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DF8E0867-ACFF-433F-957C-78ABD28EDF71}" xr6:coauthVersionLast="37" xr6:coauthVersionMax="37" xr10:uidLastSave="{00000000-0000-0000-0000-000000000000}"/>
  <bookViews>
    <workbookView xWindow="0" yWindow="0" windowWidth="20490" windowHeight="7245" tabRatio="862" activeTab="1" xr2:uid="{00000000-000D-0000-FFFF-FFFF00000000}"/>
  </bookViews>
  <sheets>
    <sheet name="Data Analysis" sheetId="238" r:id="rId1"/>
    <sheet name="Personal Expenses" sheetId="226" r:id="rId2"/>
    <sheet name="Total Expenses" sheetId="49" r:id="rId3"/>
    <sheet name="Personal Recieved" sheetId="228" r:id="rId4"/>
    <sheet name="UGX Cash Box  April" sheetId="63" r:id="rId5"/>
    <sheet name="USD-cash box April" sheetId="116" r:id="rId6"/>
    <sheet name="Balance UGX" sheetId="55" r:id="rId7"/>
    <sheet name="Balance USD" sheetId="143" r:id="rId8"/>
    <sheet name="Bank reconciliation UGX" sheetId="56" r:id="rId9"/>
    <sheet name="Bank reconciliation-Operational" sheetId="221" r:id="rId10"/>
    <sheet name="Bank reconciliation USD" sheetId="52" r:id="rId11"/>
    <sheet name="April. cash desk closing" sheetId="176" r:id="rId12"/>
    <sheet name="Augustus" sheetId="162" r:id="rId13"/>
    <sheet name="Mary" sheetId="209" r:id="rId14"/>
    <sheet name="Advances" sheetId="216" r:id="rId15"/>
    <sheet name="Lydia" sheetId="80" r:id="rId16"/>
    <sheet name="i27" sheetId="223" r:id="rId17"/>
    <sheet name="i45" sheetId="199" r:id="rId18"/>
    <sheet name="i53" sheetId="225" r:id="rId19"/>
    <sheet name="i67" sheetId="202" r:id="rId20"/>
    <sheet name="i81" sheetId="224" r:id="rId21"/>
    <sheet name="Airtime summary" sheetId="194" r:id="rId22"/>
  </sheets>
  <definedNames>
    <definedName name="_xlnm._FilterDatabase" localSheetId="21" hidden="1">'Airtime summary'!$A$1:$N$10</definedName>
    <definedName name="_xlnm._FilterDatabase" localSheetId="16" hidden="1">'i27'!$A$1:$N$208</definedName>
    <definedName name="_xlnm._FilterDatabase" localSheetId="17" hidden="1">'i45'!$A$1:$N$209</definedName>
    <definedName name="_xlnm._FilterDatabase" localSheetId="15" hidden="1">Lydia!$A$1:$N$26</definedName>
    <definedName name="_xlnm._FilterDatabase" localSheetId="2" hidden="1">'Total Expenses'!$A$2:$N$848</definedName>
    <definedName name="_xlnm._FilterDatabase" localSheetId="4" hidden="1">'UGX Cash Box  April'!$A$2:$N$243</definedName>
    <definedName name="_xlnm._FilterDatabase" localSheetId="5" hidden="1">'USD-cash box April'!$A$3:$S$4</definedName>
  </definedNames>
  <calcPr calcId="162913" concurrentCalc="0"/>
  <pivotCaches>
    <pivotCache cacheId="20" r:id="rId23"/>
    <pivotCache cacheId="23" r:id="rId24"/>
    <pivotCache cacheId="26" r:id="rId25"/>
    <pivotCache cacheId="30" r:id="rId26"/>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26" i="55" l="1"/>
  <c r="G6" i="116"/>
  <c r="F6" i="116"/>
  <c r="E6" i="116"/>
  <c r="E23" i="176"/>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82" i="80"/>
  <c r="G83" i="80"/>
  <c r="G84" i="80"/>
  <c r="G578" i="49"/>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D10" i="228"/>
  <c r="M9" i="55"/>
  <c r="D9" i="55"/>
  <c r="E9" i="55"/>
  <c r="I9" i="55"/>
  <c r="F243" i="63"/>
  <c r="E243" i="63"/>
  <c r="G243" i="63"/>
  <c r="H22" i="55"/>
  <c r="F160" i="224"/>
  <c r="G160" i="224"/>
  <c r="H9" i="55"/>
  <c r="E93" i="80"/>
  <c r="F93" i="80"/>
  <c r="G93" i="80"/>
  <c r="H4" i="55"/>
  <c r="H13" i="55"/>
  <c r="D47" i="221"/>
  <c r="H16" i="55"/>
  <c r="H17" i="55"/>
  <c r="H26" i="55"/>
  <c r="C22" i="55"/>
  <c r="C4" i="55"/>
  <c r="C13" i="55"/>
  <c r="C26" i="55"/>
  <c r="E2" i="55"/>
  <c r="E3" i="55"/>
  <c r="E4" i="55"/>
  <c r="E5" i="55"/>
  <c r="E6" i="55"/>
  <c r="E7" i="55"/>
  <c r="E8" i="55"/>
  <c r="E10" i="55"/>
  <c r="E13" i="55"/>
  <c r="E15" i="55"/>
  <c r="E16" i="55"/>
  <c r="E17" i="55"/>
  <c r="E20" i="55"/>
  <c r="E26" i="55"/>
  <c r="I26" i="55"/>
  <c r="J26" i="55"/>
  <c r="G16" i="55"/>
  <c r="G213" i="49"/>
  <c r="G212" i="49"/>
  <c r="G211" i="49"/>
  <c r="G210" i="49"/>
  <c r="F11" i="216"/>
  <c r="G831" i="49"/>
  <c r="G15" i="143"/>
  <c r="E15" i="143"/>
  <c r="D15" i="143"/>
  <c r="J9" i="143"/>
  <c r="J10" i="143"/>
  <c r="I9" i="143"/>
  <c r="I10" i="143"/>
  <c r="D8" i="143"/>
  <c r="F22" i="55"/>
  <c r="E22" i="55"/>
  <c r="C16" i="228"/>
  <c r="D22" i="55"/>
  <c r="H15" i="55"/>
  <c r="F16" i="55"/>
  <c r="G15" i="55"/>
  <c r="G38" i="49"/>
  <c r="D15" i="55"/>
  <c r="M10" i="55"/>
  <c r="D10" i="55"/>
  <c r="I10" i="55"/>
  <c r="D11" i="228"/>
  <c r="M4" i="55"/>
  <c r="D4" i="55"/>
  <c r="I4" i="55"/>
  <c r="J4" i="55"/>
  <c r="D6" i="228"/>
  <c r="M5" i="55"/>
  <c r="D5" i="55"/>
  <c r="I5" i="55"/>
  <c r="J5" i="55"/>
  <c r="D7" i="228"/>
  <c r="M6" i="55"/>
  <c r="D6" i="55"/>
  <c r="I6" i="55"/>
  <c r="F184" i="199"/>
  <c r="G184" i="199"/>
  <c r="H6" i="55"/>
  <c r="J6" i="55"/>
  <c r="D8" i="228"/>
  <c r="M7" i="55"/>
  <c r="D7" i="55"/>
  <c r="I7" i="55"/>
  <c r="J7" i="55"/>
  <c r="D9" i="228"/>
  <c r="M8" i="55"/>
  <c r="D8" i="55"/>
  <c r="I8" i="55"/>
  <c r="J8" i="55"/>
  <c r="J9" i="55"/>
  <c r="J10" i="55"/>
  <c r="J11" i="55"/>
  <c r="D12" i="228"/>
  <c r="M3" i="55"/>
  <c r="D3" i="55"/>
  <c r="I3" i="55"/>
  <c r="G54" i="209"/>
  <c r="G55" i="209"/>
  <c r="G56" i="209"/>
  <c r="G57" i="209"/>
  <c r="G58" i="209"/>
  <c r="G59" i="209"/>
  <c r="E60" i="209"/>
  <c r="G60" i="209"/>
  <c r="H3" i="55"/>
  <c r="J3" i="55"/>
  <c r="H8" i="55"/>
  <c r="H7" i="55"/>
  <c r="I11" i="55"/>
  <c r="H5" i="55"/>
  <c r="H2" i="55"/>
  <c r="D5" i="228"/>
  <c r="M2" i="55"/>
  <c r="D2" i="55"/>
  <c r="G2" i="55"/>
  <c r="I2" i="55"/>
  <c r="C9" i="55"/>
  <c r="C7" i="55"/>
  <c r="C5" i="55"/>
  <c r="E160" i="224"/>
  <c r="F156" i="202"/>
  <c r="G156" i="202"/>
  <c r="E156" i="202"/>
  <c r="G154" i="225"/>
  <c r="F154" i="225"/>
  <c r="E154" i="225"/>
  <c r="D4" i="228"/>
  <c r="E81" i="49"/>
  <c r="E673" i="49"/>
  <c r="E672" i="49"/>
  <c r="E539" i="49"/>
  <c r="E82" i="49"/>
  <c r="G23" i="49"/>
  <c r="G22" i="49"/>
  <c r="G21" i="49"/>
  <c r="G20" i="49"/>
  <c r="G6" i="80"/>
  <c r="G5" i="80"/>
  <c r="G49" i="194"/>
  <c r="F49" i="194"/>
  <c r="E49" i="194"/>
  <c r="G795" i="49"/>
  <c r="G794" i="49"/>
  <c r="G793" i="49"/>
  <c r="G792" i="49"/>
  <c r="G791" i="49"/>
  <c r="G790" i="49"/>
  <c r="G61" i="80"/>
  <c r="G62" i="80"/>
  <c r="G63" i="80"/>
  <c r="G64" i="80"/>
  <c r="G65" i="80"/>
  <c r="G66" i="80"/>
  <c r="G67" i="80"/>
  <c r="G68" i="80"/>
  <c r="G69" i="80"/>
  <c r="G70" i="80"/>
  <c r="G71" i="80"/>
  <c r="G72" i="80"/>
  <c r="G73" i="80"/>
  <c r="G74" i="80"/>
  <c r="G75" i="80"/>
  <c r="G76" i="80"/>
  <c r="G77" i="80"/>
  <c r="G78" i="80"/>
  <c r="G79" i="80"/>
  <c r="G80" i="80"/>
  <c r="G81" i="80"/>
  <c r="G8" i="216"/>
  <c r="F49" i="162"/>
  <c r="G49" i="162"/>
  <c r="E49" i="162"/>
  <c r="G739" i="49"/>
  <c r="F848" i="49"/>
  <c r="G734" i="49"/>
  <c r="G735" i="49"/>
  <c r="G736" i="49"/>
  <c r="G737" i="49"/>
  <c r="G738" i="49"/>
  <c r="G3" i="49"/>
  <c r="G4" i="49"/>
  <c r="G5" i="49"/>
  <c r="G6" i="49"/>
  <c r="G7" i="49"/>
  <c r="G8" i="49"/>
  <c r="G9" i="49"/>
  <c r="G10" i="49"/>
  <c r="G11" i="49"/>
  <c r="G12" i="49"/>
  <c r="G13" i="49"/>
  <c r="G14" i="49"/>
  <c r="G15" i="49"/>
  <c r="G16" i="49"/>
  <c r="G17" i="49"/>
  <c r="G18" i="49"/>
  <c r="G19" i="49"/>
  <c r="G24" i="49"/>
  <c r="G25" i="49"/>
  <c r="G26" i="49"/>
  <c r="G27" i="49"/>
  <c r="G28" i="49"/>
  <c r="G29" i="49"/>
  <c r="G30" i="49"/>
  <c r="G31" i="49"/>
  <c r="G32" i="49"/>
  <c r="G33" i="49"/>
  <c r="G34" i="49"/>
  <c r="G35" i="49"/>
  <c r="G36" i="49"/>
  <c r="G37"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4" i="49"/>
  <c r="G205" i="49"/>
  <c r="G206" i="49"/>
  <c r="G207" i="49"/>
  <c r="G208" i="49"/>
  <c r="G209"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78" i="49"/>
  <c r="G479" i="49"/>
  <c r="G480" i="49"/>
  <c r="G481" i="49"/>
  <c r="G482" i="49"/>
  <c r="G483" i="49"/>
  <c r="G484" i="49"/>
  <c r="G485" i="49"/>
  <c r="G486" i="49"/>
  <c r="G487"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521" i="49"/>
  <c r="G522" i="49"/>
  <c r="G523" i="49"/>
  <c r="G524" i="49"/>
  <c r="G525" i="49"/>
  <c r="G526" i="49"/>
  <c r="G527" i="49"/>
  <c r="G528" i="49"/>
  <c r="G529" i="49"/>
  <c r="G530" i="49"/>
  <c r="G531" i="49"/>
  <c r="G532" i="49"/>
  <c r="G533" i="49"/>
  <c r="G534" i="49"/>
  <c r="G535" i="49"/>
  <c r="G536" i="49"/>
  <c r="G537" i="49"/>
  <c r="G538" i="49"/>
  <c r="G540" i="49"/>
  <c r="G541" i="49"/>
  <c r="G542" i="49"/>
  <c r="G543" i="49"/>
  <c r="G544" i="49"/>
  <c r="G545"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69" i="49"/>
  <c r="G570" i="49"/>
  <c r="G571" i="49"/>
  <c r="G572" i="49"/>
  <c r="G573" i="49"/>
  <c r="G574" i="49"/>
  <c r="G575" i="49"/>
  <c r="G576" i="49"/>
  <c r="G577" i="49"/>
  <c r="G579" i="49"/>
  <c r="G580" i="49"/>
  <c r="G581" i="49"/>
  <c r="G582" i="49"/>
  <c r="G583" i="49"/>
  <c r="G584" i="49"/>
  <c r="G585" i="49"/>
  <c r="G586"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0" i="49"/>
  <c r="G611" i="49"/>
  <c r="G612" i="49"/>
  <c r="G613" i="49"/>
  <c r="G614" i="49"/>
  <c r="G615" i="49"/>
  <c r="G616" i="49"/>
  <c r="G617" i="49"/>
  <c r="G618" i="49"/>
  <c r="G619" i="49"/>
  <c r="G620" i="49"/>
  <c r="G621" i="49"/>
  <c r="G622" i="49"/>
  <c r="G623" i="49"/>
  <c r="G624" i="49"/>
  <c r="G625" i="49"/>
  <c r="G626" i="49"/>
  <c r="G627" i="49"/>
  <c r="G628" i="49"/>
  <c r="G629" i="49"/>
  <c r="G630" i="49"/>
  <c r="G631" i="49"/>
  <c r="G632" i="49"/>
  <c r="G633" i="49"/>
  <c r="G634" i="49"/>
  <c r="G635" i="49"/>
  <c r="G636" i="49"/>
  <c r="G637" i="49"/>
  <c r="G638" i="49"/>
  <c r="G639" i="49"/>
  <c r="G640" i="49"/>
  <c r="G641" i="49"/>
  <c r="G642" i="49"/>
  <c r="G643" i="49"/>
  <c r="G644" i="49"/>
  <c r="G645" i="49"/>
  <c r="G646" i="49"/>
  <c r="G647" i="49"/>
  <c r="G648" i="49"/>
  <c r="G649" i="49"/>
  <c r="G650" i="49"/>
  <c r="G651" i="49"/>
  <c r="G652" i="49"/>
  <c r="G653" i="49"/>
  <c r="G654" i="49"/>
  <c r="G655" i="49"/>
  <c r="G656" i="49"/>
  <c r="G657" i="49"/>
  <c r="G658" i="49"/>
  <c r="G659" i="49"/>
  <c r="G660" i="49"/>
  <c r="G661" i="49"/>
  <c r="G662" i="49"/>
  <c r="G663" i="49"/>
  <c r="G664" i="49"/>
  <c r="G665" i="49"/>
  <c r="G666" i="49"/>
  <c r="G667" i="49"/>
  <c r="G668" i="49"/>
  <c r="G669" i="49"/>
  <c r="G670" i="49"/>
  <c r="G671" i="49"/>
  <c r="G674" i="49"/>
  <c r="G675" i="49"/>
  <c r="G676" i="49"/>
  <c r="G677" i="49"/>
  <c r="G678" i="49"/>
  <c r="G679" i="49"/>
  <c r="G680" i="49"/>
  <c r="G681" i="49"/>
  <c r="G682" i="49"/>
  <c r="G683" i="49"/>
  <c r="G684" i="49"/>
  <c r="G685" i="49"/>
  <c r="G686" i="49"/>
  <c r="G687" i="49"/>
  <c r="G688" i="49"/>
  <c r="G689" i="49"/>
  <c r="G690" i="49"/>
  <c r="G691" i="49"/>
  <c r="G692" i="49"/>
  <c r="G693" i="49"/>
  <c r="G694" i="49"/>
  <c r="G695" i="49"/>
  <c r="G696" i="49"/>
  <c r="G697" i="49"/>
  <c r="G698" i="49"/>
  <c r="G699" i="49"/>
  <c r="G700" i="49"/>
  <c r="G701" i="49"/>
  <c r="G702" i="49"/>
  <c r="G703" i="49"/>
  <c r="G704" i="49"/>
  <c r="G705" i="49"/>
  <c r="G706" i="49"/>
  <c r="G707" i="49"/>
  <c r="G708" i="49"/>
  <c r="G709" i="49"/>
  <c r="G710" i="49"/>
  <c r="G711" i="49"/>
  <c r="G712" i="49"/>
  <c r="G713" i="49"/>
  <c r="G714" i="49"/>
  <c r="G715" i="49"/>
  <c r="G716" i="49"/>
  <c r="G717" i="49"/>
  <c r="G718" i="49"/>
  <c r="G719" i="49"/>
  <c r="G720" i="49"/>
  <c r="G721" i="49"/>
  <c r="G722" i="49"/>
  <c r="G723" i="49"/>
  <c r="G724" i="49"/>
  <c r="G725" i="49"/>
  <c r="G726" i="49"/>
  <c r="G727" i="49"/>
  <c r="G728" i="49"/>
  <c r="G729" i="49"/>
  <c r="G730" i="49"/>
  <c r="G731" i="49"/>
  <c r="G732" i="49"/>
  <c r="G733" i="49"/>
  <c r="G807" i="49"/>
  <c r="G808" i="49"/>
  <c r="G809" i="49"/>
  <c r="G810" i="49"/>
  <c r="G811" i="49"/>
  <c r="G812" i="49"/>
  <c r="G813" i="49"/>
  <c r="G814" i="49"/>
  <c r="G815" i="49"/>
  <c r="G816" i="49"/>
  <c r="G817" i="49"/>
  <c r="G818" i="49"/>
  <c r="G819" i="49"/>
  <c r="G820" i="49"/>
  <c r="G821" i="49"/>
  <c r="G822" i="49"/>
  <c r="G823" i="49"/>
  <c r="G824" i="49"/>
  <c r="G825" i="49"/>
  <c r="G826" i="49"/>
  <c r="G827" i="49"/>
  <c r="G828" i="49"/>
  <c r="G829" i="49"/>
  <c r="G830" i="49"/>
  <c r="G832" i="49"/>
  <c r="G833" i="49"/>
  <c r="G834" i="49"/>
  <c r="G835" i="49"/>
  <c r="G836" i="49"/>
  <c r="G837" i="49"/>
  <c r="G838" i="49"/>
  <c r="G839" i="49"/>
  <c r="G840" i="49"/>
  <c r="G841" i="49"/>
  <c r="G842" i="49"/>
  <c r="G843" i="49"/>
  <c r="G844" i="49"/>
  <c r="G845" i="49"/>
  <c r="G846" i="49"/>
  <c r="G847" i="49"/>
  <c r="G740" i="49"/>
  <c r="G741" i="49"/>
  <c r="G742" i="49"/>
  <c r="G743" i="49"/>
  <c r="G744" i="49"/>
  <c r="G745" i="49"/>
  <c r="G746" i="49"/>
  <c r="G747" i="49"/>
  <c r="G748" i="49"/>
  <c r="G749" i="49"/>
  <c r="G750" i="49"/>
  <c r="G751" i="49"/>
  <c r="G752" i="49"/>
  <c r="G753" i="49"/>
  <c r="G754" i="49"/>
  <c r="G755" i="49"/>
  <c r="G756" i="49"/>
  <c r="G757" i="49"/>
  <c r="G758" i="49"/>
  <c r="G759" i="49"/>
  <c r="G760" i="49"/>
  <c r="G761" i="49"/>
  <c r="G762" i="49"/>
  <c r="G763" i="49"/>
  <c r="G764" i="49"/>
  <c r="G765" i="49"/>
  <c r="G766" i="49"/>
  <c r="G767" i="49"/>
  <c r="G768" i="49"/>
  <c r="G769" i="49"/>
  <c r="G770" i="49"/>
  <c r="G771" i="49"/>
  <c r="G772" i="49"/>
  <c r="G773" i="49"/>
  <c r="G774" i="49"/>
  <c r="G775" i="49"/>
  <c r="G776" i="49"/>
  <c r="G777" i="49"/>
  <c r="G778" i="49"/>
  <c r="G779" i="49"/>
  <c r="G780" i="49"/>
  <c r="G781" i="49"/>
  <c r="G782" i="49"/>
  <c r="G783" i="49"/>
  <c r="G784" i="49"/>
  <c r="G785" i="49"/>
  <c r="G786" i="49"/>
  <c r="G787" i="49"/>
  <c r="G788" i="49"/>
  <c r="G789" i="49"/>
  <c r="G796" i="49"/>
  <c r="G797" i="49"/>
  <c r="G798" i="49"/>
  <c r="G799" i="49"/>
  <c r="G800" i="49"/>
  <c r="G801" i="49"/>
  <c r="G802" i="49"/>
  <c r="G803" i="49"/>
  <c r="G804" i="49"/>
  <c r="G805" i="49"/>
  <c r="G806" i="49"/>
  <c r="G848" i="49"/>
  <c r="E848" i="49"/>
  <c r="G16" i="162"/>
  <c r="G17" i="162"/>
  <c r="G18" i="162"/>
  <c r="G19" i="162"/>
  <c r="G20" i="162"/>
  <c r="G21" i="162"/>
  <c r="G22" i="162"/>
  <c r="G23" i="162"/>
  <c r="G24" i="162"/>
  <c r="F60" i="209"/>
  <c r="G48" i="209"/>
  <c r="G49" i="209"/>
  <c r="G50" i="209"/>
  <c r="G51" i="209"/>
  <c r="G52" i="209"/>
  <c r="G53" i="209"/>
  <c r="G241" i="63"/>
  <c r="G242" i="63"/>
  <c r="G152" i="225"/>
  <c r="G153" i="225"/>
  <c r="G148" i="225"/>
  <c r="G149" i="225"/>
  <c r="G150" i="225"/>
  <c r="G151" i="225"/>
  <c r="G140" i="223"/>
  <c r="F140" i="223"/>
  <c r="E140" i="223"/>
  <c r="G130" i="224"/>
  <c r="G131" i="224"/>
  <c r="G132" i="224"/>
  <c r="G133" i="224"/>
  <c r="G134" i="224"/>
  <c r="G135" i="224"/>
  <c r="G136" i="224"/>
  <c r="G137" i="224"/>
  <c r="G138" i="224"/>
  <c r="G139" i="224"/>
  <c r="G140" i="224"/>
  <c r="G141" i="224"/>
  <c r="G142" i="224"/>
  <c r="G143" i="224"/>
  <c r="G144" i="224"/>
  <c r="G145" i="224"/>
  <c r="G146" i="224"/>
  <c r="G147" i="224"/>
  <c r="G148" i="224"/>
  <c r="G149" i="224"/>
  <c r="G150" i="224"/>
  <c r="G151" i="224"/>
  <c r="G152" i="224"/>
  <c r="G153" i="224"/>
  <c r="G154" i="224"/>
  <c r="G155" i="224"/>
  <c r="G156" i="224"/>
  <c r="G157" i="224"/>
  <c r="G158" i="224"/>
  <c r="G159" i="224"/>
  <c r="E184" i="199"/>
  <c r="G32" i="209"/>
  <c r="G33" i="209"/>
  <c r="G34" i="209"/>
  <c r="G35" i="209"/>
  <c r="G131" i="223"/>
  <c r="G132" i="223"/>
  <c r="G133" i="223"/>
  <c r="G134" i="223"/>
  <c r="G135" i="223"/>
  <c r="G136" i="223"/>
  <c r="G137" i="223"/>
  <c r="G138" i="223"/>
  <c r="G139" i="223"/>
  <c r="G144" i="202"/>
  <c r="G145" i="202"/>
  <c r="G146" i="202"/>
  <c r="G147" i="202"/>
  <c r="G148" i="202"/>
  <c r="G149" i="202"/>
  <c r="G150" i="202"/>
  <c r="G151" i="202"/>
  <c r="G152" i="202"/>
  <c r="G153" i="202"/>
  <c r="G154" i="202"/>
  <c r="G155" i="202"/>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27" i="199"/>
  <c r="G128" i="199"/>
  <c r="G129" i="199"/>
  <c r="G130" i="199"/>
  <c r="G131" i="199"/>
  <c r="G132" i="199"/>
  <c r="G133" i="199"/>
  <c r="G134" i="199"/>
  <c r="G135" i="199"/>
  <c r="G136" i="199"/>
  <c r="G137" i="199"/>
  <c r="G138" i="199"/>
  <c r="G139" i="199"/>
  <c r="G140" i="199"/>
  <c r="G141" i="199"/>
  <c r="G142" i="199"/>
  <c r="G143" i="199"/>
  <c r="G144" i="199"/>
  <c r="G145" i="199"/>
  <c r="G146" i="199"/>
  <c r="G147" i="199"/>
  <c r="G148" i="199"/>
  <c r="G149" i="199"/>
  <c r="G150" i="199"/>
  <c r="G151" i="199"/>
  <c r="G152" i="199"/>
  <c r="G153" i="199"/>
  <c r="G154" i="199"/>
  <c r="G155" i="199"/>
  <c r="G156" i="199"/>
  <c r="G157" i="199"/>
  <c r="G158" i="199"/>
  <c r="G159" i="199"/>
  <c r="G160" i="199"/>
  <c r="G161" i="199"/>
  <c r="G162" i="199"/>
  <c r="G163" i="199"/>
  <c r="G164" i="199"/>
  <c r="G165" i="199"/>
  <c r="G166" i="199"/>
  <c r="G167" i="199"/>
  <c r="G168" i="199"/>
  <c r="G169" i="199"/>
  <c r="G170" i="199"/>
  <c r="G171" i="199"/>
  <c r="G172" i="199"/>
  <c r="G173" i="199"/>
  <c r="G174" i="199"/>
  <c r="G175" i="199"/>
  <c r="G176" i="199"/>
  <c r="G177" i="199"/>
  <c r="G178" i="199"/>
  <c r="G179" i="199"/>
  <c r="G180" i="199"/>
  <c r="G181" i="199"/>
  <c r="G182" i="199"/>
  <c r="G183" i="199"/>
  <c r="G6" i="199"/>
  <c r="G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120" i="225"/>
  <c r="G121" i="225"/>
  <c r="G122" i="225"/>
  <c r="G123" i="225"/>
  <c r="G124" i="225"/>
  <c r="G125" i="225"/>
  <c r="G126" i="225"/>
  <c r="G127" i="225"/>
  <c r="G128" i="225"/>
  <c r="G129" i="225"/>
  <c r="G130" i="225"/>
  <c r="G131" i="225"/>
  <c r="G132" i="225"/>
  <c r="G133" i="225"/>
  <c r="G134" i="225"/>
  <c r="G135" i="225"/>
  <c r="G136" i="225"/>
  <c r="G137" i="225"/>
  <c r="G138" i="225"/>
  <c r="G139" i="225"/>
  <c r="G140" i="225"/>
  <c r="G141" i="225"/>
  <c r="G142" i="225"/>
  <c r="G143" i="225"/>
  <c r="G144" i="225"/>
  <c r="G119" i="225"/>
  <c r="G145" i="225"/>
  <c r="G146" i="225"/>
  <c r="G147" i="225"/>
  <c r="G120" i="223"/>
  <c r="G121" i="223"/>
  <c r="G122" i="223"/>
  <c r="G123" i="223"/>
  <c r="G124" i="223"/>
  <c r="G125" i="223"/>
  <c r="G126" i="223"/>
  <c r="G127" i="223"/>
  <c r="G128" i="223"/>
  <c r="G129" i="223"/>
  <c r="G130" i="223"/>
  <c r="G108" i="223"/>
  <c r="G109" i="223"/>
  <c r="G110" i="223"/>
  <c r="G111" i="223"/>
  <c r="G112" i="223"/>
  <c r="G113" i="223"/>
  <c r="G114" i="223"/>
  <c r="G115" i="223"/>
  <c r="G116" i="223"/>
  <c r="G117" i="223"/>
  <c r="G118" i="223"/>
  <c r="G119" i="223"/>
  <c r="G101" i="225"/>
  <c r="G102" i="225"/>
  <c r="G103" i="225"/>
  <c r="G104" i="225"/>
  <c r="G105" i="225"/>
  <c r="G106" i="225"/>
  <c r="G107" i="225"/>
  <c r="G108" i="225"/>
  <c r="G109" i="225"/>
  <c r="G110" i="225"/>
  <c r="G111" i="225"/>
  <c r="G112" i="225"/>
  <c r="G113" i="225"/>
  <c r="G114" i="225"/>
  <c r="G115" i="225"/>
  <c r="G116" i="225"/>
  <c r="G117" i="225"/>
  <c r="G118" i="225"/>
  <c r="G95" i="225"/>
  <c r="G87" i="225"/>
  <c r="G88" i="225"/>
  <c r="G89" i="225"/>
  <c r="G90" i="225"/>
  <c r="G91" i="225"/>
  <c r="G92" i="225"/>
  <c r="G93" i="225"/>
  <c r="G94" i="225"/>
  <c r="G96" i="225"/>
  <c r="G97" i="225"/>
  <c r="G98" i="225"/>
  <c r="G99" i="225"/>
  <c r="G100" i="225"/>
  <c r="G71" i="225"/>
  <c r="G72" i="225"/>
  <c r="G73" i="225"/>
  <c r="G8" i="225"/>
  <c r="G9" i="225"/>
  <c r="G10" i="225"/>
  <c r="G11" i="225"/>
  <c r="G12" i="225"/>
  <c r="G13" i="225"/>
  <c r="G14" i="225"/>
  <c r="G15" i="225"/>
  <c r="G16" i="225"/>
  <c r="G17" i="225"/>
  <c r="G18" i="225"/>
  <c r="G19" i="225"/>
  <c r="G20" i="225"/>
  <c r="G21" i="225"/>
  <c r="G22" i="225"/>
  <c r="G23" i="225"/>
  <c r="G24" i="225"/>
  <c r="G25" i="225"/>
  <c r="G26" i="225"/>
  <c r="G27" i="225"/>
  <c r="G28" i="225"/>
  <c r="G29" i="225"/>
  <c r="G30" i="225"/>
  <c r="G31" i="225"/>
  <c r="G32" i="225"/>
  <c r="G33" i="225"/>
  <c r="G34" i="225"/>
  <c r="G35" i="225"/>
  <c r="G36" i="225"/>
  <c r="G37" i="225"/>
  <c r="G38" i="225"/>
  <c r="G39" i="225"/>
  <c r="G40" i="225"/>
  <c r="G41" i="225"/>
  <c r="G42" i="225"/>
  <c r="G43" i="225"/>
  <c r="G44" i="225"/>
  <c r="G45" i="225"/>
  <c r="G46" i="225"/>
  <c r="G47" i="225"/>
  <c r="G48" i="225"/>
  <c r="G49" i="225"/>
  <c r="G50" i="225"/>
  <c r="G51" i="225"/>
  <c r="G52" i="225"/>
  <c r="G53" i="225"/>
  <c r="G54" i="225"/>
  <c r="G55" i="225"/>
  <c r="G56" i="225"/>
  <c r="G57" i="225"/>
  <c r="G58" i="225"/>
  <c r="G59" i="225"/>
  <c r="G60" i="225"/>
  <c r="G61" i="225"/>
  <c r="G62" i="225"/>
  <c r="G63" i="225"/>
  <c r="G64" i="225"/>
  <c r="G65" i="225"/>
  <c r="G66" i="225"/>
  <c r="G67" i="225"/>
  <c r="G68" i="225"/>
  <c r="G69" i="225"/>
  <c r="G70" i="225"/>
  <c r="G103" i="202"/>
  <c r="G104" i="202"/>
  <c r="G105" i="202"/>
  <c r="G106" i="202"/>
  <c r="G107" i="202"/>
  <c r="D28" i="52"/>
  <c r="G5" i="202"/>
  <c r="G6" i="202"/>
  <c r="G7" i="202"/>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 i="162"/>
  <c r="G9" i="162"/>
  <c r="G10" i="162"/>
  <c r="G11" i="162"/>
  <c r="G12" i="162"/>
  <c r="G13" i="162"/>
  <c r="G7" i="162"/>
  <c r="G38" i="223"/>
  <c r="G39" i="223"/>
  <c r="G40" i="223"/>
  <c r="G41" i="223"/>
  <c r="G42" i="223"/>
  <c r="G43" i="223"/>
  <c r="G44" i="223"/>
  <c r="G45" i="223"/>
  <c r="G46" i="223"/>
  <c r="G47" i="223"/>
  <c r="G48" i="223"/>
  <c r="G49" i="223"/>
  <c r="G50" i="223"/>
  <c r="G5" i="225"/>
  <c r="G6" i="225"/>
  <c r="G7" i="225"/>
  <c r="G74" i="225"/>
  <c r="G75" i="225"/>
  <c r="G76" i="225"/>
  <c r="G77" i="225"/>
  <c r="G78" i="225"/>
  <c r="G79" i="225"/>
  <c r="G80" i="225"/>
  <c r="G81" i="225"/>
  <c r="G82" i="225"/>
  <c r="G83" i="225"/>
  <c r="G84" i="225"/>
  <c r="G85" i="225"/>
  <c r="G86" i="225"/>
  <c r="E194" i="224"/>
  <c r="G5" i="224"/>
  <c r="G6" i="224"/>
  <c r="G7" i="224"/>
  <c r="G8" i="224"/>
  <c r="G9" i="224"/>
  <c r="G10" i="224"/>
  <c r="G11" i="224"/>
  <c r="G12" i="224"/>
  <c r="G13" i="224"/>
  <c r="G14" i="224"/>
  <c r="G15" i="224"/>
  <c r="G16" i="224"/>
  <c r="G17" i="224"/>
  <c r="G18" i="224"/>
  <c r="G19" i="224"/>
  <c r="G20" i="224"/>
  <c r="G21" i="224"/>
  <c r="G22" i="224"/>
  <c r="G23" i="224"/>
  <c r="G24" i="224"/>
  <c r="G25" i="224"/>
  <c r="G26" i="224"/>
  <c r="G27" i="224"/>
  <c r="G28" i="224"/>
  <c r="G29" i="224"/>
  <c r="G30" i="224"/>
  <c r="G31" i="224"/>
  <c r="G32" i="224"/>
  <c r="G33" i="224"/>
  <c r="G34" i="224"/>
  <c r="G35" i="224"/>
  <c r="G36" i="224"/>
  <c r="G37" i="224"/>
  <c r="G38" i="224"/>
  <c r="G39" i="224"/>
  <c r="G40" i="224"/>
  <c r="G41" i="224"/>
  <c r="G42" i="224"/>
  <c r="G43" i="224"/>
  <c r="G44" i="224"/>
  <c r="G45" i="224"/>
  <c r="G46" i="224"/>
  <c r="G47" i="224"/>
  <c r="G48" i="224"/>
  <c r="G49" i="224"/>
  <c r="G50" i="224"/>
  <c r="G51" i="224"/>
  <c r="G52" i="224"/>
  <c r="G53" i="224"/>
  <c r="G54" i="224"/>
  <c r="G55" i="224"/>
  <c r="G56" i="224"/>
  <c r="G57" i="224"/>
  <c r="G58" i="224"/>
  <c r="G59" i="224"/>
  <c r="G60" i="224"/>
  <c r="G61" i="224"/>
  <c r="G62" i="224"/>
  <c r="G63" i="224"/>
  <c r="G64" i="224"/>
  <c r="G65" i="224"/>
  <c r="G66" i="224"/>
  <c r="G67" i="224"/>
  <c r="G68" i="224"/>
  <c r="G69" i="224"/>
  <c r="G70" i="224"/>
  <c r="G71" i="224"/>
  <c r="G72" i="224"/>
  <c r="G73" i="224"/>
  <c r="G74" i="224"/>
  <c r="G75" i="224"/>
  <c r="G76" i="224"/>
  <c r="G77" i="224"/>
  <c r="G78" i="224"/>
  <c r="G79" i="224"/>
  <c r="G80" i="224"/>
  <c r="G81" i="224"/>
  <c r="G82" i="224"/>
  <c r="G83" i="224"/>
  <c r="G84" i="224"/>
  <c r="G85" i="224"/>
  <c r="G86" i="224"/>
  <c r="G87" i="224"/>
  <c r="G88" i="224"/>
  <c r="G89" i="224"/>
  <c r="G90" i="224"/>
  <c r="G91" i="224"/>
  <c r="G92" i="224"/>
  <c r="G93" i="224"/>
  <c r="G94" i="224"/>
  <c r="G95" i="224"/>
  <c r="G96" i="224"/>
  <c r="G97" i="224"/>
  <c r="G98" i="224"/>
  <c r="G99" i="224"/>
  <c r="G100" i="224"/>
  <c r="G101" i="224"/>
  <c r="G102" i="224"/>
  <c r="G103" i="224"/>
  <c r="G104" i="224"/>
  <c r="G105" i="224"/>
  <c r="G106" i="224"/>
  <c r="G107" i="224"/>
  <c r="G108" i="224"/>
  <c r="G109" i="224"/>
  <c r="G110" i="224"/>
  <c r="G111" i="224"/>
  <c r="G112" i="224"/>
  <c r="G113" i="224"/>
  <c r="G114" i="224"/>
  <c r="G115" i="224"/>
  <c r="G116" i="224"/>
  <c r="G117" i="224"/>
  <c r="G118" i="224"/>
  <c r="G119" i="224"/>
  <c r="G120" i="224"/>
  <c r="G121" i="224"/>
  <c r="G122" i="224"/>
  <c r="G123" i="224"/>
  <c r="G124" i="224"/>
  <c r="G125" i="224"/>
  <c r="G126" i="224"/>
  <c r="G127" i="224"/>
  <c r="G128" i="224"/>
  <c r="G129" i="224"/>
  <c r="G6" i="223"/>
  <c r="G7" i="223"/>
  <c r="G8" i="223"/>
  <c r="G9" i="223"/>
  <c r="G10" i="223"/>
  <c r="G11" i="223"/>
  <c r="G12" i="223"/>
  <c r="G13" i="223"/>
  <c r="G14" i="223"/>
  <c r="G15" i="223"/>
  <c r="G16" i="223"/>
  <c r="G17" i="223"/>
  <c r="G18" i="223"/>
  <c r="G19" i="223"/>
  <c r="G20" i="223"/>
  <c r="G21" i="223"/>
  <c r="G22" i="223"/>
  <c r="G23" i="223"/>
  <c r="G24" i="223"/>
  <c r="G25" i="223"/>
  <c r="G26" i="223"/>
  <c r="G27" i="223"/>
  <c r="G28" i="223"/>
  <c r="G29" i="223"/>
  <c r="G30" i="223"/>
  <c r="G31" i="223"/>
  <c r="G32" i="223"/>
  <c r="G33" i="223"/>
  <c r="G34" i="223"/>
  <c r="G35" i="223"/>
  <c r="G36" i="223"/>
  <c r="G37" i="223"/>
  <c r="G51" i="223"/>
  <c r="G52" i="223"/>
  <c r="G53" i="223"/>
  <c r="G54" i="223"/>
  <c r="G55" i="223"/>
  <c r="G56" i="223"/>
  <c r="G57" i="223"/>
  <c r="G58" i="223"/>
  <c r="G59" i="223"/>
  <c r="G60" i="223"/>
  <c r="G61" i="223"/>
  <c r="G62" i="223"/>
  <c r="G63" i="223"/>
  <c r="G64" i="223"/>
  <c r="G65" i="223"/>
  <c r="G66" i="223"/>
  <c r="G67" i="223"/>
  <c r="G68" i="223"/>
  <c r="G69" i="223"/>
  <c r="G70" i="223"/>
  <c r="G71" i="223"/>
  <c r="G72" i="223"/>
  <c r="G73" i="223"/>
  <c r="G74" i="223"/>
  <c r="G75" i="223"/>
  <c r="G76" i="223"/>
  <c r="G77" i="223"/>
  <c r="G78" i="223"/>
  <c r="G79" i="223"/>
  <c r="G80" i="223"/>
  <c r="G81" i="223"/>
  <c r="G82" i="223"/>
  <c r="G83" i="223"/>
  <c r="G84" i="223"/>
  <c r="G85" i="223"/>
  <c r="G86" i="223"/>
  <c r="G87" i="223"/>
  <c r="G88" i="223"/>
  <c r="G89" i="223"/>
  <c r="G90" i="223"/>
  <c r="G91" i="223"/>
  <c r="G92" i="223"/>
  <c r="G93" i="223"/>
  <c r="G94" i="223"/>
  <c r="G95" i="223"/>
  <c r="G96" i="223"/>
  <c r="G97" i="223"/>
  <c r="G98" i="223"/>
  <c r="G99" i="223"/>
  <c r="G100" i="223"/>
  <c r="G101" i="223"/>
  <c r="G102" i="223"/>
  <c r="G103" i="223"/>
  <c r="G104" i="223"/>
  <c r="G105" i="223"/>
  <c r="G106" i="223"/>
  <c r="G107" i="223"/>
  <c r="E6" i="176"/>
  <c r="E7" i="176"/>
  <c r="E8" i="176"/>
  <c r="E9" i="176"/>
  <c r="E10" i="176"/>
  <c r="E11" i="176"/>
  <c r="E14" i="176"/>
  <c r="E15" i="176"/>
  <c r="E17" i="176"/>
  <c r="E20" i="176"/>
  <c r="E22" i="176"/>
  <c r="E24" i="176"/>
  <c r="K47" i="221"/>
  <c r="K24" i="56"/>
  <c r="D24" i="56"/>
  <c r="G5" i="194"/>
  <c r="C15" i="55"/>
  <c r="C6" i="55"/>
  <c r="C2" i="55"/>
  <c r="C15" i="143"/>
  <c r="C16" i="55"/>
  <c r="I16" i="55"/>
  <c r="G17" i="55"/>
  <c r="G21" i="55"/>
  <c r="D11" i="55"/>
  <c r="C8" i="55"/>
  <c r="C3" i="55"/>
  <c r="D17" i="55"/>
  <c r="F17" i="55"/>
  <c r="D26" i="55"/>
  <c r="C11" i="55"/>
  <c r="G5" i="162"/>
  <c r="G6" i="162"/>
  <c r="G14" i="162"/>
  <c r="G15" i="162"/>
  <c r="G25" i="162"/>
  <c r="G26" i="162"/>
  <c r="G27" i="162"/>
  <c r="G28" i="162"/>
  <c r="G29" i="162"/>
  <c r="G30" i="162"/>
  <c r="G31" i="162"/>
  <c r="G32" i="162"/>
  <c r="G33" i="162"/>
  <c r="G34" i="162"/>
  <c r="G35" i="162"/>
  <c r="G36" i="162"/>
  <c r="G37" i="162"/>
  <c r="G38" i="162"/>
  <c r="G39" i="162"/>
  <c r="G40" i="162"/>
  <c r="G41" i="162"/>
  <c r="G42" i="162"/>
  <c r="G43" i="162"/>
  <c r="G44" i="162"/>
  <c r="G45" i="162"/>
  <c r="G46" i="162"/>
  <c r="G47" i="162"/>
  <c r="G48" i="162"/>
  <c r="G6" i="194"/>
  <c r="G7" i="194"/>
  <c r="G8" i="194"/>
  <c r="G9" i="194"/>
  <c r="G10" i="194"/>
  <c r="G11" i="194"/>
  <c r="G12" i="194"/>
  <c r="G13" i="194"/>
  <c r="G14" i="194"/>
  <c r="G15" i="194"/>
  <c r="G16" i="194"/>
  <c r="G17" i="194"/>
  <c r="H15" i="143"/>
  <c r="H16" i="143"/>
  <c r="E192" i="202"/>
  <c r="G85" i="80"/>
  <c r="G86" i="80"/>
  <c r="G87" i="80"/>
  <c r="G88" i="80"/>
  <c r="G89" i="80"/>
  <c r="G90" i="80"/>
  <c r="G91" i="80"/>
  <c r="G92" i="80"/>
  <c r="H8" i="216"/>
  <c r="I8" i="216"/>
  <c r="J8" i="216"/>
  <c r="K8" i="216"/>
  <c r="L8" i="216"/>
  <c r="M8" i="216"/>
  <c r="I15" i="143"/>
  <c r="I16" i="143"/>
  <c r="K28" i="52"/>
  <c r="E16" i="176"/>
  <c r="H11" i="216"/>
  <c r="I11" i="216"/>
  <c r="J11" i="216"/>
  <c r="K11" i="216"/>
  <c r="L11" i="216"/>
  <c r="M11" i="216"/>
  <c r="G5" i="209"/>
  <c r="G6" i="209"/>
  <c r="G7" i="209"/>
  <c r="G8" i="209"/>
  <c r="G9" i="209"/>
  <c r="G10" i="209"/>
  <c r="G11" i="209"/>
  <c r="G12" i="209"/>
  <c r="G13" i="209"/>
  <c r="G14" i="209"/>
  <c r="G15" i="209"/>
  <c r="G16" i="209"/>
  <c r="G17" i="209"/>
  <c r="G18" i="209"/>
  <c r="G19" i="209"/>
  <c r="G20" i="209"/>
  <c r="G21" i="209"/>
  <c r="G22" i="209"/>
  <c r="G23" i="209"/>
  <c r="G24" i="209"/>
  <c r="G25" i="209"/>
  <c r="G26" i="209"/>
  <c r="G27" i="209"/>
  <c r="G28" i="209"/>
  <c r="G29" i="209"/>
  <c r="G30" i="209"/>
  <c r="G31" i="209"/>
  <c r="C21" i="143"/>
  <c r="C16" i="143"/>
  <c r="C13" i="143"/>
  <c r="C25" i="143"/>
  <c r="E13" i="143"/>
  <c r="E16" i="143"/>
  <c r="E19" i="143"/>
  <c r="E25" i="143"/>
  <c r="G25" i="143"/>
  <c r="I3" i="143"/>
  <c r="H13" i="143"/>
  <c r="H21" i="143"/>
  <c r="G16" i="143"/>
  <c r="G17" i="143"/>
  <c r="K23" i="143"/>
  <c r="F16" i="143"/>
  <c r="F17" i="143"/>
  <c r="D2" i="143"/>
  <c r="I2" i="143"/>
  <c r="I4" i="143"/>
  <c r="D5" i="143"/>
  <c r="I5" i="143"/>
  <c r="D6" i="143"/>
  <c r="I6" i="143"/>
  <c r="D7" i="143"/>
  <c r="I7" i="143"/>
  <c r="D9" i="143"/>
  <c r="I8" i="143"/>
  <c r="I13" i="143"/>
  <c r="J13" i="143"/>
  <c r="D13" i="143"/>
  <c r="J11" i="143"/>
  <c r="J8" i="143"/>
  <c r="J7" i="143"/>
  <c r="J6" i="143"/>
  <c r="J5" i="143"/>
  <c r="J4" i="143"/>
  <c r="J2" i="143"/>
  <c r="K10" i="176"/>
  <c r="K6" i="176"/>
  <c r="K7" i="176"/>
  <c r="K8" i="176"/>
  <c r="K9" i="176"/>
  <c r="K20" i="176"/>
  <c r="K22" i="176"/>
  <c r="K23" i="176"/>
  <c r="K24" i="176"/>
  <c r="I21" i="143"/>
  <c r="J21" i="143"/>
  <c r="H25" i="143"/>
  <c r="D16" i="143"/>
  <c r="D25" i="143"/>
  <c r="I15" i="55"/>
  <c r="I17" i="55"/>
  <c r="J17" i="55"/>
  <c r="C17" i="55"/>
  <c r="N11" i="216"/>
  <c r="N8" i="216"/>
  <c r="I22" i="55"/>
  <c r="I25" i="143"/>
  <c r="J16" i="143"/>
  <c r="J15" i="143"/>
  <c r="M12" i="55"/>
  <c r="J25" i="143"/>
  <c r="G18" i="194"/>
  <c r="G19" i="194"/>
  <c r="G20" i="194"/>
  <c r="G21" i="194"/>
  <c r="G22" i="194"/>
  <c r="G23" i="194"/>
  <c r="G24" i="194"/>
  <c r="G25" i="194"/>
  <c r="G26" i="194"/>
  <c r="G27" i="194"/>
  <c r="G28" i="194"/>
  <c r="G29" i="194"/>
  <c r="G30" i="194"/>
  <c r="G31" i="194"/>
  <c r="G32" i="194"/>
  <c r="G33" i="194"/>
  <c r="G34" i="194"/>
  <c r="G35" i="194"/>
  <c r="G36" i="194"/>
  <c r="G37" i="194"/>
  <c r="G38" i="194"/>
  <c r="G39" i="194"/>
  <c r="J15" i="55"/>
  <c r="D13" i="55"/>
  <c r="G86" i="202"/>
  <c r="G87" i="202"/>
  <c r="G88" i="202"/>
  <c r="G89" i="202"/>
  <c r="G90" i="202"/>
  <c r="G91" i="202"/>
  <c r="G92" i="202"/>
  <c r="G93" i="202"/>
  <c r="G94" i="202"/>
  <c r="G95" i="202"/>
  <c r="G96" i="202"/>
  <c r="G97" i="202"/>
  <c r="G98" i="202"/>
  <c r="G99" i="202"/>
  <c r="G100" i="202"/>
  <c r="G101" i="202"/>
  <c r="G102" i="202"/>
  <c r="G108" i="202"/>
  <c r="G109" i="202"/>
  <c r="G110" i="202"/>
  <c r="G111" i="202"/>
  <c r="G112" i="202"/>
  <c r="G113" i="202"/>
  <c r="G114" i="202"/>
  <c r="G115" i="202"/>
  <c r="G116" i="202"/>
  <c r="G117" i="202"/>
  <c r="G118" i="202"/>
  <c r="G119" i="202"/>
  <c r="G120" i="202"/>
  <c r="G121" i="202"/>
  <c r="G122" i="202"/>
  <c r="G123" i="202"/>
  <c r="G124" i="202"/>
  <c r="G125" i="202"/>
  <c r="G126" i="202"/>
  <c r="G127" i="202"/>
  <c r="G128" i="202"/>
  <c r="G129" i="202"/>
  <c r="G130" i="202"/>
  <c r="G131" i="202"/>
  <c r="G132" i="202"/>
  <c r="G133" i="202"/>
  <c r="G134" i="202"/>
  <c r="G135" i="202"/>
  <c r="G136" i="202"/>
  <c r="G137" i="202"/>
  <c r="G138" i="202"/>
  <c r="G139" i="202"/>
  <c r="G140" i="202"/>
  <c r="G141" i="202"/>
  <c r="G142" i="202"/>
  <c r="G143" i="202"/>
  <c r="G40" i="194"/>
  <c r="G41" i="194"/>
  <c r="G42" i="194"/>
  <c r="G43" i="194"/>
  <c r="G44" i="194"/>
  <c r="G45" i="194"/>
  <c r="G46" i="194"/>
  <c r="G47" i="194"/>
  <c r="G48" i="194"/>
  <c r="I13" i="55"/>
  <c r="H11" i="55"/>
  <c r="J2" i="55"/>
  <c r="J13" i="55"/>
  <c r="J22" i="55"/>
  <c r="G36" i="209"/>
  <c r="G37" i="209"/>
  <c r="G38" i="209"/>
  <c r="G39" i="209"/>
  <c r="G40" i="209"/>
  <c r="G41" i="209"/>
  <c r="G42" i="209"/>
  <c r="G43" i="209"/>
  <c r="G44" i="209"/>
  <c r="G45" i="209"/>
  <c r="G46" i="209"/>
  <c r="G47" i="209"/>
</calcChain>
</file>

<file path=xl/sharedStrings.xml><?xml version="1.0" encoding="utf-8"?>
<sst xmlns="http://schemas.openxmlformats.org/spreadsheetml/2006/main" count="17626" uniqueCount="822">
  <si>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</si>
  <si>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</si>
  <si>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</si>
  <si>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</si>
  <si>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</si>
  <si>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</si>
  <si>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</si>
  <si>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</si>
  <si>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</si>
  <si>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</si>
  <si>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</si>
  <si>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</si>
  <si>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</si>
  <si>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</si>
  <si>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</si>
  <si>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</si>
  <si>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</si>
  <si>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</si>
  <si>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</si>
  <si>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</si>
  <si>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</si>
  <si>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</si>
  <si>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</si>
  <si>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</si>
  <si>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</si>
  <si>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</si>
  <si>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</si>
  <si>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</si>
  <si>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</si>
  <si>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</si>
  <si>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</si>
  <si>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</si>
  <si>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</si>
  <si>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</si>
  <si>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</si>
  <si>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</si>
  <si>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</si>
  <si>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</si>
  <si>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</si>
  <si>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</si>
  <si>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</si>
  <si>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</si>
  <si>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</si>
  <si>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</si>
  <si>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</si>
  <si>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</si>
  <si>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</si>
  <si>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</si>
  <si>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</si>
  <si>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</si>
  <si>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</si>
  <si>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</si>
  <si>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</si>
  <si>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</si>
  <si>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</si>
  <si>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</si>
  <si>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</si>
  <si>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</si>
  <si>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</si>
  <si>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</si>
  <si>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</si>
  <si>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</si>
  <si>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</si>
  <si>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</si>
  <si>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</si>
  <si>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</si>
  <si>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</si>
  <si>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</si>
  <si>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</si>
  <si>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</si>
  <si>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</si>
  <si>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</si>
  <si>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Reimbursement to project</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</si>
  <si>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</si>
  <si>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</si>
  <si>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</si>
  <si>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</si>
  <si>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</si>
  <si>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</si>
  <si>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</si>
  <si>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</si>
  <si>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</si>
  <si>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</si>
  <si>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</si>
  <si>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</si>
  <si>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</si>
  <si>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</si>
  <si>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</si>
  <si>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</si>
  <si>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</si>
  <si>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</si>
  <si>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</si>
  <si>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</si>
  <si>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</si>
  <si>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</si>
  <si>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</si>
  <si>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</si>
  <si>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</si>
  <si>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</si>
  <si>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</si>
  <si>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</si>
  <si>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</si>
  <si>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</si>
  <si>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</si>
  <si>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</si>
  <si>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</si>
  <si>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</si>
  <si>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</si>
  <si>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</si>
  <si>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</si>
  <si>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</si>
  <si>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</si>
  <si>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</si>
  <si>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</si>
  <si>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</si>
  <si>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</si>
  <si>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</si>
  <si>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Bank Fees</t>
  </si>
  <si>
    <t>List Of advanced salaries EAGLE Uganda 2021</t>
  </si>
  <si>
    <t>Operational Account</t>
  </si>
  <si>
    <t>Travel Subsistence</t>
  </si>
  <si>
    <t>Lunch</t>
  </si>
  <si>
    <t>Services</t>
  </si>
  <si>
    <t>Airtime for Day Guard</t>
  </si>
  <si>
    <t>Transfer charges</t>
  </si>
  <si>
    <t>Office/Wakiso</t>
  </si>
  <si>
    <t>Kayunga/Extraction</t>
  </si>
  <si>
    <t>Ntinda/Lugogo</t>
  </si>
  <si>
    <t>Bank charges</t>
  </si>
  <si>
    <t>Interbank Transfer Charges</t>
  </si>
  <si>
    <t>Transfer Charges</t>
  </si>
  <si>
    <t>Transfer to UGX Account</t>
  </si>
  <si>
    <t>Cash box March. 21</t>
  </si>
  <si>
    <t>April Cash Box 2021</t>
  </si>
  <si>
    <t>March Siimba Security Services</t>
  </si>
  <si>
    <t>AVAAZ</t>
  </si>
  <si>
    <t>April</t>
  </si>
  <si>
    <t>Siimba Shied Security Force</t>
  </si>
  <si>
    <t>Bank Charges</t>
  </si>
  <si>
    <t>April_L_R1</t>
  </si>
  <si>
    <t>April_BS_1</t>
  </si>
  <si>
    <t>Balance from previous month (march 2021)</t>
  </si>
  <si>
    <t>April_i67_V1</t>
  </si>
  <si>
    <t>Wakiso/Kyanja</t>
  </si>
  <si>
    <t>Kyanja/Ntinda</t>
  </si>
  <si>
    <t>Lugogo/Nasana</t>
  </si>
  <si>
    <t>Balance from previous month (Mar 2021)</t>
  </si>
  <si>
    <t>April_i45_V1</t>
  </si>
  <si>
    <t>Office/Kawempe</t>
  </si>
  <si>
    <t>Kawempe/Busuuju</t>
  </si>
  <si>
    <t>Busuuju/Kawanda</t>
  </si>
  <si>
    <t>Kawanda/Extraction</t>
  </si>
  <si>
    <t>April_i45_V2</t>
  </si>
  <si>
    <t>April_i67</t>
  </si>
  <si>
    <t>April_L_V1</t>
  </si>
  <si>
    <t>Balance from previous month (Mar)21</t>
  </si>
  <si>
    <t>Office/Mengo</t>
  </si>
  <si>
    <t>Mengo/Buloba</t>
  </si>
  <si>
    <t>Buloba/Kayunga</t>
  </si>
  <si>
    <t>April_i67_V2</t>
  </si>
  <si>
    <t>Office/Nakifuma</t>
  </si>
  <si>
    <t>Nakifuma/Nsambya</t>
  </si>
  <si>
    <t>Nsambya/City Center</t>
  </si>
  <si>
    <t>City center/Accacia mall</t>
  </si>
  <si>
    <t>April_Aug_V1</t>
  </si>
  <si>
    <t>Balance from previous month (March) 2021</t>
  </si>
  <si>
    <t>March water bill</t>
  </si>
  <si>
    <t>Rent &amp; Utilities</t>
  </si>
  <si>
    <t>April Internet subscription</t>
  </si>
  <si>
    <t xml:space="preserve">Internet </t>
  </si>
  <si>
    <t>April_L_R2</t>
  </si>
  <si>
    <t>April_L_R3</t>
  </si>
  <si>
    <t>April_L_R4</t>
  </si>
  <si>
    <t>Globe clean services-March</t>
  </si>
  <si>
    <t>April_L_R5</t>
  </si>
  <si>
    <t>Cash withdraw Cq:34</t>
  </si>
  <si>
    <t>Internal Transfer</t>
  </si>
  <si>
    <t>April_L_R6</t>
  </si>
  <si>
    <t>Balance from Mar .2021</t>
  </si>
  <si>
    <t>March PAYE</t>
  </si>
  <si>
    <t>Cheque payment charges</t>
  </si>
  <si>
    <t>March NSSF chq:</t>
  </si>
  <si>
    <t>Transfer from UGX account</t>
  </si>
  <si>
    <t>March PAYE-Lydia</t>
  </si>
  <si>
    <t>March PAYE-Augustus</t>
  </si>
  <si>
    <t>March PAYE-Mary</t>
  </si>
  <si>
    <t>March NSSF-Lydia</t>
  </si>
  <si>
    <t>March NSSF-Augustus</t>
  </si>
  <si>
    <t>March NSSF-Mary</t>
  </si>
  <si>
    <t>Personnel</t>
  </si>
  <si>
    <t>April_L_R7</t>
  </si>
  <si>
    <t>April_L_R8</t>
  </si>
  <si>
    <t>Cheque withdraw charges</t>
  </si>
  <si>
    <t>Bank transfer charges</t>
  </si>
  <si>
    <t>Bank UGX</t>
  </si>
  <si>
    <t>Cash withdraw chq:</t>
  </si>
  <si>
    <t>Advance transfer:Augustus</t>
  </si>
  <si>
    <t>Western Union Transfer to Cameroon</t>
  </si>
  <si>
    <t>Transfers</t>
  </si>
  <si>
    <t>April_L_R9</t>
  </si>
  <si>
    <t>Cancellation of Western Union transfer(Reimbursement)</t>
  </si>
  <si>
    <t>Western Union cancellation charges</t>
  </si>
  <si>
    <t>April_i45_V3</t>
  </si>
  <si>
    <t>Kawempe/Busega</t>
  </si>
  <si>
    <t>Busega/Wakiso</t>
  </si>
  <si>
    <t>Wakiso/Kawempe</t>
  </si>
  <si>
    <t>Kaempe/Naluvule</t>
  </si>
  <si>
    <t>April_i67_V3</t>
  </si>
  <si>
    <t>Office/Namulanda</t>
  </si>
  <si>
    <t>Namulanda/Entebbe</t>
  </si>
  <si>
    <t>Entebbe/City Center</t>
  </si>
  <si>
    <t>City Center/Acacia</t>
  </si>
  <si>
    <t>Acacia/Nakawa</t>
  </si>
  <si>
    <t>Balance from previous month (Mar. 2021)</t>
  </si>
  <si>
    <t>April_M_V1</t>
  </si>
  <si>
    <t>April_M_V2</t>
  </si>
  <si>
    <t>Office/ODPP</t>
  </si>
  <si>
    <t>ODPP/Office</t>
  </si>
  <si>
    <t>April_i45_V4</t>
  </si>
  <si>
    <t>Office/Owino</t>
  </si>
  <si>
    <t>Owino/Nsangi</t>
  </si>
  <si>
    <t>Nsangi/Abayita ababiri</t>
  </si>
  <si>
    <t>Abayita ababiri/Owino</t>
  </si>
  <si>
    <t>Owino/Jyengera</t>
  </si>
  <si>
    <t>Kyengera/Nsangi</t>
  </si>
  <si>
    <t>April_i67_V4</t>
  </si>
  <si>
    <t>Office/Matugga</t>
  </si>
  <si>
    <t>Matugga/Nsambya</t>
  </si>
  <si>
    <t>Nsambya/Kajjansi</t>
  </si>
  <si>
    <t>Kajjansi/City Center</t>
  </si>
  <si>
    <t>April_L_V2</t>
  </si>
  <si>
    <t>April_M_V3</t>
  </si>
  <si>
    <t>April_i45_V5</t>
  </si>
  <si>
    <t>Office/Busega</t>
  </si>
  <si>
    <t>Busega/Matugga</t>
  </si>
  <si>
    <t>Matugga/Kawanda</t>
  </si>
  <si>
    <t>Busega/Kalerwe</t>
  </si>
  <si>
    <t>Matuga/Kawempe</t>
  </si>
  <si>
    <t>April_i67_V5</t>
  </si>
  <si>
    <t>Office/Mukono</t>
  </si>
  <si>
    <t>Mukono/Sentema</t>
  </si>
  <si>
    <t>Sentema/Wandegeya</t>
  </si>
  <si>
    <t>Wandegeya/Lugogo</t>
  </si>
  <si>
    <t>Office/Bank</t>
  </si>
  <si>
    <t>Bank/Office</t>
  </si>
  <si>
    <t>Office/SG</t>
  </si>
  <si>
    <t>SG/Court</t>
  </si>
  <si>
    <t>Court/Office</t>
  </si>
  <si>
    <t>Home/Town</t>
  </si>
  <si>
    <t>Kampala/Mityana</t>
  </si>
  <si>
    <t>Mityana/Kitalya</t>
  </si>
  <si>
    <t>Kitalya/Mityana</t>
  </si>
  <si>
    <t>Mityana/Town</t>
  </si>
  <si>
    <t>Town/Home</t>
  </si>
  <si>
    <t>Jail Visits</t>
  </si>
  <si>
    <t>Kampala-Mityana</t>
  </si>
  <si>
    <t>Mityana-Kampala</t>
  </si>
  <si>
    <t>April_M_V4</t>
  </si>
  <si>
    <t>Office/ACD</t>
  </si>
  <si>
    <t>ACD/UWA</t>
  </si>
  <si>
    <t>UWA/Office</t>
  </si>
  <si>
    <t>Personal balance i27</t>
  </si>
  <si>
    <t>Personal balance i81</t>
  </si>
  <si>
    <t>i81</t>
  </si>
  <si>
    <t>Home/Office</t>
  </si>
  <si>
    <t>Office/Home</t>
  </si>
  <si>
    <t>April_i81_V1</t>
  </si>
  <si>
    <t>Bank/Home</t>
  </si>
  <si>
    <t>April_i45_V6</t>
  </si>
  <si>
    <t>Office/Kireka</t>
  </si>
  <si>
    <t>Kireka/Kakiri</t>
  </si>
  <si>
    <t>Kakiri/Wakiso</t>
  </si>
  <si>
    <t>Kireka/Nkoowe</t>
  </si>
  <si>
    <t>Kakiri/Kasengejje</t>
  </si>
  <si>
    <t>Wakiso/Naluvule</t>
  </si>
  <si>
    <t>Team Building</t>
  </si>
  <si>
    <t>i27</t>
  </si>
  <si>
    <t>Office/National Theater</t>
  </si>
  <si>
    <t>National Theater/Nankulabye</t>
  </si>
  <si>
    <t>Nankulabye/Kireka</t>
  </si>
  <si>
    <t>Kireka/Home</t>
  </si>
  <si>
    <t>April_i27_V1</t>
  </si>
  <si>
    <t>April_i67_V6</t>
  </si>
  <si>
    <t>Office/Kyanja</t>
  </si>
  <si>
    <t>Kyanja/Nateete</t>
  </si>
  <si>
    <t>Nateete/Kajansi</t>
  </si>
  <si>
    <t>Kajansi/Kibuye</t>
  </si>
  <si>
    <t>Kibuye/Wandegeya</t>
  </si>
  <si>
    <t>Prepaid electricity</t>
  </si>
  <si>
    <t>Prepaid electricity charges</t>
  </si>
  <si>
    <t>April_L_R11</t>
  </si>
  <si>
    <t>April_L_R12</t>
  </si>
  <si>
    <t>Office/Kabanyoro</t>
  </si>
  <si>
    <t>Kabanyoro/National Theater</t>
  </si>
  <si>
    <t>National Theater/Namanve</t>
  </si>
  <si>
    <t>Namanve/Kireka</t>
  </si>
  <si>
    <t>Kireka/Lugogo</t>
  </si>
  <si>
    <t>April_i67_V7</t>
  </si>
  <si>
    <t>April_i81_V2</t>
  </si>
  <si>
    <t>Office/Arua Park</t>
  </si>
  <si>
    <t>Arua park/Nateete</t>
  </si>
  <si>
    <t>Nateete/Busega</t>
  </si>
  <si>
    <t>Busega/Home</t>
  </si>
  <si>
    <t>Office/Abayita ababiri</t>
  </si>
  <si>
    <t>Abayita/Buloba</t>
  </si>
  <si>
    <t>Buloba/Sentema</t>
  </si>
  <si>
    <t>Abayita/Zana</t>
  </si>
  <si>
    <t>Buloba/Busega</t>
  </si>
  <si>
    <t>April_i45_V7</t>
  </si>
  <si>
    <t>April_i27_V2</t>
  </si>
  <si>
    <t>Office/Owino Mkt</t>
  </si>
  <si>
    <t>Owino Mkt/Nansana</t>
  </si>
  <si>
    <t>Nansana/Mpererwe</t>
  </si>
  <si>
    <t>Mpererwe/Kyanja</t>
  </si>
  <si>
    <t>Kyanja/Nakawa</t>
  </si>
  <si>
    <t>Nakawa/Home</t>
  </si>
  <si>
    <t>Reimburssement to project</t>
  </si>
  <si>
    <t>April_Aug</t>
  </si>
  <si>
    <t>April_Aug_V2</t>
  </si>
  <si>
    <t>April_Aug_V3</t>
  </si>
  <si>
    <t>April_L_R13</t>
  </si>
  <si>
    <t>Airtime for 127</t>
  </si>
  <si>
    <t>Airtime for i81</t>
  </si>
  <si>
    <t>Airtime for i53</t>
  </si>
  <si>
    <t>i53</t>
  </si>
  <si>
    <t>Transfer to Operational Account</t>
  </si>
  <si>
    <t>Cash withdraw charges</t>
  </si>
  <si>
    <t>Cash withdraw Chq: 36</t>
  </si>
  <si>
    <t>April_L_R14</t>
  </si>
  <si>
    <t>2 Kitchen rolls @20,000</t>
  </si>
  <si>
    <t>Office Materials</t>
  </si>
  <si>
    <t>5 drinking glasses @4500</t>
  </si>
  <si>
    <t>Office tea bags</t>
  </si>
  <si>
    <t>2 Kgs of sugar @3400</t>
  </si>
  <si>
    <t>1 tin of milk</t>
  </si>
  <si>
    <t>5 pocket size sanitizers</t>
  </si>
  <si>
    <t>1 Mosquito repellant</t>
  </si>
  <si>
    <t>2 Mosquito repellants @6500</t>
  </si>
  <si>
    <t>3 pcs snake repellant tabs</t>
  </si>
  <si>
    <t>1 tin snake repellant spray</t>
  </si>
  <si>
    <t>April_L_R15</t>
  </si>
  <si>
    <t>April_L_R16</t>
  </si>
  <si>
    <t>April_i27_V3</t>
  </si>
  <si>
    <t>Office/Muyenga</t>
  </si>
  <si>
    <t>Muyenga/Kasanga</t>
  </si>
  <si>
    <t>Kasanga/Makindye</t>
  </si>
  <si>
    <t>Makindye/Ndeeba</t>
  </si>
  <si>
    <t>Ndeeba/Arua Park</t>
  </si>
  <si>
    <t>Arua park/Home</t>
  </si>
  <si>
    <t>April_i81_V3</t>
  </si>
  <si>
    <t>Office/Ndeeba</t>
  </si>
  <si>
    <t>Ndeeba/Mengo</t>
  </si>
  <si>
    <t>Mengo/Kasubi</t>
  </si>
  <si>
    <t>Kasubi/Home</t>
  </si>
  <si>
    <t>April_i45_V8</t>
  </si>
  <si>
    <t>Office/Old Kampala</t>
  </si>
  <si>
    <t>Old Kampala/Nakawuka</t>
  </si>
  <si>
    <t>Nakawuka/Wakiso</t>
  </si>
  <si>
    <t>Old Kampala/Nateete</t>
  </si>
  <si>
    <t>Nakawuuka/Mengo</t>
  </si>
  <si>
    <t>April_i67_V8</t>
  </si>
  <si>
    <t>Office/Entebbe</t>
  </si>
  <si>
    <t>Entebbe/Mukono</t>
  </si>
  <si>
    <t>Mukono/Bweyogerere</t>
  </si>
  <si>
    <t>Bweyogerere/Wandegeya</t>
  </si>
  <si>
    <t>Balance from previous month Mar 21)</t>
  </si>
  <si>
    <t>Personal balance i53</t>
  </si>
  <si>
    <t>April_i53_V1</t>
  </si>
  <si>
    <t>Office/Kinawataka</t>
  </si>
  <si>
    <t>Kinawataka/Nakawa</t>
  </si>
  <si>
    <t>Nakawa/Ntinda</t>
  </si>
  <si>
    <t>Ntinda/Home</t>
  </si>
  <si>
    <t>April_M_V5</t>
  </si>
  <si>
    <t>Office/Court</t>
  </si>
  <si>
    <t>Office/Gaba</t>
  </si>
  <si>
    <t>Gaba/Matugga</t>
  </si>
  <si>
    <t>Matugga/Kayunga</t>
  </si>
  <si>
    <t>April_i45_V9</t>
  </si>
  <si>
    <t>April_i53_V2</t>
  </si>
  <si>
    <t>Office/Kamwokya</t>
  </si>
  <si>
    <t>Kamwokya/Wandegeya</t>
  </si>
  <si>
    <t>Wandegeya/Nankulabye</t>
  </si>
  <si>
    <t>Nakulabye/Bwaise</t>
  </si>
  <si>
    <t>Bwaise/Home</t>
  </si>
  <si>
    <t>April_i81_V4</t>
  </si>
  <si>
    <t>Office/Nakulabye</t>
  </si>
  <si>
    <t>Nakulabye/Kalerwe</t>
  </si>
  <si>
    <t>Kalerwe/Mpelerwe</t>
  </si>
  <si>
    <t>Mpelerwe/Bukoto</t>
  </si>
  <si>
    <t>April_i27_V4</t>
  </si>
  <si>
    <t>Office/Nmuwongo</t>
  </si>
  <si>
    <t>Namuwongo/Nakasero</t>
  </si>
  <si>
    <t>Nakasero/Kalerwe</t>
  </si>
  <si>
    <t>Kalerwe/Home</t>
  </si>
  <si>
    <t>April_Aug_V4</t>
  </si>
  <si>
    <t>April_Aug_V5</t>
  </si>
  <si>
    <t>Covid Test</t>
  </si>
  <si>
    <t>SG/Office</t>
  </si>
  <si>
    <t>ACD/Office</t>
  </si>
  <si>
    <t>Office/UWA</t>
  </si>
  <si>
    <t>April_M_R1</t>
  </si>
  <si>
    <t>Intercity Transport(Kampala-Mityana)</t>
  </si>
  <si>
    <t>Intercity Transport(Mityana-Mityana)</t>
  </si>
  <si>
    <t>Lunch for Augustus</t>
  </si>
  <si>
    <t>April_Aug_R1</t>
  </si>
  <si>
    <t>Court/Min of Wild life</t>
  </si>
  <si>
    <t>Ministry/Office</t>
  </si>
  <si>
    <t>Reimbursement to Mary</t>
  </si>
  <si>
    <t>April_Aug_R2</t>
  </si>
  <si>
    <t>April_Aug_V6</t>
  </si>
  <si>
    <t>April_i81_V5</t>
  </si>
  <si>
    <t>Office/Mpererwe</t>
  </si>
  <si>
    <t>Mpererwe/Kasangati</t>
  </si>
  <si>
    <t>Kasangati/Ndeeba</t>
  </si>
  <si>
    <t>Ndeeba/Katwe</t>
  </si>
  <si>
    <t>Katwe/Home</t>
  </si>
  <si>
    <t>April_i53_V3</t>
  </si>
  <si>
    <t>Office/Bweyogerere</t>
  </si>
  <si>
    <t>Bweyogerere/Kireka</t>
  </si>
  <si>
    <t>Kireka/Luzira</t>
  </si>
  <si>
    <t>Luzira/Home</t>
  </si>
  <si>
    <t>April_i27_V5</t>
  </si>
  <si>
    <t>Office/Bwaise</t>
  </si>
  <si>
    <t>Bwaise/Kamwokya</t>
  </si>
  <si>
    <t>Kamwokya/Bweyogerere</t>
  </si>
  <si>
    <t>Bweyogerere/Home</t>
  </si>
  <si>
    <t>April_i45_V10</t>
  </si>
  <si>
    <t>Office/Kitende</t>
  </si>
  <si>
    <t>Kitende/Nsangi</t>
  </si>
  <si>
    <t>Nsangi/Kasanga</t>
  </si>
  <si>
    <t>April_i81_V6</t>
  </si>
  <si>
    <t>April_i27_V6</t>
  </si>
  <si>
    <t>April_i53_V4</t>
  </si>
  <si>
    <t>April_i67_V9</t>
  </si>
  <si>
    <t>April_i67_V10</t>
  </si>
  <si>
    <t>Busega/Munyonyo</t>
  </si>
  <si>
    <t>Munyonyo/City center</t>
  </si>
  <si>
    <t>April_i45_V11</t>
  </si>
  <si>
    <t>Office/Bunga</t>
  </si>
  <si>
    <t>Bunga/Kakiri</t>
  </si>
  <si>
    <t>Kakiri/Kyebando</t>
  </si>
  <si>
    <t>Kyebando/Bulenga</t>
  </si>
  <si>
    <t>April_i27_V7</t>
  </si>
  <si>
    <t>Office/Kasanga</t>
  </si>
  <si>
    <t>Kasanga/Mpererwe</t>
  </si>
  <si>
    <t>Mpererwe/Kinawataka</t>
  </si>
  <si>
    <t>Kinawataka/Home</t>
  </si>
  <si>
    <t>April_i53_V5</t>
  </si>
  <si>
    <t>Office/Namuwongo</t>
  </si>
  <si>
    <t>Namuwongo/Kibuli</t>
  </si>
  <si>
    <t>Kibuli/Kabalagala</t>
  </si>
  <si>
    <t>Kabalagala/Muyenga</t>
  </si>
  <si>
    <t>Muyenga/Nsambya</t>
  </si>
  <si>
    <t>Nsambya/Home</t>
  </si>
  <si>
    <t>April_i81_V7</t>
  </si>
  <si>
    <t>Office/Kyengera</t>
  </si>
  <si>
    <t>Kyengera/Kawempe</t>
  </si>
  <si>
    <t>Kawempe/Owino</t>
  </si>
  <si>
    <t>Owino/Home</t>
  </si>
  <si>
    <t>Martial Arts training for 2 days(10th&amp;17th)</t>
  </si>
  <si>
    <t>April_i27_V8</t>
  </si>
  <si>
    <t>Office/Nansana</t>
  </si>
  <si>
    <t>Nansana/Najjera</t>
  </si>
  <si>
    <t>Najjera/Ntinda</t>
  </si>
  <si>
    <t>2 kgs of sugar@4000</t>
  </si>
  <si>
    <t>lydia</t>
  </si>
  <si>
    <t>April_L_R17</t>
  </si>
  <si>
    <t>Matugga Munyonyo</t>
  </si>
  <si>
    <t>April_L_V4</t>
  </si>
  <si>
    <t>April_i67_V11</t>
  </si>
  <si>
    <t>Wakiso/City Center</t>
  </si>
  <si>
    <t>City/Center/Najjera</t>
  </si>
  <si>
    <t>April_i53_V6</t>
  </si>
  <si>
    <t>Katwe/Makindye</t>
  </si>
  <si>
    <t>Makindye/Nakasero</t>
  </si>
  <si>
    <t>Nakasero/Home</t>
  </si>
  <si>
    <t>April_i45_V12</t>
  </si>
  <si>
    <t>Office/Kayunga</t>
  </si>
  <si>
    <t>Kayunga/Nakawuuka</t>
  </si>
  <si>
    <t>Nakawuuka/Bulaga</t>
  </si>
  <si>
    <t>April_i81_V8</t>
  </si>
  <si>
    <t>Office/Arua park</t>
  </si>
  <si>
    <t>Arua Park/Nansana</t>
  </si>
  <si>
    <t>Nansana/Nateete</t>
  </si>
  <si>
    <t>Nateete/Home</t>
  </si>
  <si>
    <t>April_L_V5</t>
  </si>
  <si>
    <t>Bank/Capital shoppers</t>
  </si>
  <si>
    <t>Capital shoppers/Office</t>
  </si>
  <si>
    <t>Cash withdraw:chq 37</t>
  </si>
  <si>
    <t>UGX OPP</t>
  </si>
  <si>
    <t>Cash withdraw Chq: 37</t>
  </si>
  <si>
    <t>April_L_R18</t>
  </si>
  <si>
    <t>April_L_R19</t>
  </si>
  <si>
    <t>Airtime for i27</t>
  </si>
  <si>
    <t>Airtme for i81</t>
  </si>
  <si>
    <t>2kgs of sugar @3500</t>
  </si>
  <si>
    <t>10 Pencils@600</t>
  </si>
  <si>
    <t>6 pencils@500</t>
  </si>
  <si>
    <t>10 pens@500</t>
  </si>
  <si>
    <t>20 pens@500</t>
  </si>
  <si>
    <t>4 pens@1000</t>
  </si>
  <si>
    <t>50 pieces of master plus pens</t>
  </si>
  <si>
    <t>1 pair of cleaning gloves</t>
  </si>
  <si>
    <t>1 pair of washing gloves</t>
  </si>
  <si>
    <t>1 soft broom</t>
  </si>
  <si>
    <t>5 brooms of vim</t>
  </si>
  <si>
    <t>shopping bag</t>
  </si>
  <si>
    <t>3 bottles Rwenzori driniking water</t>
  </si>
  <si>
    <t>April_L_R20</t>
  </si>
  <si>
    <t>April Grants</t>
  </si>
  <si>
    <t>Transfer from USD Account</t>
  </si>
  <si>
    <t>April_i45_V13</t>
  </si>
  <si>
    <t>April_i45_V14</t>
  </si>
  <si>
    <t>Office/Kajjansi</t>
  </si>
  <si>
    <t>Kajjansi/Kyebando</t>
  </si>
  <si>
    <t>Kyebando/Kawanda</t>
  </si>
  <si>
    <t>Kawanda/Nabweru</t>
  </si>
  <si>
    <t>April_i67_V12</t>
  </si>
  <si>
    <t>April_i67_V13</t>
  </si>
  <si>
    <t>Office/Nakawuka</t>
  </si>
  <si>
    <t>Nakawuka/Kyanja</t>
  </si>
  <si>
    <t>Kyanja/Ndejje</t>
  </si>
  <si>
    <t>April_i53_V7</t>
  </si>
  <si>
    <t>April_i53_V8</t>
  </si>
  <si>
    <t>Office/Kibuye</t>
  </si>
  <si>
    <t>Kibuye/Ndeeba</t>
  </si>
  <si>
    <t>Ndeeba/Nateete</t>
  </si>
  <si>
    <t>April_i27_V9</t>
  </si>
  <si>
    <t>Bwaise/Kabalagala</t>
  </si>
  <si>
    <t>Kabalagala/Makindye</t>
  </si>
  <si>
    <t>Makindye/Home</t>
  </si>
  <si>
    <t>Entebbe/Kololo</t>
  </si>
  <si>
    <t>April_i81_V9</t>
  </si>
  <si>
    <t>Office/Salaama</t>
  </si>
  <si>
    <t>Salaama/Ndeeba</t>
  </si>
  <si>
    <t>Ndeeba/Kasubi</t>
  </si>
  <si>
    <t>Kawempe/Nansana</t>
  </si>
  <si>
    <t>Mpererwe/Kulambiro</t>
  </si>
  <si>
    <t>Kulambiro/Nakawa</t>
  </si>
  <si>
    <t>Office/Nateete</t>
  </si>
  <si>
    <t>Nateete/Bwebajja</t>
  </si>
  <si>
    <t>Bwebajja/Buloba</t>
  </si>
  <si>
    <t>Buloba/Wakiso</t>
  </si>
  <si>
    <t>Purchase of 1 kg of sugar</t>
  </si>
  <si>
    <t>April_L_V6</t>
  </si>
  <si>
    <t>April_i81_V10</t>
  </si>
  <si>
    <t>April_i27_V10</t>
  </si>
  <si>
    <t>Office/Gayaza</t>
  </si>
  <si>
    <t>Gayaza/Muyenga</t>
  </si>
  <si>
    <t>Muyenga/Kibuye</t>
  </si>
  <si>
    <t>Kibuye/Home</t>
  </si>
  <si>
    <t>April_i45_V15</t>
  </si>
  <si>
    <t>Office/Namusera</t>
  </si>
  <si>
    <t>Namusera/Naluvule</t>
  </si>
  <si>
    <t>Naluvule/Nakawuka</t>
  </si>
  <si>
    <t>April_i67_V14</t>
  </si>
  <si>
    <t>Nakifuma/Ntinda</t>
  </si>
  <si>
    <t>Ntinda/Kisenyi</t>
  </si>
  <si>
    <t>April_i53_V9</t>
  </si>
  <si>
    <t>Namuwongo/Kalerwe</t>
  </si>
  <si>
    <t>Kalerwe/Namugongo</t>
  </si>
  <si>
    <t>Namugongo/Home</t>
  </si>
  <si>
    <t>April_i27_V11</t>
  </si>
  <si>
    <t>Office/Kasanganti</t>
  </si>
  <si>
    <t>Kasnaganti/Kyebando</t>
  </si>
  <si>
    <t>Kyebando/Kireka</t>
  </si>
  <si>
    <t>April_i81_V11</t>
  </si>
  <si>
    <t>Office/Kira</t>
  </si>
  <si>
    <t>Kiira/Kireka</t>
  </si>
  <si>
    <t>Kireka/Ntinda</t>
  </si>
  <si>
    <t>Ntinda/home</t>
  </si>
  <si>
    <t>French class training for 3 team members</t>
  </si>
  <si>
    <t>Training</t>
  </si>
  <si>
    <t>April_L_R21</t>
  </si>
  <si>
    <t>Fixing of door lock</t>
  </si>
  <si>
    <t>April_L_V7</t>
  </si>
  <si>
    <t>April_i45_V16</t>
  </si>
  <si>
    <t>Office/Owino mkt</t>
  </si>
  <si>
    <t>Owino/Kyengera</t>
  </si>
  <si>
    <t>Kyengera/Nkoowe</t>
  </si>
  <si>
    <t>Nkoowe/Kyebando</t>
  </si>
  <si>
    <t>April_i53_V10</t>
  </si>
  <si>
    <t>Gaba/Busabala</t>
  </si>
  <si>
    <t>Busabala/Kitintale</t>
  </si>
  <si>
    <t>Kitintale/Home</t>
  </si>
  <si>
    <t>April_i67_V15</t>
  </si>
  <si>
    <t>Office/Buloba</t>
  </si>
  <si>
    <t>Buloba/Mukono</t>
  </si>
  <si>
    <t>Mukono/City Center</t>
  </si>
  <si>
    <t>May Grants</t>
  </si>
  <si>
    <t>April_i81_V12</t>
  </si>
  <si>
    <t>April_i81_V13</t>
  </si>
  <si>
    <t>Nateete/Ndeeba</t>
  </si>
  <si>
    <t>Ndeeba/Kajansi</t>
  </si>
  <si>
    <t>Kajansi/Home</t>
  </si>
  <si>
    <t>Airtime for Disan</t>
  </si>
  <si>
    <t xml:space="preserve">Airtime </t>
  </si>
  <si>
    <t>April_M_V8</t>
  </si>
  <si>
    <t>April_i27_V12</t>
  </si>
  <si>
    <t>National Theater/Kasanganti</t>
  </si>
  <si>
    <t>Kasaganti/Arua park</t>
  </si>
  <si>
    <t>April_i45_V17</t>
  </si>
  <si>
    <t>Office/Taxi park</t>
  </si>
  <si>
    <t>Taxi park/Bombo</t>
  </si>
  <si>
    <t>Bombo/Don Bosco</t>
  </si>
  <si>
    <t>Don Bosco/Bombo Town</t>
  </si>
  <si>
    <t>Bombo/Wakiso</t>
  </si>
  <si>
    <t>April_i53_V11</t>
  </si>
  <si>
    <t>Namuwongo/Luzira</t>
  </si>
  <si>
    <t>Luzira/Kirinya</t>
  </si>
  <si>
    <t>Kirinya/Nakawa</t>
  </si>
  <si>
    <t>April_i67_V16</t>
  </si>
  <si>
    <t>Kajjansi/Najjera</t>
  </si>
  <si>
    <t>Najjera/Home</t>
  </si>
  <si>
    <t>April_M_V9</t>
  </si>
  <si>
    <t>Cash withdraw chq:45</t>
  </si>
  <si>
    <t>Office/Capital shoppers</t>
  </si>
  <si>
    <t>Simba Shield Security Force-</t>
  </si>
  <si>
    <t>Cash withdraw chq: 45</t>
  </si>
  <si>
    <t>April_i67_V17</t>
  </si>
  <si>
    <t>April_i81_V14</t>
  </si>
  <si>
    <t>April_i27_V13</t>
  </si>
  <si>
    <t>H</t>
  </si>
  <si>
    <t>Nsambya/Munyonyo</t>
  </si>
  <si>
    <t>Munyonyo/City Center</t>
  </si>
  <si>
    <t>April_i45_V18</t>
  </si>
  <si>
    <t>Mengo/Kisubi</t>
  </si>
  <si>
    <t>Kisubi/Nabingo</t>
  </si>
  <si>
    <t>Nabingo/Nateete</t>
  </si>
  <si>
    <t>April_i53_V12</t>
  </si>
  <si>
    <t>Office/Kiwatuule</t>
  </si>
  <si>
    <t>Kiwatuule/Bulange</t>
  </si>
  <si>
    <t>Bulange/Kibuli</t>
  </si>
  <si>
    <t>Kibuli/Home</t>
  </si>
  <si>
    <t>Capital shoppers/town</t>
  </si>
  <si>
    <t>Town/Aristock</t>
  </si>
  <si>
    <t>Aristock/Office</t>
  </si>
  <si>
    <t>2 packets of Fay toilet paper</t>
  </si>
  <si>
    <t>1 pc gorilla coffee</t>
  </si>
  <si>
    <t>Note book for investigators</t>
  </si>
  <si>
    <t>April salary:i67</t>
  </si>
  <si>
    <t>April Salary: i45</t>
  </si>
  <si>
    <t>April Salary: Mary</t>
  </si>
  <si>
    <t>April Salary: Augustust</t>
  </si>
  <si>
    <t>April Salary: Lydia</t>
  </si>
  <si>
    <t>April Salary: i67</t>
  </si>
  <si>
    <t>April Salary: Augustus</t>
  </si>
  <si>
    <t>April salary: Lydia</t>
  </si>
  <si>
    <t>April_i53_V13</t>
  </si>
  <si>
    <t>Bwaise/Bweogerere</t>
  </si>
  <si>
    <t>Bweyogerere/Namayiba</t>
  </si>
  <si>
    <t>Namayiba/Home</t>
  </si>
  <si>
    <t>April_i81_V15</t>
  </si>
  <si>
    <t>Office/Kisenyi</t>
  </si>
  <si>
    <t>Kisenyi/Kyengera</t>
  </si>
  <si>
    <t>Kyengera/Matugga</t>
  </si>
  <si>
    <t>Matugga/Home</t>
  </si>
  <si>
    <t>April_i45_V19</t>
  </si>
  <si>
    <t>Office/Gabba</t>
  </si>
  <si>
    <t>Gabba/Kakiri</t>
  </si>
  <si>
    <t>Kakiri/Naluvule</t>
  </si>
  <si>
    <t>Kabanyoro/Nateete</t>
  </si>
  <si>
    <t>Nateete/Kajjansi</t>
  </si>
  <si>
    <t>April_i27_V14</t>
  </si>
  <si>
    <t>Office/Kyaliwajjala</t>
  </si>
  <si>
    <t>Kyaliwajjala/Nakawa Mkt</t>
  </si>
  <si>
    <t>Nakwa Mkt/Namayiba</t>
  </si>
  <si>
    <t>Namabyib/Home</t>
  </si>
  <si>
    <t>Intercirty Transport to Kitalya</t>
  </si>
  <si>
    <t>Intercity transport to kampala</t>
  </si>
  <si>
    <t>Office/Taxi Park</t>
  </si>
  <si>
    <t>Taxi park/Bwalula</t>
  </si>
  <si>
    <t>Bwalula/Kitalya</t>
  </si>
  <si>
    <t>Kitalya/Bwalula</t>
  </si>
  <si>
    <t>Bwalula/Busega</t>
  </si>
  <si>
    <t>Day Guard's April salary</t>
  </si>
  <si>
    <t>Family Meal</t>
  </si>
  <si>
    <t>April Globe Clean Services</t>
  </si>
  <si>
    <t>April_M_V6</t>
  </si>
  <si>
    <t>Office/Wildlife court</t>
  </si>
  <si>
    <t>Wildlife court/ACD</t>
  </si>
  <si>
    <t>April_M_V7</t>
  </si>
  <si>
    <t>Intercity transport (Kampala-Kialya)</t>
  </si>
  <si>
    <t>Intercity transport(Kitalya-Kla)</t>
  </si>
  <si>
    <t>Lunch for Mary</t>
  </si>
  <si>
    <t>Office/Park</t>
  </si>
  <si>
    <t>Park/Bwalula</t>
  </si>
  <si>
    <t>April_M_R2</t>
  </si>
  <si>
    <t>Trust  Building</t>
  </si>
  <si>
    <t>Office/Munyonyo</t>
  </si>
  <si>
    <t>Munyonyo/Office</t>
  </si>
  <si>
    <t>April_i67_V18</t>
  </si>
  <si>
    <t>Office/Kawuku</t>
  </si>
  <si>
    <t>Kawuku/Mukono</t>
  </si>
  <si>
    <t>April_i45_V20</t>
  </si>
  <si>
    <t>Nakawuka/Nsangi</t>
  </si>
  <si>
    <t>Nsangi/Buloba</t>
  </si>
  <si>
    <t>April_i81_V16</t>
  </si>
  <si>
    <t>Mengo/Kabusu</t>
  </si>
  <si>
    <t>Kabusu/Kyebando</t>
  </si>
  <si>
    <t>Kyebando/Home</t>
  </si>
  <si>
    <t>April_i53_V14</t>
  </si>
  <si>
    <t>Kasanga/Kisenyi</t>
  </si>
  <si>
    <t>Kisenyi/Naguru</t>
  </si>
  <si>
    <t>Naguru/Home</t>
  </si>
  <si>
    <t>Fuel for Moses</t>
  </si>
  <si>
    <t>Office/Mawanda Rd</t>
  </si>
  <si>
    <t>Mawanda Rd/Don Bosco Bombo</t>
  </si>
  <si>
    <t>Don Bosco/Bombo</t>
  </si>
  <si>
    <t>Bombo/Town</t>
  </si>
  <si>
    <t>Fuel for Moses (Informat)</t>
  </si>
  <si>
    <t>April_M_V10</t>
  </si>
  <si>
    <t>Office/Namirembe</t>
  </si>
  <si>
    <t>Namirembe/Busunju</t>
  </si>
  <si>
    <t>Busunju/Sekanyonyi</t>
  </si>
  <si>
    <t>Sekanyonyi/Busunju</t>
  </si>
  <si>
    <t>Busunju/Namugoona</t>
  </si>
  <si>
    <t>Namugoona/Town</t>
  </si>
  <si>
    <t>April Siimba Security Services</t>
  </si>
  <si>
    <t xml:space="preserve">Cash withdraw </t>
  </si>
  <si>
    <t>May</t>
  </si>
  <si>
    <t>Jan</t>
  </si>
  <si>
    <t>Feb</t>
  </si>
  <si>
    <t>Mar</t>
  </si>
  <si>
    <t>June</t>
  </si>
  <si>
    <t>July</t>
  </si>
  <si>
    <t>Aug</t>
  </si>
  <si>
    <t>Sept</t>
  </si>
  <si>
    <t>Oct</t>
  </si>
  <si>
    <t>Nov</t>
  </si>
  <si>
    <t>Dec</t>
  </si>
  <si>
    <t>Office/Anti Courruption Court</t>
  </si>
  <si>
    <t>EAGLE UGANDA FINANCIAL REPORT APRIL  2021</t>
  </si>
  <si>
    <t>Office/Town</t>
  </si>
  <si>
    <t>Town/Bwalula</t>
  </si>
  <si>
    <t>Kitalya/Bawalula</t>
  </si>
  <si>
    <t>Bwalula/Town</t>
  </si>
  <si>
    <t>April_Aug_V7</t>
  </si>
  <si>
    <t>Test fly /home</t>
  </si>
  <si>
    <t>Home/Test and fly</t>
  </si>
  <si>
    <t>April_Aug_R3</t>
  </si>
  <si>
    <t>Intercity Transport(Kampala-Busunju)</t>
  </si>
  <si>
    <t>Intercity transport(Busunju/masanafu)</t>
  </si>
  <si>
    <t>Office/Namirembe park</t>
  </si>
  <si>
    <t>Namirembe park/Busunju</t>
  </si>
  <si>
    <t>Busunju/Sekanyoni</t>
  </si>
  <si>
    <t>Busunju/Masanafu</t>
  </si>
  <si>
    <t>Masanafu/Home</t>
  </si>
  <si>
    <t>7kgs roasted beef@30000</t>
  </si>
  <si>
    <t>2 chips</t>
  </si>
  <si>
    <t>5 posho (food)</t>
  </si>
  <si>
    <t>5 Kacumbali</t>
  </si>
  <si>
    <t>Roasted matooke</t>
  </si>
  <si>
    <t>Vegetables</t>
  </si>
  <si>
    <t>Office/bank (Luthuli drive)</t>
  </si>
  <si>
    <t>Bank/Village Mall</t>
  </si>
  <si>
    <t>Village mall/Capital shoppers</t>
  </si>
  <si>
    <t>April_BS_3</t>
  </si>
  <si>
    <t>April_BS_4</t>
  </si>
  <si>
    <t>April_BS_5</t>
  </si>
  <si>
    <t>April_BS_6</t>
  </si>
  <si>
    <t>April_BS_7</t>
  </si>
  <si>
    <t>Row Labels</t>
  </si>
  <si>
    <t>(blank)</t>
  </si>
  <si>
    <t>Grand Total</t>
  </si>
  <si>
    <t>Sum of Spent  in national currency (UGX)</t>
  </si>
  <si>
    <t>Sum of Spent in $</t>
  </si>
  <si>
    <t>Sum of spent in national currency (Ugx)</t>
  </si>
  <si>
    <t>Sum of Received</t>
  </si>
  <si>
    <t>Bank USD</t>
  </si>
  <si>
    <t>Intercity transport (Kampala-Kitalya)</t>
  </si>
  <si>
    <t>Interbank transfer charges</t>
  </si>
  <si>
    <t>Cashbox April-2021 USD</t>
  </si>
  <si>
    <t>Cash Box March. 2021</t>
  </si>
  <si>
    <t>1.04.2021  Balance and advance</t>
  </si>
  <si>
    <t>S</t>
  </si>
  <si>
    <t>FINANCIAL POSITION AT 1/04/2021</t>
  </si>
  <si>
    <t>FINANCIAL POSITION AT 30/04/2021</t>
  </si>
  <si>
    <t>30.04.2021  Balance and advance</t>
  </si>
  <si>
    <t>Column Labels</t>
  </si>
  <si>
    <t>April_L_R32</t>
  </si>
  <si>
    <t>April_L_R26</t>
  </si>
  <si>
    <t>April_L_R27</t>
  </si>
  <si>
    <t>April_L_V10</t>
  </si>
  <si>
    <t>April_L_R33</t>
  </si>
  <si>
    <t>April_L_R34</t>
  </si>
  <si>
    <t>April_L_R35</t>
  </si>
  <si>
    <t>April_M_R3</t>
  </si>
  <si>
    <t>April_i67_V19</t>
  </si>
  <si>
    <t>April_Bs-2</t>
  </si>
  <si>
    <t>April_BS_8</t>
  </si>
  <si>
    <t>April_BS_9</t>
  </si>
  <si>
    <t>April_BS_10</t>
  </si>
  <si>
    <t>April_BS_11</t>
  </si>
  <si>
    <t>April_BS_12</t>
  </si>
  <si>
    <t>April_BS_13</t>
  </si>
  <si>
    <t>April_BS_14</t>
  </si>
  <si>
    <t>April_BS_15</t>
  </si>
  <si>
    <t>April_BS_16</t>
  </si>
  <si>
    <t>April_BS_17</t>
  </si>
  <si>
    <t>April_BS_18</t>
  </si>
  <si>
    <t>April_BS_19</t>
  </si>
  <si>
    <t>April_BS_20</t>
  </si>
  <si>
    <t>April_BS_21</t>
  </si>
  <si>
    <t>April_BS_22</t>
  </si>
  <si>
    <t>April_L_R23</t>
  </si>
  <si>
    <t>April_L_R24</t>
  </si>
  <si>
    <t>April_L_V9</t>
  </si>
  <si>
    <t>April_L_R28</t>
  </si>
  <si>
    <t>April_L_R29</t>
  </si>
  <si>
    <t>April_L_R30</t>
  </si>
  <si>
    <t>April_L_R31</t>
  </si>
  <si>
    <t>April_L_R25</t>
  </si>
  <si>
    <t>April_L_V11</t>
  </si>
  <si>
    <t>April_L_V12</t>
  </si>
  <si>
    <t>April_M</t>
  </si>
  <si>
    <t>Capital shoppers/Bugolobi</t>
  </si>
  <si>
    <t>Bugolobi/Office</t>
  </si>
  <si>
    <t>Fixing office door handle</t>
  </si>
  <si>
    <t>Reimbursement to Lydia</t>
  </si>
  <si>
    <t>01.04.2021  Balance and advance</t>
  </si>
  <si>
    <t>Transfer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</si>
</sst>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0_ ;[Red]\-#,##0.000\ "/>
  </numFmts>
  <fonts count="7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name val="Calibri"/>
      <family val="2"/>
      <charset val="238"/>
      <scheme val="minor"/>
    </font>
    <font>
      <b/>
      <sz val="12"/>
      <color theme="1"/>
      <name val="Calibri"/>
      <family val="2"/>
      <scheme val="minor"/>
    </font>
    <font>
      <sz val="11"/>
      <color theme="0"/>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right style="thin">
        <color auto="1"/>
      </right>
      <top style="medium">
        <color indexed="64"/>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097">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3" fontId="38" fillId="0" borderId="0" xfId="0" applyNumberFormat="1" applyFont="1" applyAlignment="1">
      <alignment horizontal="left" vertical="center" wrapText="1"/>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165" fontId="19" fillId="0" borderId="19" xfId="0" applyNumberFormat="1" applyFont="1" applyFill="1" applyBorder="1" applyAlignment="1">
      <alignment horizontal="left" vertical="center" wrapText="1"/>
    </xf>
    <xf numFmtId="4" fontId="19" fillId="0"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3"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165" fontId="38" fillId="0" borderId="19" xfId="0" applyNumberFormat="1" applyFon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3" fontId="38" fillId="0" borderId="0" xfId="0" applyNumberFormat="1" applyFont="1" applyFill="1" applyAlignment="1">
      <alignment horizontal="left" vertical="center" wrapText="1"/>
    </xf>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19" fillId="0" borderId="19" xfId="0" applyNumberFormat="1" applyFont="1" applyBorder="1" applyAlignment="1">
      <alignment horizontal="left" vertical="center"/>
    </xf>
    <xf numFmtId="3" fontId="0" fillId="6" borderId="19" xfId="0" applyNumberFormat="1" applyFont="1" applyFill="1" applyBorder="1" applyAlignment="1">
      <alignment horizontal="left" vertical="center" wrapText="1"/>
    </xf>
    <xf numFmtId="0" fontId="2" fillId="0" borderId="0" xfId="0" pivotButton="1" applyFont="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19" fillId="0" borderId="3" xfId="0" applyNumberFormat="1" applyFont="1" applyFill="1" applyBorder="1" applyAlignment="1">
      <alignment horizontal="left" vertical="center" wrapText="1"/>
    </xf>
    <xf numFmtId="4" fontId="19" fillId="0" borderId="3"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2" fillId="0" borderId="19" xfId="0" pivotButton="1" applyFont="1" applyBorder="1" applyAlignment="1">
      <alignment horizontal="left" vertical="center" wrapText="1"/>
    </xf>
    <xf numFmtId="3" fontId="33" fillId="0" borderId="2"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3" fontId="0" fillId="0" borderId="19" xfId="1"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1"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center"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2" fillId="6" borderId="16" xfId="2" applyFont="1" applyFill="1" applyBorder="1" applyAlignment="1">
      <alignment horizontal="right" vertical="center" wrapText="1"/>
    </xf>
    <xf numFmtId="0" fontId="42" fillId="6" borderId="16" xfId="0" applyFont="1" applyFill="1" applyBorder="1" applyAlignment="1">
      <alignment horizontal="left" vertical="center" wrapText="1"/>
    </xf>
    <xf numFmtId="4" fontId="19" fillId="6" borderId="16" xfId="0"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1"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0" fontId="0" fillId="0" borderId="19" xfId="0" applyBorder="1" applyAlignment="1">
      <alignment horizontal="left"/>
    </xf>
    <xf numFmtId="3" fontId="0" fillId="0" borderId="19" xfId="1" applyNumberFormat="1" applyFont="1" applyFill="1" applyBorder="1" applyAlignment="1">
      <alignment horizontal="left" wrapText="1"/>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3" fontId="41" fillId="6" borderId="11"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1" fillId="6" borderId="9" xfId="4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14" fontId="3" fillId="0" borderId="19" xfId="0" applyNumberFormat="1" applyFont="1" applyBorder="1" applyAlignment="1">
      <alignment horizontal="left" vertical="center"/>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14" fontId="0" fillId="6" borderId="19" xfId="0" applyNumberFormat="1" applyFont="1" applyFill="1" applyBorder="1" applyAlignment="1">
      <alignment horizontal="right" vertical="center"/>
    </xf>
    <xf numFmtId="3" fontId="4"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4" fillId="6" borderId="9" xfId="40" applyNumberFormat="1" applyFont="1" applyFill="1" applyBorder="1" applyAlignment="1">
      <alignment horizontal="right" vertical="center" wrapText="1"/>
    </xf>
    <xf numFmtId="0" fontId="0" fillId="0" borderId="19" xfId="0"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164" fontId="41" fillId="6" borderId="16" xfId="2" applyFont="1" applyFill="1" applyBorder="1" applyAlignment="1">
      <alignment horizontal="right" vertical="center"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1" xfId="40" applyNumberFormat="1" applyFont="1" applyFill="1" applyBorder="1" applyAlignment="1">
      <alignment horizontal="left" vertical="center"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0" fontId="41" fillId="13" borderId="19" xfId="0" applyFont="1" applyFill="1" applyBorder="1" applyAlignment="1">
      <alignment horizontal="left"/>
    </xf>
    <xf numFmtId="0" fontId="41" fillId="13" borderId="3" xfId="0"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xf>
    <xf numFmtId="165" fontId="41" fillId="13" borderId="19" xfId="0" applyNumberFormat="1" applyFont="1" applyFill="1" applyBorder="1" applyAlignment="1">
      <alignment horizontal="right" vertical="center" wrapText="1"/>
    </xf>
    <xf numFmtId="164" fontId="4" fillId="6" borderId="19" xfId="2" applyFont="1" applyFill="1" applyBorder="1" applyAlignment="1">
      <alignment horizontal="left" wrapText="1"/>
    </xf>
    <xf numFmtId="0" fontId="0" fillId="0" borderId="19" xfId="0" applyBorder="1" applyAlignment="1">
      <alignment horizontal="right" vertical="center"/>
    </xf>
    <xf numFmtId="165" fontId="41" fillId="13" borderId="9" xfId="40"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164" fontId="0" fillId="0" borderId="19" xfId="2" applyFont="1" applyBorder="1" applyAlignment="1">
      <alignment horizontal="right" wrapText="1"/>
    </xf>
    <xf numFmtId="40" fontId="14" fillId="0" borderId="0" xfId="0" applyNumberFormat="1" applyFont="1" applyAlignment="1">
      <alignment horizontal="center" vertical="center"/>
    </xf>
    <xf numFmtId="165" fontId="51" fillId="6" borderId="19" xfId="2" applyNumberFormat="1" applyFont="1" applyFill="1" applyBorder="1"/>
    <xf numFmtId="3" fontId="0" fillId="6" borderId="16" xfId="1" applyNumberFormat="1" applyFont="1" applyFill="1" applyBorder="1" applyAlignment="1">
      <alignment horizontal="left" wrapText="1"/>
    </xf>
    <xf numFmtId="165" fontId="41" fillId="6" borderId="16" xfId="40" applyNumberFormat="1" applyFont="1" applyFill="1" applyBorder="1" applyAlignment="1">
      <alignment horizontal="left" vertical="center" wrapText="1"/>
    </xf>
    <xf numFmtId="0" fontId="0" fillId="0" borderId="19" xfId="0" applyFont="1" applyFill="1" applyBorder="1" applyAlignment="1">
      <alignment horizontal="left" vertical="center"/>
    </xf>
    <xf numFmtId="14" fontId="0" fillId="0" borderId="19" xfId="0" applyNumberFormat="1" applyFont="1" applyFill="1" applyBorder="1" applyAlignment="1">
      <alignment horizontal="left" vertical="center"/>
    </xf>
    <xf numFmtId="0" fontId="0" fillId="0" borderId="19" xfId="0" applyFont="1" applyFill="1" applyBorder="1" applyAlignment="1">
      <alignment horizontal="left"/>
    </xf>
    <xf numFmtId="0" fontId="0" fillId="0" borderId="9" xfId="0" applyFont="1" applyFill="1" applyBorder="1" applyAlignment="1">
      <alignment horizontal="left" vertical="center"/>
    </xf>
    <xf numFmtId="0" fontId="41" fillId="0" borderId="0" xfId="0" applyFont="1" applyAlignment="1">
      <alignment horizontal="left" vertical="center"/>
    </xf>
    <xf numFmtId="164" fontId="4" fillId="0" borderId="19" xfId="2" applyFont="1" applyBorder="1" applyAlignment="1">
      <alignment horizontal="righ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5" fontId="2"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applyAlignment="1">
      <alignment horizontal="left" vertical="center" wrapText="1"/>
    </xf>
    <xf numFmtId="2" fontId="0" fillId="6" borderId="16"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164" fontId="41" fillId="6" borderId="27" xfId="2" applyFont="1" applyFill="1" applyBorder="1" applyAlignment="1">
      <alignment horizontal="right" vertical="center"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19"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0" fontId="0" fillId="0" borderId="19" xfId="0" applyFont="1" applyBorder="1" applyAlignment="1">
      <alignment horizontal="left" vertical="center"/>
    </xf>
    <xf numFmtId="165" fontId="0" fillId="6" borderId="16" xfId="0" applyNumberFormat="1" applyFont="1" applyFill="1" applyBorder="1" applyAlignment="1">
      <alignment horizontal="right" vertical="center" wrapText="1"/>
    </xf>
    <xf numFmtId="165" fontId="0" fillId="6" borderId="3" xfId="0" applyNumberFormat="1" applyFont="1" applyFill="1" applyBorder="1" applyAlignment="1">
      <alignment horizontal="right" vertical="center" wrapText="1"/>
    </xf>
    <xf numFmtId="3" fontId="4" fillId="6" borderId="11" xfId="1" applyNumberFormat="1" applyFont="1" applyFill="1" applyBorder="1" applyAlignment="1">
      <alignment horizontal="left"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5" fontId="4" fillId="6" borderId="2" xfId="40" applyNumberFormat="1" applyFont="1" applyFill="1" applyBorder="1" applyAlignment="1">
      <alignment horizontal="left" vertical="center"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41"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1" fillId="6" borderId="16" xfId="2"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0" fillId="6" borderId="16" xfId="1" applyNumberFormat="1" applyFont="1" applyFill="1" applyBorder="1" applyAlignment="1">
      <alignment horizontal="left" vertic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19"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4" fontId="9" fillId="6" borderId="19" xfId="0" applyNumberFormat="1" applyFont="1" applyFill="1" applyBorder="1" applyAlignment="1">
      <alignment horizontal="center" vertical="center"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4" fontId="0" fillId="6" borderId="16" xfId="0" applyNumberFormat="1" applyFont="1" applyFill="1" applyBorder="1" applyAlignment="1">
      <alignment horizontal="left" vertical="center" wrapText="1"/>
    </xf>
    <xf numFmtId="14" fontId="1" fillId="0" borderId="19" xfId="0" applyNumberFormat="1" applyFont="1" applyBorder="1" applyAlignment="1">
      <alignment horizontal="left" wrapText="1"/>
    </xf>
    <xf numFmtId="164" fontId="4" fillId="0" borderId="3" xfId="2" applyFont="1" applyBorder="1" applyAlignment="1">
      <alignment horizontal="right" wrapText="1"/>
    </xf>
    <xf numFmtId="165" fontId="1" fillId="0" borderId="19" xfId="0" applyNumberFormat="1" applyFont="1" applyBorder="1" applyAlignment="1">
      <alignment horizontal="left" vertical="center" wrapText="1"/>
    </xf>
    <xf numFmtId="165" fontId="0" fillId="0" borderId="19" xfId="0" applyNumberFormat="1" applyFont="1" applyBorder="1" applyAlignment="1">
      <alignment horizontal="right"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5" xfId="0" applyNumberFormat="1" applyFont="1" applyBorder="1" applyAlignment="1">
      <alignment horizontal="center" vertical="center"/>
    </xf>
    <xf numFmtId="165" fontId="14" fillId="0" borderId="36" xfId="0" applyNumberFormat="1" applyFont="1" applyBorder="1" applyAlignment="1">
      <alignment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164" fontId="4"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3" xfId="2" applyFont="1" applyBorder="1" applyAlignment="1">
      <alignment horizontal="right" vertical="center" wrapText="1"/>
    </xf>
    <xf numFmtId="164" fontId="0" fillId="0" borderId="13" xfId="2" applyFont="1" applyBorder="1" applyAlignment="1">
      <alignment horizontal="right" wrapText="1"/>
    </xf>
    <xf numFmtId="164" fontId="0" fillId="0" borderId="33" xfId="2" applyFont="1" applyBorder="1" applyAlignment="1">
      <alignment horizontal="right" wrapText="1"/>
    </xf>
    <xf numFmtId="164" fontId="68" fillId="6" borderId="3" xfId="2" applyFont="1" applyFill="1" applyBorder="1" applyAlignment="1">
      <alignment horizontal="right" wrapText="1"/>
    </xf>
    <xf numFmtId="164" fontId="4" fillId="6" borderId="19" xfId="2" applyFont="1" applyFill="1" applyBorder="1" applyAlignment="1">
      <alignment horizontal="center" wrapText="1"/>
    </xf>
    <xf numFmtId="0" fontId="0" fillId="6" borderId="3" xfId="0" applyFont="1" applyFill="1" applyBorder="1" applyAlignment="1">
      <alignment horizontal="left" wrapText="1"/>
    </xf>
    <xf numFmtId="0" fontId="68" fillId="6" borderId="19" xfId="0" applyFont="1" applyFill="1" applyBorder="1" applyAlignment="1">
      <alignment horizontal="left"/>
    </xf>
    <xf numFmtId="0" fontId="68" fillId="6" borderId="19"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164" fontId="4" fillId="6" borderId="3" xfId="2" applyFont="1" applyFill="1" applyBorder="1" applyAlignment="1">
      <alignment horizontal="left" wrapText="1"/>
    </xf>
    <xf numFmtId="0" fontId="19" fillId="6" borderId="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4" fontId="0" fillId="0" borderId="19" xfId="0" applyNumberFormat="1" applyFont="1" applyFill="1" applyBorder="1" applyAlignment="1">
      <alignment horizontal="left"/>
    </xf>
    <xf numFmtId="0" fontId="0" fillId="0" borderId="9" xfId="0" applyFont="1" applyFill="1" applyBorder="1" applyAlignment="1">
      <alignment horizontal="left"/>
    </xf>
    <xf numFmtId="164" fontId="33" fillId="6" borderId="19" xfId="2" applyFont="1" applyFill="1" applyBorder="1" applyAlignment="1">
      <alignment horizontal="right" wrapText="1"/>
    </xf>
    <xf numFmtId="165" fontId="41" fillId="6" borderId="16" xfId="0" applyNumberFormat="1" applyFont="1" applyFill="1" applyBorder="1" applyAlignment="1">
      <alignment horizontal="right" wrapText="1"/>
    </xf>
    <xf numFmtId="164" fontId="20" fillId="6" borderId="16" xfId="2" applyFont="1" applyFill="1" applyBorder="1" applyAlignment="1">
      <alignment horizontal="right" vertical="center" wrapText="1"/>
    </xf>
    <xf numFmtId="0" fontId="0" fillId="6" borderId="0" xfId="0" applyFill="1" applyAlignment="1">
      <alignment horizontal="lef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41" fillId="6" borderId="19" xfId="2" applyFont="1" applyFill="1" applyBorder="1" applyAlignment="1">
      <alignment horizontal="right" wrapText="1"/>
    </xf>
    <xf numFmtId="164" fontId="14" fillId="0" borderId="14" xfId="2" applyFont="1" applyBorder="1" applyAlignment="1">
      <alignment vertical="center"/>
    </xf>
    <xf numFmtId="164" fontId="19" fillId="6" borderId="3" xfId="2" applyFont="1" applyFill="1" applyBorder="1" applyAlignment="1">
      <alignment horizontal="right" wrapText="1"/>
    </xf>
    <xf numFmtId="165" fontId="1" fillId="0" borderId="19" xfId="0" applyNumberFormat="1" applyFont="1" applyBorder="1" applyAlignment="1">
      <alignment horizontal="left" vertical="center"/>
    </xf>
    <xf numFmtId="0" fontId="19" fillId="6" borderId="3" xfId="0" applyFont="1" applyFill="1" applyBorder="1" applyAlignment="1">
      <alignment horizontal="left" vertical="center"/>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0" fillId="6" borderId="19" xfId="0" pivotButton="1" applyFont="1" applyFill="1" applyBorder="1" applyAlignment="1">
      <alignment horizontal="left" vertical="center"/>
    </xf>
    <xf numFmtId="164" fontId="41" fillId="6" borderId="3" xfId="2" applyFont="1" applyFill="1" applyBorder="1" applyAlignment="1">
      <alignment horizontal="right" wrapText="1"/>
    </xf>
    <xf numFmtId="165" fontId="41" fillId="6" borderId="16" xfId="0" applyNumberFormat="1" applyFont="1" applyFill="1" applyBorder="1" applyAlignment="1">
      <alignment horizontal="right" vertical="center" wrapText="1"/>
    </xf>
    <xf numFmtId="164" fontId="41" fillId="6" borderId="5" xfId="2" applyFont="1" applyFill="1" applyBorder="1" applyAlignment="1">
      <alignment horizontal="right" vertical="center" wrapText="1"/>
    </xf>
    <xf numFmtId="3" fontId="3" fillId="0" borderId="16" xfId="0" applyNumberFormat="1" applyFont="1" applyBorder="1" applyAlignment="1">
      <alignment horizontal="left" vertical="center"/>
    </xf>
    <xf numFmtId="3" fontId="41" fillId="6" borderId="19" xfId="1" applyNumberFormat="1" applyFont="1" applyFill="1" applyBorder="1" applyAlignment="1">
      <alignment horizontal="left" wrapText="1"/>
    </xf>
    <xf numFmtId="164" fontId="41" fillId="6" borderId="16" xfId="2" applyFont="1" applyFill="1" applyBorder="1" applyAlignment="1">
      <alignment horizontal="right" wrapText="1"/>
    </xf>
    <xf numFmtId="14" fontId="0" fillId="6" borderId="3"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165" fontId="4" fillId="6" borderId="3" xfId="2" applyNumberFormat="1" applyFont="1" applyFill="1" applyBorder="1" applyAlignment="1">
      <alignment horizontal="right" wrapText="1"/>
    </xf>
    <xf numFmtId="0" fontId="62" fillId="0" borderId="0" xfId="0" applyFont="1" applyAlignment="1">
      <alignment horizontal="center" vertical="center"/>
    </xf>
    <xf numFmtId="14" fontId="19" fillId="6" borderId="19" xfId="0" applyNumberFormat="1"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65" fontId="43" fillId="6" borderId="16" xfId="2" applyNumberFormat="1" applyFont="1" applyFill="1" applyBorder="1" applyAlignment="1">
      <alignment horizontal="right" vertical="center"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165" fontId="19" fillId="6" borderId="16" xfId="40" applyNumberFormat="1" applyFont="1" applyFill="1" applyBorder="1" applyAlignment="1">
      <alignment horizontal="left" vertical="center" wrapText="1"/>
    </xf>
    <xf numFmtId="3" fontId="19" fillId="6" borderId="16" xfId="1" applyNumberFormat="1" applyFont="1" applyFill="1" applyBorder="1" applyAlignment="1">
      <alignment horizontal="left" wrapText="1"/>
    </xf>
    <xf numFmtId="0" fontId="0" fillId="0" borderId="9" xfId="0" applyFont="1" applyBorder="1" applyAlignment="1">
      <alignment horizontal="left" vertical="center"/>
    </xf>
    <xf numFmtId="165" fontId="0" fillId="0" borderId="3" xfId="0" applyNumberFormat="1" applyFont="1" applyBorder="1" applyAlignment="1">
      <alignment horizontal="right" wrapText="1"/>
    </xf>
    <xf numFmtId="0" fontId="0" fillId="6" borderId="5" xfId="0" applyFont="1" applyFill="1" applyBorder="1" applyAlignment="1">
      <alignment horizontal="left"/>
    </xf>
    <xf numFmtId="0" fontId="0" fillId="6" borderId="5" xfId="0" applyFont="1" applyFill="1" applyBorder="1" applyAlignment="1">
      <alignment horizontal="left" wrapText="1"/>
    </xf>
    <xf numFmtId="0" fontId="0" fillId="6" borderId="5" xfId="0" applyFont="1" applyFill="1" applyBorder="1" applyAlignment="1">
      <alignment horizontal="left" vertical="center"/>
    </xf>
    <xf numFmtId="164" fontId="43" fillId="13" borderId="19" xfId="2" applyFont="1" applyFill="1" applyBorder="1" applyAlignment="1">
      <alignment horizontal="right" wrapText="1"/>
    </xf>
    <xf numFmtId="0" fontId="41" fillId="13" borderId="16" xfId="0" applyFont="1" applyFill="1" applyBorder="1" applyAlignment="1">
      <alignment horizontal="left" vertical="center" wrapText="1"/>
    </xf>
    <xf numFmtId="165" fontId="2" fillId="0" borderId="16" xfId="0" applyNumberFormat="1" applyFont="1" applyBorder="1" applyAlignment="1">
      <alignment horizontal="right" wrapText="1"/>
    </xf>
    <xf numFmtId="165" fontId="2" fillId="0" borderId="3" xfId="0" applyNumberFormat="1" applyFont="1" applyBorder="1" applyAlignment="1">
      <alignment horizontal="right" wrapText="1"/>
    </xf>
    <xf numFmtId="4" fontId="4" fillId="6" borderId="16" xfId="1" applyNumberFormat="1" applyFont="1" applyFill="1" applyBorder="1" applyAlignment="1">
      <alignment horizontal="right" wrapText="1"/>
    </xf>
    <xf numFmtId="165" fontId="1" fillId="0" borderId="2" xfId="0" applyNumberFormat="1" applyFont="1" applyBorder="1" applyAlignment="1">
      <alignment horizontal="left" vertical="center"/>
    </xf>
    <xf numFmtId="165" fontId="1" fillId="0" borderId="16" xfId="0" applyNumberFormat="1" applyFont="1" applyBorder="1" applyAlignment="1">
      <alignment horizontal="left" vertical="center"/>
    </xf>
    <xf numFmtId="165" fontId="2" fillId="0" borderId="19" xfId="0" applyNumberFormat="1" applyFont="1" applyBorder="1" applyAlignment="1">
      <alignmen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4" fontId="3" fillId="0" borderId="16" xfId="0" applyNumberFormat="1" applyFont="1" applyBorder="1" applyAlignment="1">
      <alignment horizontal="left" vertical="top" wrapText="1"/>
    </xf>
    <xf numFmtId="3" fontId="1" fillId="0" borderId="19" xfId="0" applyNumberFormat="1" applyFont="1" applyBorder="1" applyAlignment="1">
      <alignment horizontal="left" vertical="center"/>
    </xf>
    <xf numFmtId="14" fontId="41" fillId="13" borderId="19" xfId="0" applyNumberFormat="1" applyFont="1" applyFill="1" applyBorder="1" applyAlignment="1">
      <alignment horizontal="left" wrapText="1"/>
    </xf>
    <xf numFmtId="165" fontId="2" fillId="0" borderId="16" xfId="0" applyNumberFormat="1" applyFont="1" applyBorder="1" applyAlignment="1">
      <alignment vertical="center" wrapText="1"/>
    </xf>
    <xf numFmtId="165" fontId="2" fillId="0" borderId="3" xfId="0" applyNumberFormat="1" applyFont="1" applyBorder="1" applyAlignment="1">
      <alignment vertical="center" wrapText="1"/>
    </xf>
    <xf numFmtId="165" fontId="0" fillId="6" borderId="3" xfId="0" applyNumberFormat="1" applyFont="1" applyFill="1" applyBorder="1" applyAlignment="1">
      <alignment vertical="center" wrapText="1"/>
    </xf>
    <xf numFmtId="164" fontId="4" fillId="0" borderId="16" xfId="2" applyFont="1" applyFill="1" applyBorder="1" applyAlignment="1">
      <alignment horizontal="right" vertical="center" wrapText="1"/>
    </xf>
    <xf numFmtId="165" fontId="0" fillId="0" borderId="19" xfId="0" applyNumberFormat="1" applyFont="1" applyBorder="1" applyAlignment="1">
      <alignment vertical="center" wrapText="1"/>
    </xf>
    <xf numFmtId="165" fontId="3" fillId="0" borderId="19" xfId="0" applyNumberFormat="1" applyFont="1" applyBorder="1" applyAlignment="1">
      <alignment horizontal="left" vertical="center"/>
    </xf>
    <xf numFmtId="165" fontId="1" fillId="0" borderId="9" xfId="0" applyNumberFormat="1" applyFont="1" applyBorder="1" applyAlignment="1">
      <alignment horizontal="left" vertical="center"/>
    </xf>
    <xf numFmtId="164" fontId="41" fillId="13" borderId="16" xfId="2" applyFont="1" applyFill="1" applyBorder="1" applyAlignment="1">
      <alignment horizontal="right"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165" fontId="2" fillId="0" borderId="5" xfId="0" applyNumberFormat="1" applyFont="1" applyBorder="1" applyAlignment="1">
      <alignment vertical="center" wrapText="1"/>
    </xf>
    <xf numFmtId="165" fontId="3" fillId="0" borderId="6" xfId="0" applyNumberFormat="1" applyFont="1" applyBorder="1" applyAlignment="1">
      <alignment horizontal="left" vertical="center"/>
    </xf>
    <xf numFmtId="164" fontId="14" fillId="0" borderId="14" xfId="2" applyFont="1" applyBorder="1" applyAlignment="1">
      <alignment horizontal="right" wrapText="1"/>
    </xf>
    <xf numFmtId="3" fontId="17" fillId="0" borderId="14" xfId="0" applyNumberFormat="1" applyFont="1" applyFill="1" applyBorder="1" applyAlignment="1">
      <alignment horizontal="right" vertical="center"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0" fontId="41"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0" fillId="0" borderId="0" xfId="0" applyFont="1" applyBorder="1"/>
    <xf numFmtId="0" fontId="0" fillId="6" borderId="11" xfId="0" applyFont="1" applyFill="1" applyBorder="1" applyAlignment="1">
      <alignment horizontal="left"/>
    </xf>
    <xf numFmtId="164" fontId="43" fillId="13" borderId="19" xfId="2" applyFont="1" applyFill="1" applyBorder="1" applyAlignment="1">
      <alignment horizontal="right" vertical="center" wrapText="1"/>
    </xf>
    <xf numFmtId="3" fontId="19" fillId="6" borderId="11" xfId="1" applyNumberFormat="1" applyFont="1" applyFill="1" applyBorder="1" applyAlignment="1">
      <alignment horizontal="left" vertical="center" wrapText="1"/>
    </xf>
    <xf numFmtId="3" fontId="19" fillId="6" borderId="16" xfId="1" applyNumberFormat="1" applyFont="1" applyFill="1" applyBorder="1" applyAlignment="1">
      <alignment horizontal="left" vertical="center" wrapText="1"/>
    </xf>
    <xf numFmtId="0" fontId="19" fillId="6" borderId="19" xfId="0" applyFont="1" applyFill="1" applyBorder="1" applyAlignment="1">
      <alignment horizontal="left" wrapText="1"/>
    </xf>
    <xf numFmtId="3" fontId="43" fillId="13" borderId="11" xfId="1" applyNumberFormat="1" applyFont="1" applyFill="1" applyBorder="1" applyAlignment="1">
      <alignment horizontal="left" vertical="center" wrapText="1"/>
    </xf>
    <xf numFmtId="165" fontId="4" fillId="6" borderId="19" xfId="40" applyNumberFormat="1" applyFont="1" applyFill="1" applyBorder="1" applyAlignment="1">
      <alignment horizontal="left" wrapText="1"/>
    </xf>
    <xf numFmtId="164" fontId="4" fillId="0" borderId="33" xfId="2" applyFont="1" applyBorder="1" applyAlignment="1">
      <alignment horizontal="right" vertical="center" wrapText="1"/>
    </xf>
    <xf numFmtId="164" fontId="0" fillId="0" borderId="6" xfId="2" applyFont="1" applyBorder="1" applyAlignment="1">
      <alignment horizontal="right" wrapText="1"/>
    </xf>
    <xf numFmtId="164" fontId="4" fillId="0" borderId="33" xfId="2" applyFont="1" applyBorder="1" applyAlignment="1">
      <alignment horizontal="right" wrapText="1"/>
    </xf>
    <xf numFmtId="164" fontId="19" fillId="6" borderId="6" xfId="2" applyFont="1" applyFill="1" applyBorder="1" applyAlignment="1">
      <alignment horizontal="right" wrapText="1"/>
    </xf>
    <xf numFmtId="164" fontId="4" fillId="0" borderId="6" xfId="2" applyFont="1" applyBorder="1" applyAlignment="1">
      <alignment horizontal="right" wrapText="1"/>
    </xf>
    <xf numFmtId="164" fontId="0" fillId="0" borderId="12" xfId="2" applyFont="1" applyBorder="1" applyAlignment="1">
      <alignment horizontal="right" wrapText="1"/>
    </xf>
    <xf numFmtId="164" fontId="19" fillId="6" borderId="6" xfId="2" applyFont="1" applyFill="1" applyBorder="1" applyAlignment="1">
      <alignment horizontal="right" vertical="center" wrapText="1"/>
    </xf>
    <xf numFmtId="164" fontId="1" fillId="0" borderId="6" xfId="2" applyFont="1" applyBorder="1" applyAlignment="1">
      <alignment horizontal="right" wrapText="1"/>
    </xf>
    <xf numFmtId="164" fontId="1" fillId="0" borderId="33" xfId="2" applyFont="1" applyBorder="1" applyAlignment="1">
      <alignment horizontal="right" wrapText="1"/>
    </xf>
    <xf numFmtId="164" fontId="1" fillId="0" borderId="13" xfId="2" applyFont="1" applyBorder="1" applyAlignment="1">
      <alignment horizontal="right" wrapText="1"/>
    </xf>
    <xf numFmtId="165" fontId="0" fillId="6" borderId="6" xfId="0" applyNumberFormat="1" applyFont="1" applyFill="1" applyBorder="1" applyAlignment="1">
      <alignment horizontal="right" wrapText="1"/>
    </xf>
    <xf numFmtId="165" fontId="0" fillId="6" borderId="6" xfId="0" applyNumberFormat="1" applyFont="1" applyFill="1" applyBorder="1" applyAlignment="1">
      <alignment vertical="center" wrapText="1"/>
    </xf>
    <xf numFmtId="164" fontId="4" fillId="0" borderId="13" xfId="2" applyFont="1" applyBorder="1" applyAlignment="1">
      <alignment horizontal="right" wrapText="1"/>
    </xf>
    <xf numFmtId="43" fontId="0" fillId="6" borderId="19" xfId="0" applyNumberFormat="1" applyFont="1" applyFill="1" applyBorder="1" applyAlignment="1">
      <alignment horizontal="left" vertical="center"/>
    </xf>
    <xf numFmtId="0" fontId="19" fillId="6" borderId="9" xfId="0" applyFont="1" applyFill="1" applyBorder="1" applyAlignment="1">
      <alignment horizontal="left"/>
    </xf>
    <xf numFmtId="165" fontId="41" fillId="13" borderId="19" xfId="0" applyNumberFormat="1" applyFont="1" applyFill="1" applyBorder="1" applyAlignment="1">
      <alignment horizontal="right" wrapText="1"/>
    </xf>
    <xf numFmtId="14" fontId="2" fillId="0" borderId="19" xfId="0" applyNumberFormat="1" applyFont="1" applyBorder="1" applyAlignment="1">
      <alignment horizontal="left" wrapText="1"/>
    </xf>
    <xf numFmtId="164" fontId="4" fillId="0" borderId="16" xfId="2" applyFont="1" applyFill="1" applyBorder="1" applyAlignment="1">
      <alignment horizontal="right" wrapText="1"/>
    </xf>
    <xf numFmtId="165" fontId="1" fillId="0" borderId="19" xfId="0" applyNumberFormat="1" applyFont="1" applyBorder="1" applyAlignment="1">
      <alignment horizontal="left"/>
    </xf>
    <xf numFmtId="165" fontId="0" fillId="6" borderId="19"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0" fontId="41" fillId="13" borderId="6" xfId="0" applyFont="1" applyFill="1" applyBorder="1" applyAlignment="1">
      <alignment horizontal="left" vertical="center"/>
    </xf>
    <xf numFmtId="165" fontId="41" fillId="13" borderId="19" xfId="0" applyNumberFormat="1" applyFont="1" applyFill="1" applyBorder="1" applyAlignment="1">
      <alignment vertical="center" wrapText="1"/>
    </xf>
    <xf numFmtId="165" fontId="69" fillId="0" borderId="19" xfId="0" applyNumberFormat="1" applyFont="1" applyBorder="1" applyAlignment="1">
      <alignment vertical="center" wrapText="1"/>
    </xf>
    <xf numFmtId="168" fontId="0" fillId="6" borderId="16" xfId="0" applyNumberFormat="1" applyFont="1" applyFill="1" applyBorder="1" applyAlignment="1">
      <alignment wrapText="1"/>
    </xf>
    <xf numFmtId="164" fontId="19" fillId="6" borderId="33" xfId="2" applyFont="1" applyFill="1" applyBorder="1" applyAlignment="1">
      <alignment horizontal="right" wrapText="1"/>
    </xf>
    <xf numFmtId="164" fontId="19" fillId="6" borderId="12" xfId="2" applyFont="1" applyFill="1" applyBorder="1" applyAlignment="1">
      <alignment horizontal="right" wrapText="1"/>
    </xf>
    <xf numFmtId="164" fontId="4" fillId="6" borderId="13" xfId="2" applyFont="1" applyFill="1" applyBorder="1" applyAlignment="1">
      <alignment horizontal="right" vertical="center" wrapText="1"/>
    </xf>
    <xf numFmtId="168" fontId="0" fillId="6" borderId="19" xfId="0" applyNumberFormat="1" applyFont="1" applyFill="1" applyBorder="1" applyAlignment="1">
      <alignment wrapText="1"/>
    </xf>
    <xf numFmtId="14" fontId="2" fillId="6" borderId="19" xfId="0" applyNumberFormat="1" applyFont="1" applyFill="1" applyBorder="1" applyAlignment="1">
      <alignment horizontal="left" vertical="center" wrapText="1"/>
    </xf>
    <xf numFmtId="165" fontId="0" fillId="0" borderId="12" xfId="0" applyNumberFormat="1" applyFont="1" applyBorder="1" applyAlignment="1">
      <alignment horizontal="right" vertical="center" wrapText="1"/>
    </xf>
    <xf numFmtId="14" fontId="0" fillId="0" borderId="19" xfId="0" applyNumberFormat="1" applyBorder="1" applyAlignment="1">
      <alignment horizontal="left"/>
    </xf>
    <xf numFmtId="164" fontId="41" fillId="6" borderId="27" xfId="2" applyFont="1" applyFill="1" applyBorder="1" applyAlignment="1">
      <alignment horizontal="right" wrapText="1"/>
    </xf>
    <xf numFmtId="3" fontId="3" fillId="0" borderId="19" xfId="0" applyNumberFormat="1" applyFont="1" applyBorder="1" applyAlignment="1">
      <alignment horizontal="left"/>
    </xf>
    <xf numFmtId="4" fontId="3" fillId="0" borderId="19" xfId="0" applyNumberFormat="1" applyFont="1" applyBorder="1" applyAlignment="1">
      <alignment horizontal="left" wrapText="1"/>
    </xf>
    <xf numFmtId="0" fontId="0" fillId="0" borderId="19" xfId="0" applyFont="1" applyBorder="1" applyAlignment="1">
      <alignment horizontal="left"/>
    </xf>
    <xf numFmtId="0" fontId="0" fillId="0" borderId="9" xfId="0" applyFont="1" applyBorder="1" applyAlignment="1">
      <alignment horizontal="left"/>
    </xf>
    <xf numFmtId="4" fontId="4" fillId="6" borderId="5" xfId="1" applyNumberFormat="1" applyFont="1" applyFill="1" applyBorder="1" applyAlignment="1">
      <alignment horizontal="right" wrapText="1"/>
    </xf>
    <xf numFmtId="165" fontId="4" fillId="6" borderId="5" xfId="2" applyNumberFormat="1" applyFont="1" applyFill="1" applyBorder="1" applyAlignment="1">
      <alignment horizontal="right" vertical="center" wrapText="1"/>
    </xf>
    <xf numFmtId="165" fontId="0" fillId="6" borderId="3" xfId="0" applyNumberFormat="1" applyFont="1" applyFill="1" applyBorder="1" applyAlignment="1">
      <alignment horizontal="right" wrapText="1"/>
    </xf>
    <xf numFmtId="165" fontId="2" fillId="6" borderId="19"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165" fontId="2" fillId="6" borderId="19" xfId="0" applyNumberFormat="1" applyFont="1" applyFill="1" applyBorder="1" applyAlignment="1">
      <alignment vertical="center" wrapText="1"/>
    </xf>
    <xf numFmtId="43" fontId="0" fillId="0" borderId="0" xfId="0" applyNumberFormat="1" applyAlignment="1">
      <alignment horizontal="left" vertical="center"/>
    </xf>
    <xf numFmtId="0" fontId="0" fillId="0" borderId="0" xfId="0" applyFont="1" applyFill="1" applyBorder="1"/>
    <xf numFmtId="0" fontId="41" fillId="6" borderId="6" xfId="0" applyFont="1" applyFill="1" applyBorder="1" applyAlignment="1">
      <alignment horizontal="left" vertical="center" wrapText="1"/>
    </xf>
    <xf numFmtId="165" fontId="4" fillId="6" borderId="3" xfId="2" applyNumberFormat="1" applyFont="1" applyFill="1" applyBorder="1" applyAlignment="1">
      <alignment horizontal="right" vertical="center" wrapText="1"/>
    </xf>
    <xf numFmtId="164" fontId="4" fillId="0" borderId="16" xfId="2" applyFont="1" applyBorder="1" applyAlignment="1">
      <alignment horizontal="right" wrapText="1"/>
    </xf>
    <xf numFmtId="3" fontId="4" fillId="6" borderId="5" xfId="1" applyNumberFormat="1" applyFont="1" applyFill="1" applyBorder="1" applyAlignment="1">
      <alignment horizontal="left" vertical="center" wrapText="1"/>
    </xf>
    <xf numFmtId="0" fontId="0" fillId="0" borderId="19" xfId="0" applyFont="1" applyFill="1" applyBorder="1" applyAlignment="1">
      <alignment horizontal="left" vertical="center" wrapText="1"/>
    </xf>
    <xf numFmtId="164" fontId="19" fillId="0" borderId="19" xfId="2" applyFont="1" applyFill="1" applyBorder="1" applyAlignment="1">
      <alignment horizontal="righ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0" fontId="41" fillId="13" borderId="6" xfId="0" applyFont="1" applyFill="1" applyBorder="1" applyAlignment="1">
      <alignment horizontal="left" wrapText="1"/>
    </xf>
    <xf numFmtId="165" fontId="41" fillId="13" borderId="16" xfId="2" applyNumberFormat="1" applyFont="1" applyFill="1" applyBorder="1" applyAlignment="1">
      <alignment horizontal="right" wrapText="1"/>
    </xf>
    <xf numFmtId="165" fontId="41" fillId="13" borderId="19" xfId="2" applyNumberFormat="1" applyFont="1" applyFill="1" applyBorder="1" applyAlignment="1">
      <alignment horizontal="right" wrapText="1"/>
    </xf>
    <xf numFmtId="165" fontId="43" fillId="13" borderId="19" xfId="2" applyNumberFormat="1" applyFont="1" applyFill="1" applyBorder="1" applyAlignment="1">
      <alignment horizontal="right" wrapText="1"/>
    </xf>
    <xf numFmtId="40" fontId="19" fillId="0" borderId="19" xfId="0" applyNumberFormat="1" applyFont="1" applyFill="1" applyBorder="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164" fontId="41" fillId="13" borderId="3" xfId="2" applyFont="1" applyFill="1" applyBorder="1" applyAlignment="1">
      <alignment horizontal="right" wrapText="1"/>
    </xf>
    <xf numFmtId="165" fontId="0" fillId="6" borderId="6" xfId="1" applyNumberFormat="1" applyFont="1" applyFill="1" applyBorder="1" applyAlignment="1">
      <alignment horizontal="left" vertical="center" wrapText="1"/>
    </xf>
    <xf numFmtId="165" fontId="41" fillId="13" borderId="19" xfId="0" applyNumberFormat="1" applyFont="1" applyFill="1" applyBorder="1" applyAlignment="1">
      <alignment wrapText="1"/>
    </xf>
    <xf numFmtId="0" fontId="0" fillId="0" borderId="16" xfId="0" applyBorder="1" applyAlignment="1">
      <alignment horizontal="left"/>
    </xf>
    <xf numFmtId="0" fontId="0" fillId="0" borderId="16" xfId="0" applyBorder="1" applyAlignment="1">
      <alignment horizontal="left" wrapText="1"/>
    </xf>
    <xf numFmtId="3" fontId="41" fillId="13" borderId="16" xfId="1" applyNumberFormat="1" applyFont="1" applyFill="1" applyBorder="1" applyAlignment="1">
      <alignment horizontal="left" wrapText="1"/>
    </xf>
    <xf numFmtId="0" fontId="41" fillId="13" borderId="16" xfId="0" applyFont="1" applyFill="1" applyBorder="1" applyAlignment="1">
      <alignment horizontal="left"/>
    </xf>
    <xf numFmtId="165" fontId="19" fillId="6" borderId="19" xfId="40" applyNumberFormat="1" applyFont="1" applyFill="1" applyBorder="1" applyAlignment="1">
      <alignment horizontal="left" vertical="center" wrapText="1"/>
    </xf>
    <xf numFmtId="165" fontId="41" fillId="13" borderId="19" xfId="2" applyNumberFormat="1" applyFont="1" applyFill="1" applyBorder="1" applyAlignment="1">
      <alignment horizontal="right" vertical="center" wrapText="1"/>
    </xf>
    <xf numFmtId="165" fontId="2" fillId="0" borderId="19" xfId="0" applyNumberFormat="1" applyFont="1" applyBorder="1" applyAlignment="1">
      <alignment horizontal="right"/>
    </xf>
    <xf numFmtId="165" fontId="2" fillId="0" borderId="19" xfId="0" applyNumberFormat="1" applyFont="1" applyBorder="1" applyAlignment="1">
      <alignment horizontal="right" vertical="center" wrapText="1"/>
    </xf>
    <xf numFmtId="165" fontId="4" fillId="0" borderId="3" xfId="2" applyNumberFormat="1" applyFont="1" applyBorder="1" applyAlignment="1">
      <alignment horizontal="right" wrapText="1"/>
    </xf>
    <xf numFmtId="165" fontId="0" fillId="0" borderId="3" xfId="0" applyNumberFormat="1" applyFont="1" applyBorder="1" applyAlignment="1">
      <alignment vertical="center" wrapText="1"/>
    </xf>
    <xf numFmtId="14" fontId="0" fillId="0" borderId="9" xfId="0" applyNumberFormat="1" applyFont="1" applyFill="1" applyBorder="1" applyAlignment="1">
      <alignment horizontal="left" vertical="center" wrapText="1"/>
    </xf>
    <xf numFmtId="165" fontId="41" fillId="6" borderId="27" xfId="2" applyNumberFormat="1" applyFont="1" applyFill="1" applyBorder="1" applyAlignment="1">
      <alignment horizontal="right" wrapText="1"/>
    </xf>
    <xf numFmtId="165" fontId="0" fillId="6" borderId="5" xfId="0" applyNumberFormat="1" applyFont="1" applyFill="1" applyBorder="1" applyAlignment="1">
      <alignment horizontal="right" vertical="center" wrapText="1"/>
    </xf>
    <xf numFmtId="165" fontId="41" fillId="13" borderId="16" xfId="2" applyNumberFormat="1" applyFont="1" applyFill="1" applyBorder="1" applyAlignment="1">
      <alignment horizontal="right" vertical="center" wrapText="1"/>
    </xf>
    <xf numFmtId="165" fontId="41" fillId="6" borderId="18" xfId="2" applyNumberFormat="1" applyFont="1" applyFill="1" applyBorder="1" applyAlignment="1">
      <alignment horizontal="right" vertical="center" wrapText="1"/>
    </xf>
    <xf numFmtId="165" fontId="41" fillId="6" borderId="15" xfId="2" applyNumberFormat="1" applyFont="1" applyFill="1" applyBorder="1" applyAlignment="1">
      <alignment horizontal="right" vertical="center" wrapText="1"/>
    </xf>
    <xf numFmtId="0" fontId="0" fillId="0" borderId="9" xfId="0" applyBorder="1" applyAlignment="1">
      <alignment horizontal="left" vertical="center"/>
    </xf>
    <xf numFmtId="165" fontId="2" fillId="0" borderId="16" xfId="0" applyNumberFormat="1" applyFont="1" applyBorder="1" applyAlignment="1">
      <alignment horizontal="right" vertical="center" wrapText="1"/>
    </xf>
    <xf numFmtId="165" fontId="0" fillId="0" borderId="16" xfId="2" applyNumberFormat="1" applyFont="1" applyBorder="1" applyAlignment="1">
      <alignment horizontal="right" wrapText="1"/>
    </xf>
    <xf numFmtId="165" fontId="0" fillId="0" borderId="3" xfId="2" applyNumberFormat="1" applyFont="1" applyBorder="1" applyAlignment="1">
      <alignment horizontal="right" wrapText="1"/>
    </xf>
    <xf numFmtId="4" fontId="4" fillId="6" borderId="9" xfId="1" applyNumberFormat="1" applyFont="1" applyFill="1" applyBorder="1" applyAlignment="1">
      <alignment horizontal="right" wrapText="1"/>
    </xf>
    <xf numFmtId="0" fontId="0" fillId="6" borderId="16" xfId="0" applyFont="1" applyFill="1" applyBorder="1" applyAlignment="1">
      <alignment horizontal="left" wrapText="1"/>
    </xf>
    <xf numFmtId="165" fontId="4" fillId="0" borderId="19" xfId="2" applyNumberFormat="1" applyFont="1" applyBorder="1" applyAlignment="1">
      <alignment horizontal="right" wrapText="1"/>
    </xf>
    <xf numFmtId="165" fontId="0" fillId="0" borderId="19" xfId="0" applyNumberFormat="1" applyBorder="1" applyAlignment="1">
      <alignment vertical="center" wrapText="1"/>
    </xf>
    <xf numFmtId="0" fontId="0" fillId="0" borderId="19" xfId="0" applyFont="1" applyBorder="1"/>
    <xf numFmtId="164" fontId="0" fillId="0" borderId="19" xfId="2" applyFont="1" applyBorder="1" applyAlignment="1">
      <alignment horizontal="right" vertical="center" wrapText="1"/>
    </xf>
    <xf numFmtId="164" fontId="4" fillId="0" borderId="19" xfId="2" applyFont="1" applyBorder="1" applyAlignment="1">
      <alignment horizontal="right" vertical="center" wrapText="1"/>
    </xf>
    <xf numFmtId="0" fontId="68" fillId="0" borderId="19" xfId="0" applyFont="1" applyBorder="1"/>
    <xf numFmtId="0" fontId="68" fillId="0" borderId="19" xfId="0" applyFont="1" applyBorder="1" applyAlignment="1">
      <alignment horizontal="left" vertical="center"/>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0" fontId="4" fillId="0" borderId="19" xfId="0" applyFont="1" applyBorder="1" applyAlignment="1">
      <alignment horizontal="left" vertical="center"/>
    </xf>
    <xf numFmtId="164" fontId="41" fillId="0" borderId="18" xfId="0" applyNumberFormat="1" applyFont="1" applyBorder="1" applyAlignment="1">
      <alignment horizontal="right" vertical="center" wrapText="1"/>
    </xf>
    <xf numFmtId="164" fontId="41" fillId="0" borderId="15" xfId="0" applyNumberFormat="1" applyFont="1" applyBorder="1" applyAlignment="1">
      <alignment horizontal="right" vertical="center" wrapText="1"/>
    </xf>
    <xf numFmtId="164" fontId="41" fillId="0" borderId="27" xfId="0" applyNumberFormat="1" applyFont="1" applyBorder="1" applyAlignment="1">
      <alignment horizontal="right" vertical="center" wrapText="1"/>
    </xf>
    <xf numFmtId="165" fontId="0" fillId="0" borderId="19" xfId="0" applyNumberFormat="1" applyBorder="1" applyAlignment="1">
      <alignment horizontal="right" vertical="center"/>
    </xf>
    <xf numFmtId="168" fontId="0" fillId="6" borderId="3" xfId="0" applyNumberFormat="1" applyFont="1" applyFill="1" applyBorder="1" applyAlignment="1">
      <alignment vertical="center" wrapText="1"/>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0" fontId="0" fillId="6" borderId="11" xfId="0" applyFont="1" applyFill="1" applyBorder="1" applyAlignment="1">
      <alignment horizontal="left" vertical="center"/>
    </xf>
    <xf numFmtId="14" fontId="32" fillId="0" borderId="19" xfId="0" applyNumberFormat="1" applyFont="1" applyBorder="1" applyAlignment="1">
      <alignment vertical="center" wrapText="1"/>
    </xf>
    <xf numFmtId="3" fontId="0" fillId="6" borderId="19" xfId="0" applyNumberFormat="1" applyFont="1" applyFill="1" applyBorder="1" applyAlignment="1">
      <alignment wrapText="1"/>
    </xf>
    <xf numFmtId="3" fontId="0" fillId="6" borderId="19" xfId="1" applyNumberFormat="1" applyFont="1" applyFill="1" applyBorder="1" applyAlignment="1">
      <alignment wrapText="1"/>
    </xf>
    <xf numFmtId="3" fontId="19" fillId="6" borderId="11" xfId="1" applyNumberFormat="1" applyFont="1" applyFill="1" applyBorder="1" applyAlignment="1">
      <alignment vertical="center" wrapText="1"/>
    </xf>
    <xf numFmtId="0" fontId="0" fillId="6" borderId="19" xfId="0" applyFont="1" applyFill="1" applyBorder="1" applyAlignment="1"/>
    <xf numFmtId="0" fontId="0" fillId="6" borderId="19" xfId="0" applyFont="1" applyFill="1" applyBorder="1" applyAlignment="1">
      <alignment vertical="top" wrapText="1"/>
    </xf>
    <xf numFmtId="3" fontId="0" fillId="6" borderId="11" xfId="1" applyNumberFormat="1" applyFont="1" applyFill="1" applyBorder="1" applyAlignment="1">
      <alignment vertical="center" wrapText="1"/>
    </xf>
    <xf numFmtId="0" fontId="0" fillId="6" borderId="19" xfId="0" applyFont="1" applyFill="1" applyBorder="1" applyAlignment="1">
      <alignment vertical="center"/>
    </xf>
    <xf numFmtId="0" fontId="0" fillId="0" borderId="19" xfId="0" applyFont="1" applyBorder="1" applyAlignment="1">
      <alignment vertical="center" wrapText="1"/>
    </xf>
    <xf numFmtId="3" fontId="19" fillId="6" borderId="11" xfId="1" applyNumberFormat="1" applyFont="1" applyFill="1" applyBorder="1" applyAlignment="1">
      <alignment wrapText="1"/>
    </xf>
    <xf numFmtId="165" fontId="4" fillId="6" borderId="11" xfId="40" applyNumberFormat="1" applyFont="1" applyFill="1" applyBorder="1" applyAlignment="1">
      <alignment horizontal="left" wrapText="1"/>
    </xf>
    <xf numFmtId="165" fontId="4" fillId="6" borderId="7" xfId="40" applyNumberFormat="1" applyFont="1" applyFill="1" applyBorder="1" applyAlignment="1">
      <alignment horizontal="left" vertical="center"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5" fontId="9" fillId="0" borderId="15" xfId="2" applyNumberFormat="1" applyFont="1" applyBorder="1" applyAlignment="1">
      <alignment horizontal="center"/>
    </xf>
    <xf numFmtId="14" fontId="9" fillId="0" borderId="18" xfId="1" applyNumberFormat="1" applyFont="1" applyBorder="1" applyAlignment="1">
      <alignment horizontal="left" wrapText="1"/>
    </xf>
    <xf numFmtId="3" fontId="9" fillId="0" borderId="15" xfId="1" applyNumberFormat="1" applyFont="1" applyBorder="1" applyAlignment="1">
      <alignment horizontal="left" wrapText="1"/>
    </xf>
    <xf numFmtId="165" fontId="9" fillId="0" borderId="15" xfId="1" applyNumberFormat="1" applyFont="1" applyBorder="1" applyAlignment="1">
      <alignment horizontal="left" wrapText="1"/>
    </xf>
    <xf numFmtId="14" fontId="41" fillId="13" borderId="19" xfId="1" applyNumberFormat="1" applyFont="1" applyFill="1" applyBorder="1" applyAlignment="1">
      <alignment horizontal="left" wrapText="1"/>
    </xf>
    <xf numFmtId="165" fontId="0" fillId="6" borderId="3" xfId="0" applyNumberFormat="1" applyFont="1" applyFill="1" applyBorder="1" applyAlignment="1">
      <alignment horizontal="right" vertical="center"/>
    </xf>
    <xf numFmtId="14" fontId="43" fillId="13" borderId="19" xfId="0" applyNumberFormat="1" applyFont="1" applyFill="1" applyBorder="1" applyAlignment="1">
      <alignment horizontal="left" vertical="center" wrapText="1"/>
    </xf>
    <xf numFmtId="0" fontId="43" fillId="13" borderId="19" xfId="0" applyFont="1" applyFill="1" applyBorder="1" applyAlignment="1">
      <alignment horizontal="left" wrapText="1"/>
    </xf>
    <xf numFmtId="164" fontId="43" fillId="13" borderId="16" xfId="2" applyFont="1" applyFill="1" applyBorder="1" applyAlignment="1">
      <alignment horizontal="right" wrapText="1"/>
    </xf>
    <xf numFmtId="165" fontId="0" fillId="0" borderId="19" xfId="40" applyNumberFormat="1" applyFont="1" applyFill="1" applyBorder="1" applyAlignment="1">
      <alignment horizontal="left" wrapText="1"/>
    </xf>
    <xf numFmtId="3" fontId="9" fillId="6" borderId="19" xfId="0" applyNumberFormat="1" applyFont="1" applyFill="1" applyBorder="1" applyAlignment="1">
      <alignment horizontal="left" wrapText="1"/>
    </xf>
    <xf numFmtId="3" fontId="9" fillId="6" borderId="19" xfId="0" applyNumberFormat="1" applyFont="1" applyFill="1" applyBorder="1" applyAlignment="1">
      <alignment horizontal="left" vertical="center" wrapText="1"/>
    </xf>
    <xf numFmtId="164" fontId="41" fillId="13" borderId="5" xfId="2" applyFont="1" applyFill="1" applyBorder="1" applyAlignment="1">
      <alignment horizontal="right" vertical="center" wrapText="1"/>
    </xf>
    <xf numFmtId="0" fontId="41" fillId="13" borderId="16" xfId="0" applyFont="1" applyFill="1" applyBorder="1" applyAlignment="1">
      <alignment horizontal="left" vertical="center"/>
    </xf>
    <xf numFmtId="164" fontId="43" fillId="13" borderId="5" xfId="2" applyFont="1" applyFill="1" applyBorder="1" applyAlignment="1">
      <alignment horizontal="right" wrapText="1"/>
    </xf>
    <xf numFmtId="164" fontId="19" fillId="6" borderId="16" xfId="2" applyNumberFormat="1" applyFont="1" applyFill="1" applyBorder="1" applyAlignment="1">
      <alignment horizontal="right" vertical="center" wrapText="1"/>
    </xf>
    <xf numFmtId="164" fontId="19" fillId="6" borderId="11" xfId="1" applyNumberFormat="1" applyFont="1" applyFill="1" applyBorder="1" applyAlignment="1">
      <alignment horizontal="right" vertical="center" wrapText="1"/>
    </xf>
    <xf numFmtId="164" fontId="19" fillId="6" borderId="19" xfId="2" applyNumberFormat="1" applyFont="1" applyFill="1" applyBorder="1" applyAlignment="1">
      <alignment horizontal="right" wrapText="1"/>
    </xf>
    <xf numFmtId="164" fontId="19" fillId="6" borderId="3" xfId="2" applyNumberFormat="1" applyFont="1" applyFill="1" applyBorder="1" applyAlignment="1">
      <alignment horizontal="right" wrapText="1"/>
    </xf>
    <xf numFmtId="164" fontId="0" fillId="0" borderId="3" xfId="0" applyNumberFormat="1" applyFont="1" applyBorder="1" applyAlignment="1">
      <alignment horizontal="right" wrapText="1"/>
    </xf>
    <xf numFmtId="164" fontId="0" fillId="0" borderId="19" xfId="0" applyNumberFormat="1" applyFont="1" applyBorder="1" applyAlignment="1">
      <alignment horizontal="right" wrapText="1"/>
    </xf>
    <xf numFmtId="164" fontId="2" fillId="0" borderId="19" xfId="0" applyNumberFormat="1" applyFont="1" applyBorder="1" applyAlignment="1">
      <alignment horizontal="right" wrapText="1"/>
    </xf>
    <xf numFmtId="164" fontId="2" fillId="0" borderId="16" xfId="0" applyNumberFormat="1" applyFont="1" applyBorder="1" applyAlignment="1">
      <alignment horizontal="right" wrapText="1"/>
    </xf>
    <xf numFmtId="4" fontId="41" fillId="13" borderId="19" xfId="2" applyNumberFormat="1" applyFont="1" applyFill="1" applyBorder="1" applyAlignment="1">
      <alignment horizontal="right" vertical="center" wrapText="1"/>
    </xf>
    <xf numFmtId="14" fontId="41" fillId="13" borderId="3" xfId="0" applyNumberFormat="1" applyFont="1" applyFill="1" applyBorder="1" applyAlignment="1">
      <alignment horizontal="left" vertical="center" wrapText="1"/>
    </xf>
    <xf numFmtId="0" fontId="41" fillId="13" borderId="3" xfId="0" applyFont="1" applyFill="1" applyBorder="1" applyAlignment="1">
      <alignment horizontal="left" vertical="center" wrapText="1"/>
    </xf>
    <xf numFmtId="0" fontId="0" fillId="6" borderId="11" xfId="0" applyFont="1" applyFill="1" applyBorder="1" applyAlignment="1">
      <alignment horizontal="left" vertical="top" wrapText="1"/>
    </xf>
    <xf numFmtId="14" fontId="0" fillId="6" borderId="19" xfId="1" applyNumberFormat="1" applyFont="1" applyFill="1" applyBorder="1" applyAlignment="1">
      <alignment horizontal="left" vertical="center" wrapText="1"/>
    </xf>
    <xf numFmtId="164" fontId="43" fillId="13" borderId="3" xfId="2" applyFont="1" applyFill="1" applyBorder="1" applyAlignment="1">
      <alignment horizontal="right" wrapText="1"/>
    </xf>
    <xf numFmtId="14" fontId="0" fillId="6" borderId="3" xfId="0" applyNumberFormat="1" applyFont="1" applyFill="1" applyBorder="1" applyAlignment="1">
      <alignment horizontal="left" wrapText="1"/>
    </xf>
    <xf numFmtId="0" fontId="19" fillId="6" borderId="3" xfId="0" applyFont="1" applyFill="1" applyBorder="1" applyAlignment="1">
      <alignment horizontal="left"/>
    </xf>
    <xf numFmtId="0" fontId="43" fillId="13" borderId="9" xfId="0" applyFont="1" applyFill="1" applyBorder="1" applyAlignment="1">
      <alignment horizontal="left" vertical="center"/>
    </xf>
    <xf numFmtId="3" fontId="41" fillId="13" borderId="3" xfId="1" applyNumberFormat="1" applyFont="1" applyFill="1" applyBorder="1" applyAlignment="1">
      <alignment horizontal="left" vertical="center" wrapText="1"/>
    </xf>
    <xf numFmtId="0" fontId="41" fillId="13" borderId="3" xfId="0" applyFont="1" applyFill="1" applyBorder="1" applyAlignment="1">
      <alignment horizontal="left" wrapText="1"/>
    </xf>
    <xf numFmtId="0" fontId="43" fillId="13" borderId="19" xfId="0" applyFont="1" applyFill="1" applyBorder="1" applyAlignment="1">
      <alignment horizontal="left" vertical="center"/>
    </xf>
    <xf numFmtId="0" fontId="43" fillId="13" borderId="19" xfId="0" applyFont="1" applyFill="1" applyBorder="1" applyAlignment="1">
      <alignment horizontal="left" vertical="center" wrapText="1"/>
    </xf>
    <xf numFmtId="0" fontId="0" fillId="6" borderId="6" xfId="0" applyFont="1" applyFill="1" applyBorder="1" applyAlignment="1">
      <alignment vertical="top" wrapText="1"/>
    </xf>
    <xf numFmtId="0" fontId="0" fillId="6" borderId="6" xfId="0" applyFont="1" applyFill="1" applyBorder="1" applyAlignment="1">
      <alignment horizontal="left" vertical="top" wrapText="1"/>
    </xf>
    <xf numFmtId="3" fontId="1" fillId="0" borderId="6" xfId="0" applyNumberFormat="1" applyFont="1" applyBorder="1" applyAlignment="1">
      <alignment horizontal="left" vertical="center"/>
    </xf>
    <xf numFmtId="3" fontId="4" fillId="6" borderId="6" xfId="1" applyNumberFormat="1" applyFont="1" applyFill="1" applyBorder="1" applyAlignment="1">
      <alignment horizontal="left" vertical="center" wrapText="1"/>
    </xf>
    <xf numFmtId="0" fontId="0" fillId="0" borderId="6" xfId="0" applyFont="1" applyBorder="1" applyAlignment="1">
      <alignment horizontal="left" vertical="center"/>
    </xf>
    <xf numFmtId="164" fontId="4" fillId="0" borderId="19" xfId="2" applyFont="1" applyFill="1" applyBorder="1" applyAlignment="1">
      <alignment horizontal="right" wrapText="1"/>
    </xf>
    <xf numFmtId="14" fontId="0" fillId="0" borderId="2" xfId="0" applyNumberFormat="1" applyFont="1" applyBorder="1" applyAlignment="1">
      <alignment horizontal="left" wrapText="1"/>
    </xf>
    <xf numFmtId="0" fontId="0" fillId="0" borderId="11" xfId="0" applyFont="1" applyBorder="1" applyAlignment="1">
      <alignment vertical="center" wrapText="1"/>
    </xf>
    <xf numFmtId="0" fontId="43" fillId="13" borderId="9" xfId="0" applyFont="1" applyFill="1" applyBorder="1" applyAlignment="1">
      <alignment horizontal="left"/>
    </xf>
    <xf numFmtId="0" fontId="43" fillId="13" borderId="19" xfId="0" applyFont="1" applyFill="1" applyBorder="1" applyAlignment="1">
      <alignment horizontal="left"/>
    </xf>
    <xf numFmtId="3" fontId="43" fillId="13" borderId="11" xfId="1" applyNumberFormat="1" applyFont="1" applyFill="1" applyBorder="1" applyAlignment="1">
      <alignment horizontal="left" wrapText="1"/>
    </xf>
    <xf numFmtId="0" fontId="41" fillId="13" borderId="19" xfId="0" applyFont="1" applyFill="1" applyBorder="1" applyAlignment="1">
      <alignment vertical="top" wrapText="1"/>
    </xf>
    <xf numFmtId="165" fontId="0" fillId="6" borderId="7" xfId="40" applyNumberFormat="1" applyFont="1" applyFill="1" applyBorder="1" applyAlignment="1">
      <alignment horizontal="left" vertical="center" wrapText="1"/>
    </xf>
    <xf numFmtId="165" fontId="0" fillId="6" borderId="16" xfId="40" applyNumberFormat="1" applyFont="1" applyFill="1" applyBorder="1" applyAlignment="1">
      <alignment horizontal="left" wrapText="1"/>
    </xf>
    <xf numFmtId="165" fontId="41" fillId="13" borderId="11" xfId="40" applyNumberFormat="1" applyFont="1" applyFill="1" applyBorder="1" applyAlignment="1">
      <alignment horizontal="left" wrapText="1"/>
    </xf>
    <xf numFmtId="0" fontId="41" fillId="13" borderId="3" xfId="0" applyFont="1" applyFill="1" applyBorder="1" applyAlignment="1">
      <alignment horizontal="left"/>
    </xf>
    <xf numFmtId="164" fontId="2" fillId="0" borderId="16" xfId="0" applyNumberFormat="1" applyFont="1" applyBorder="1" applyAlignment="1">
      <alignment wrapText="1"/>
    </xf>
    <xf numFmtId="164" fontId="0" fillId="0" borderId="19" xfId="0" applyNumberFormat="1" applyFont="1" applyBorder="1" applyAlignment="1">
      <alignment wrapText="1"/>
    </xf>
    <xf numFmtId="164" fontId="2" fillId="0" borderId="3" xfId="0" applyNumberFormat="1" applyFont="1" applyBorder="1" applyAlignment="1">
      <alignment wrapText="1"/>
    </xf>
    <xf numFmtId="3" fontId="43" fillId="13" borderId="19" xfId="1" applyNumberFormat="1" applyFont="1" applyFill="1" applyBorder="1" applyAlignment="1">
      <alignment horizontal="left" vertical="center" wrapText="1"/>
    </xf>
    <xf numFmtId="164" fontId="43" fillId="6" borderId="19" xfId="2" applyFont="1" applyFill="1" applyBorder="1" applyAlignment="1">
      <alignment horizontal="right" vertical="center" wrapText="1"/>
    </xf>
    <xf numFmtId="0" fontId="0" fillId="6" borderId="0" xfId="0" applyFill="1" applyBorder="1" applyAlignment="1">
      <alignment horizontal="left" vertical="center"/>
    </xf>
    <xf numFmtId="0" fontId="0" fillId="6" borderId="0" xfId="0" applyFont="1" applyFill="1" applyBorder="1" applyAlignment="1">
      <alignment horizontal="left" vertical="center"/>
    </xf>
    <xf numFmtId="0" fontId="41" fillId="13" borderId="0" xfId="0" applyFont="1" applyFill="1" applyBorder="1" applyAlignment="1">
      <alignment horizontal="left" vertical="center"/>
    </xf>
    <xf numFmtId="164" fontId="41" fillId="13" borderId="5" xfId="2" applyFont="1" applyFill="1" applyBorder="1" applyAlignment="1">
      <alignment horizontal="right" wrapText="1"/>
    </xf>
    <xf numFmtId="43" fontId="0" fillId="6" borderId="19" xfId="0" applyNumberFormat="1" applyFont="1" applyFill="1" applyBorder="1" applyAlignment="1">
      <alignment horizontal="left" vertical="center" wrapText="1"/>
    </xf>
    <xf numFmtId="43" fontId="0" fillId="6" borderId="19" xfId="0" applyNumberFormat="1" applyFont="1" applyFill="1" applyBorder="1" applyAlignment="1">
      <alignment vertical="center" wrapText="1"/>
    </xf>
    <xf numFmtId="164" fontId="43" fillId="13" borderId="16" xfId="2" applyFont="1" applyFill="1" applyBorder="1" applyAlignment="1">
      <alignment horizontal="right" vertical="center" wrapText="1"/>
    </xf>
    <xf numFmtId="165" fontId="43" fillId="13" borderId="16" xfId="40" applyNumberFormat="1" applyFont="1" applyFill="1" applyBorder="1" applyAlignment="1">
      <alignment horizontal="left" vertical="center" wrapText="1"/>
    </xf>
    <xf numFmtId="0" fontId="43" fillId="13" borderId="3" xfId="0" applyFont="1" applyFill="1" applyBorder="1" applyAlignment="1">
      <alignment horizontal="left" vertical="center"/>
    </xf>
    <xf numFmtId="3" fontId="43" fillId="13" borderId="16" xfId="1" applyNumberFormat="1" applyFont="1" applyFill="1" applyBorder="1" applyAlignment="1">
      <alignment horizontal="left" wrapText="1"/>
    </xf>
    <xf numFmtId="3" fontId="19" fillId="13" borderId="11" xfId="1" applyNumberFormat="1" applyFont="1" applyFill="1" applyBorder="1" applyAlignment="1">
      <alignment horizontal="left" vertical="center" wrapText="1"/>
    </xf>
    <xf numFmtId="164" fontId="70" fillId="13" borderId="3" xfId="2" applyFont="1" applyFill="1" applyBorder="1" applyAlignment="1">
      <alignment horizontal="right" wrapText="1"/>
    </xf>
    <xf numFmtId="0" fontId="70" fillId="13" borderId="19" xfId="0" applyFont="1" applyFill="1" applyBorder="1" applyAlignment="1">
      <alignment horizontal="left"/>
    </xf>
    <xf numFmtId="0" fontId="70" fillId="13" borderId="19" xfId="0" applyFont="1" applyFill="1" applyBorder="1" applyAlignment="1">
      <alignment horizontal="left" wrapText="1"/>
    </xf>
    <xf numFmtId="165" fontId="43" fillId="13" borderId="19" xfId="0" applyNumberFormat="1" applyFont="1" applyFill="1" applyBorder="1" applyAlignment="1">
      <alignment vertical="center" wrapText="1"/>
    </xf>
    <xf numFmtId="165" fontId="19" fillId="6" borderId="19" xfId="0" applyNumberFormat="1" applyFont="1" applyFill="1" applyBorder="1" applyAlignment="1">
      <alignment horizontal="right" wrapText="1"/>
    </xf>
    <xf numFmtId="3" fontId="19" fillId="6" borderId="19" xfId="0" applyNumberFormat="1" applyFont="1" applyFill="1" applyBorder="1" applyAlignment="1">
      <alignment horizontal="left" vertical="center"/>
    </xf>
    <xf numFmtId="3" fontId="41" fillId="13" borderId="11" xfId="1" applyNumberFormat="1" applyFont="1" applyFill="1" applyBorder="1" applyAlignment="1">
      <alignment vertical="center" wrapText="1"/>
    </xf>
    <xf numFmtId="165" fontId="14" fillId="0" borderId="14" xfId="0" applyNumberFormat="1" applyFont="1" applyBorder="1" applyAlignment="1">
      <alignment vertical="center" wrapText="1"/>
    </xf>
    <xf numFmtId="0" fontId="41" fillId="13" borderId="9" xfId="0" applyFont="1" applyFill="1" applyBorder="1" applyAlignment="1">
      <alignment horizontal="left"/>
    </xf>
    <xf numFmtId="0" fontId="71" fillId="6" borderId="0" xfId="0" applyFont="1" applyFill="1" applyBorder="1" applyAlignment="1">
      <alignment horizontal="left" vertical="center"/>
    </xf>
    <xf numFmtId="3" fontId="0" fillId="6" borderId="5" xfId="1" applyNumberFormat="1" applyFont="1" applyFill="1" applyBorder="1" applyAlignment="1">
      <alignment horizontal="left" vertical="center" wrapText="1"/>
    </xf>
    <xf numFmtId="165" fontId="41" fillId="13" borderId="3" xfId="0" applyNumberFormat="1" applyFont="1" applyFill="1" applyBorder="1" applyAlignment="1">
      <alignment vertical="center" wrapText="1"/>
    </xf>
    <xf numFmtId="165" fontId="41" fillId="13" borderId="16" xfId="0" applyNumberFormat="1" applyFont="1" applyFill="1" applyBorder="1" applyAlignment="1">
      <alignment horizontal="right" vertical="center" wrapText="1"/>
    </xf>
    <xf numFmtId="0" fontId="41" fillId="13" borderId="2" xfId="0" applyFont="1" applyFill="1" applyBorder="1" applyAlignment="1">
      <alignment horizontal="left" vertical="center"/>
    </xf>
    <xf numFmtId="165" fontId="41" fillId="13" borderId="19" xfId="0" applyNumberFormat="1" applyFont="1" applyFill="1" applyBorder="1" applyAlignment="1">
      <alignment horizontal="right"/>
    </xf>
    <xf numFmtId="164" fontId="41" fillId="13" borderId="3" xfId="2" applyFont="1" applyFill="1" applyBorder="1" applyAlignment="1">
      <alignment horizontal="left" wrapText="1"/>
    </xf>
    <xf numFmtId="43" fontId="0" fillId="6" borderId="12" xfId="0" applyNumberFormat="1" applyFont="1" applyFill="1" applyBorder="1" applyAlignment="1">
      <alignment horizontal="left" vertical="center"/>
    </xf>
    <xf numFmtId="0" fontId="0" fillId="6" borderId="5" xfId="0" applyFont="1" applyFill="1" applyBorder="1" applyAlignment="1">
      <alignment horizontal="left" vertical="center" wrapText="1"/>
    </xf>
    <xf numFmtId="2" fontId="0" fillId="6" borderId="5" xfId="0" applyNumberFormat="1" applyFont="1" applyFill="1" applyBorder="1" applyAlignment="1">
      <alignment horizontal="right" vertical="center"/>
    </xf>
    <xf numFmtId="2" fontId="0" fillId="0" borderId="19" xfId="0" applyNumberFormat="1" applyBorder="1" applyAlignment="1">
      <alignment horizontal="right" vertical="center"/>
    </xf>
    <xf numFmtId="2" fontId="0" fillId="0" borderId="0" xfId="0" applyNumberFormat="1" applyAlignment="1">
      <alignment horizontal="right" vertical="center"/>
    </xf>
    <xf numFmtId="2" fontId="0" fillId="0" borderId="19" xfId="0" applyNumberFormat="1" applyFont="1" applyBorder="1" applyAlignment="1">
      <alignment horizontal="right" vertical="center"/>
    </xf>
    <xf numFmtId="165" fontId="0" fillId="6" borderId="5" xfId="0" applyNumberFormat="1" applyFont="1" applyFill="1" applyBorder="1" applyAlignment="1">
      <alignment vertical="center" wrapText="1"/>
    </xf>
    <xf numFmtId="2" fontId="41" fillId="13" borderId="19" xfId="0" applyNumberFormat="1" applyFont="1" applyFill="1" applyBorder="1" applyAlignment="1">
      <alignment horizontal="right" vertical="center"/>
    </xf>
    <xf numFmtId="164" fontId="43" fillId="6" borderId="16" xfId="2" applyFont="1" applyFill="1" applyBorder="1" applyAlignment="1">
      <alignment horizontal="right" wrapText="1"/>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0" fontId="19" fillId="0" borderId="19" xfId="0" applyFont="1" applyBorder="1" applyAlignment="1">
      <alignment vertical="center"/>
    </xf>
    <xf numFmtId="0" fontId="0" fillId="0" borderId="19" xfId="0" applyFont="1" applyBorder="1" applyAlignment="1">
      <alignment horizontal="left" wrapText="1"/>
    </xf>
    <xf numFmtId="165" fontId="2" fillId="6" borderId="19" xfId="0" applyNumberFormat="1" applyFont="1" applyFill="1" applyBorder="1" applyAlignment="1">
      <alignment horizontal="left" vertical="center" wrapText="1"/>
    </xf>
    <xf numFmtId="14" fontId="41" fillId="13" borderId="16" xfId="0" applyNumberFormat="1" applyFont="1" applyFill="1" applyBorder="1" applyAlignment="1">
      <alignment horizontal="left" vertical="center" wrapText="1"/>
    </xf>
    <xf numFmtId="3" fontId="0" fillId="6" borderId="3" xfId="1" applyNumberFormat="1" applyFont="1" applyFill="1" applyBorder="1" applyAlignment="1">
      <alignment horizontal="left" vertical="center" wrapText="1"/>
    </xf>
    <xf numFmtId="3" fontId="0" fillId="6" borderId="3" xfId="1" applyNumberFormat="1" applyFont="1" applyFill="1" applyBorder="1" applyAlignment="1">
      <alignment horizontal="left" wrapText="1"/>
    </xf>
    <xf numFmtId="165" fontId="1" fillId="0" borderId="3" xfId="0" applyNumberFormat="1" applyFont="1" applyBorder="1" applyAlignment="1">
      <alignment horizontal="left" vertical="center"/>
    </xf>
    <xf numFmtId="165" fontId="0" fillId="0" borderId="19" xfId="0" applyNumberFormat="1" applyFont="1" applyBorder="1" applyAlignment="1">
      <alignment horizontal="right" vertical="center"/>
    </xf>
    <xf numFmtId="165" fontId="0" fillId="0" borderId="19" xfId="0" applyNumberFormat="1" applyFont="1" applyBorder="1" applyAlignment="1">
      <alignment horizontal="left"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2" fillId="0" borderId="3" xfId="0" applyNumberFormat="1" applyFont="1" applyBorder="1" applyAlignment="1">
      <alignment horizontal="right" vertical="center" wrapText="1"/>
    </xf>
    <xf numFmtId="164" fontId="4" fillId="0" borderId="5" xfId="2" applyFont="1" applyFill="1" applyBorder="1" applyAlignment="1">
      <alignment horizontal="right" vertical="center" wrapText="1"/>
    </xf>
    <xf numFmtId="165" fontId="41" fillId="0" borderId="18" xfId="0" applyNumberFormat="1" applyFont="1" applyBorder="1" applyAlignment="1">
      <alignment vertical="center"/>
    </xf>
    <xf numFmtId="165" fontId="41" fillId="0" borderId="15" xfId="0" applyNumberFormat="1" applyFont="1" applyBorder="1" applyAlignment="1">
      <alignment vertical="center"/>
    </xf>
    <xf numFmtId="164" fontId="41" fillId="0" borderId="27" xfId="2" applyFont="1" applyFill="1" applyBorder="1" applyAlignment="1">
      <alignment horizontal="right" vertical="center" wrapText="1"/>
    </xf>
    <xf numFmtId="0" fontId="0" fillId="6" borderId="13" xfId="0" applyFont="1" applyFill="1" applyBorder="1" applyAlignment="1">
      <alignment horizontal="left" wrapText="1"/>
    </xf>
    <xf numFmtId="165" fontId="3" fillId="0" borderId="3" xfId="0" applyNumberFormat="1" applyFont="1" applyBorder="1" applyAlignment="1">
      <alignment horizontal="left" vertical="center"/>
    </xf>
    <xf numFmtId="165" fontId="0" fillId="6" borderId="3" xfId="1" applyNumberFormat="1" applyFont="1" applyFill="1" applyBorder="1" applyAlignment="1">
      <alignment horizontal="left" vertical="center" wrapText="1"/>
    </xf>
    <xf numFmtId="4" fontId="3" fillId="0" borderId="3" xfId="0" applyNumberFormat="1" applyFont="1" applyBorder="1" applyAlignment="1">
      <alignment horizontal="left" vertical="center"/>
    </xf>
    <xf numFmtId="165" fontId="3" fillId="0" borderId="3" xfId="2" applyNumberFormat="1" applyFont="1" applyBorder="1" applyAlignment="1">
      <alignment horizontal="left" vertical="center"/>
    </xf>
    <xf numFmtId="165" fontId="19" fillId="6" borderId="3" xfId="0" applyNumberFormat="1" applyFont="1" applyFill="1" applyBorder="1" applyAlignment="1">
      <alignment vertical="center" wrapText="1"/>
    </xf>
    <xf numFmtId="168" fontId="0" fillId="6" borderId="3" xfId="0" applyNumberFormat="1" applyFont="1" applyFill="1" applyBorder="1" applyAlignment="1">
      <alignment wrapText="1"/>
    </xf>
    <xf numFmtId="165" fontId="41" fillId="6" borderId="18" xfId="0" applyNumberFormat="1" applyFont="1" applyFill="1" applyBorder="1" applyAlignment="1">
      <alignment horizontal="right" wrapText="1"/>
    </xf>
    <xf numFmtId="165" fontId="41" fillId="6" borderId="15" xfId="0" applyNumberFormat="1" applyFont="1" applyFill="1" applyBorder="1" applyAlignment="1">
      <alignment horizontal="right" wrapText="1"/>
    </xf>
    <xf numFmtId="165" fontId="69" fillId="0" borderId="3" xfId="0" applyNumberFormat="1" applyFont="1" applyBorder="1" applyAlignment="1">
      <alignment vertical="center" wrapText="1"/>
    </xf>
    <xf numFmtId="165" fontId="43" fillId="0" borderId="18" xfId="0" applyNumberFormat="1" applyFont="1" applyBorder="1" applyAlignment="1">
      <alignment vertical="center" wrapText="1"/>
    </xf>
    <xf numFmtId="165" fontId="43" fillId="0" borderId="15" xfId="0" applyNumberFormat="1" applyFont="1" applyBorder="1" applyAlignment="1">
      <alignment vertical="center" wrapText="1"/>
    </xf>
    <xf numFmtId="165" fontId="41" fillId="6" borderId="27" xfId="2" applyNumberFormat="1" applyFont="1" applyFill="1" applyBorder="1" applyAlignment="1">
      <alignment horizontal="right" vertical="center" wrapText="1"/>
    </xf>
    <xf numFmtId="164" fontId="41" fillId="6" borderId="5" xfId="2" applyFont="1" applyFill="1" applyBorder="1" applyAlignment="1">
      <alignment horizontal="right"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14" fontId="4" fillId="6" borderId="3" xfId="1" applyNumberFormat="1" applyFont="1" applyFill="1" applyBorder="1" applyAlignment="1">
      <alignment horizontal="left" vertical="center" wrapText="1"/>
    </xf>
    <xf numFmtId="165" fontId="4" fillId="6" borderId="3" xfId="40" applyNumberFormat="1" applyFont="1" applyFill="1" applyBorder="1" applyAlignment="1">
      <alignment horizontal="left" vertical="center" wrapText="1"/>
    </xf>
    <xf numFmtId="3" fontId="0" fillId="6" borderId="13" xfId="1" applyNumberFormat="1" applyFont="1" applyFill="1" applyBorder="1" applyAlignment="1">
      <alignment horizontal="left" wrapText="1"/>
    </xf>
    <xf numFmtId="3" fontId="9" fillId="0" borderId="39"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8" xfId="0" applyNumberFormat="1" applyFont="1" applyBorder="1" applyAlignment="1">
      <alignment horizontal="left" vertical="center" wrapText="1"/>
    </xf>
    <xf numFmtId="3" fontId="0" fillId="6" borderId="11" xfId="0" applyNumberFormat="1" applyFont="1" applyFill="1" applyBorder="1" applyAlignment="1">
      <alignment horizontal="left" wrapText="1"/>
    </xf>
    <xf numFmtId="165" fontId="0" fillId="8" borderId="19" xfId="40" applyNumberFormat="1" applyFont="1" applyFill="1" applyBorder="1" applyAlignment="1">
      <alignment horizontal="left" wrapText="1"/>
    </xf>
    <xf numFmtId="0" fontId="0" fillId="0" borderId="0" xfId="0" pivotButton="1"/>
    <xf numFmtId="0" fontId="0" fillId="0" borderId="0" xfId="0" applyNumberFormat="1" applyAlignment="1">
      <alignment horizontal="right" wrapText="1"/>
    </xf>
    <xf numFmtId="164" fontId="0" fillId="0" borderId="0" xfId="2" applyFont="1" applyAlignment="1">
      <alignment horizontal="right" wrapText="1"/>
    </xf>
    <xf numFmtId="164" fontId="41" fillId="0" borderId="0" xfId="2" applyFont="1"/>
    <xf numFmtId="165" fontId="3" fillId="0" borderId="2" xfId="0" applyNumberFormat="1" applyFont="1" applyBorder="1" applyAlignment="1">
      <alignment horizontal="left" vertical="center"/>
    </xf>
    <xf numFmtId="0" fontId="0" fillId="0" borderId="0" xfId="0" applyAlignment="1">
      <alignment horizontal="right" wrapText="1"/>
    </xf>
    <xf numFmtId="165" fontId="0" fillId="0" borderId="16" xfId="40" applyNumberFormat="1" applyFont="1" applyFill="1" applyBorder="1" applyAlignment="1">
      <alignment horizontal="left" wrapText="1"/>
    </xf>
    <xf numFmtId="164" fontId="0" fillId="0" borderId="0" xfId="0" applyNumberFormat="1" applyAlignment="1">
      <alignment horizontal="right" wrapText="1"/>
    </xf>
    <xf numFmtId="164" fontId="41" fillId="0" borderId="0" xfId="0" applyNumberFormat="1" applyFont="1" applyAlignment="1">
      <alignment horizontal="right" wrapText="1"/>
    </xf>
    <xf numFmtId="43" fontId="0" fillId="0" borderId="0" xfId="0" applyNumberFormat="1"/>
    <xf numFmtId="2" fontId="0" fillId="0" borderId="0" xfId="0" applyNumberFormat="1"/>
    <xf numFmtId="2" fontId="0" fillId="0" borderId="16" xfId="0" applyNumberFormat="1" applyBorder="1" applyAlignment="1">
      <alignment horizontal="right" vertical="center"/>
    </xf>
    <xf numFmtId="2" fontId="0" fillId="0" borderId="3" xfId="0" applyNumberFormat="1" applyBorder="1" applyAlignment="1">
      <alignment horizontal="right" vertical="center"/>
    </xf>
    <xf numFmtId="2" fontId="41" fillId="0" borderId="18" xfId="0" applyNumberFormat="1" applyFont="1" applyBorder="1" applyAlignment="1">
      <alignment horizontal="right" vertical="center"/>
    </xf>
    <xf numFmtId="2" fontId="41" fillId="0" borderId="15" xfId="0" applyNumberFormat="1" applyFont="1" applyBorder="1" applyAlignment="1">
      <alignment horizontal="right" vertical="center"/>
    </xf>
    <xf numFmtId="164" fontId="43" fillId="6" borderId="27" xfId="2" applyFont="1" applyFill="1" applyBorder="1" applyAlignment="1">
      <alignment horizontal="right" vertical="center"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0" fillId="6" borderId="16" xfId="0" applyNumberFormat="1" applyFont="1" applyFill="1" applyBorder="1" applyAlignment="1">
      <alignment vertical="center" wrapText="1"/>
    </xf>
    <xf numFmtId="0" fontId="0" fillId="13" borderId="19" xfId="0" pivotButton="1" applyFont="1" applyFill="1" applyBorder="1" applyAlignment="1">
      <alignment horizontal="left" vertical="center"/>
    </xf>
    <xf numFmtId="0" fontId="0" fillId="13" borderId="19" xfId="0" pivotButton="1" applyFont="1" applyFill="1" applyBorder="1" applyAlignment="1">
      <alignment horizontal="left" vertical="center" wrapText="1"/>
    </xf>
    <xf numFmtId="165" fontId="41" fillId="6" borderId="6" xfId="0" applyNumberFormat="1" applyFont="1" applyFill="1" applyBorder="1" applyAlignment="1">
      <alignment horizontal="right" vertical="center" wrapText="1"/>
    </xf>
    <xf numFmtId="165" fontId="1" fillId="0" borderId="11" xfId="0" applyNumberFormat="1" applyFont="1" applyBorder="1" applyAlignment="1">
      <alignment horizontal="lef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42">
    <dxf>
      <numFmt numFmtId="164" formatCode="_-* #,##0.00\ _€_-;\-* #,##0.00\ _€_-;_-* &quot;-&quot;??\ _€_-;_-@_-"/>
    </dxf>
    <dxf>
      <alignment horizontal="right"/>
    </dxf>
    <dxf>
      <alignment wrapText="1"/>
    </dxf>
    <dxf>
      <alignment horizontal="right"/>
    </dxf>
    <dxf>
      <alignment wrapText="1"/>
    </dxf>
    <dxf>
      <numFmt numFmtId="164" formatCode="_-* #,##0.00\ _€_-;\-* #,##0.00\ _€_-;_-* &quot;-&quot;??\ _€_-;_-@_-"/>
    </dxf>
    <dxf>
      <font>
        <b/>
      </font>
    </dxf>
    <dxf>
      <alignment horizontal="right"/>
    </dxf>
    <dxf>
      <alignment horizontal="right"/>
    </dxf>
    <dxf>
      <alignment wrapText="1"/>
    </dxf>
    <dxf>
      <alignment wrapText="1"/>
    </dxf>
    <dxf>
      <numFmt numFmtId="164" formatCode="_-* #,##0.00\ _€_-;\-* #,##0.00\ _€_-;_-* &quot;-&quot;??\ _€_-;_-@_-"/>
    </dxf>
    <dxf>
      <alignment horizontal="right"/>
    </dxf>
    <dxf>
      <alignment wrapText="1"/>
    </dxf>
    <dxf>
      <alignment horizontal="right"/>
    </dxf>
    <dxf>
      <alignment wrapText="1"/>
    </dxf>
    <dxf>
      <font>
        <b/>
      </font>
    </dxf>
    <dxf>
      <alignment horizontal="right"/>
    </dxf>
    <dxf>
      <alignment horizontal="right"/>
    </dxf>
    <dxf>
      <alignment wrapText="1"/>
    </dxf>
    <dxf>
      <alignment wrapText="1"/>
    </dxf>
    <dxf>
      <numFmt numFmtId="164" formatCode="_-* #,##0.00\ _€_-;\-* #,##0.00\ _€_-;_-* &quot;-&quot;??\ _€_-;_-@_-"/>
    </dxf>
    <dxf>
      <alignment horizontal="right"/>
    </dxf>
    <dxf>
      <alignment wrapText="1"/>
    </dxf>
    <dxf>
      <numFmt numFmtId="164" formatCode="_-* #,##0.00\ _€_-;\-* #,##0.00\ _€_-;_-* &quot;-&quot;??\ _€_-;_-@_-"/>
    </dxf>
    <dxf>
      <numFmt numFmtId="164" formatCode="_-* #,##0.00\ _€_-;\-* #,##0.00\ _€_-;_-* &quot;-&quot;??\ _€_-;_-@_-"/>
    </dxf>
    <dxf>
      <alignment horizontal="right"/>
    </dxf>
    <dxf>
      <alignment wrapText="1"/>
    </dxf>
    <dxf>
      <alignment wrapText="1"/>
    </dxf>
    <dxf>
      <alignment horizontal="right"/>
    </dxf>
    <dxf>
      <numFmt numFmtId="164" formatCode="_-* #,##0.00\ _€_-;\-* #,##0.00\ _€_-;_-* &quot;-&quot;??\ _€_-;_-@_-"/>
    </dxf>
    <dxf>
      <alignment wrapText="1"/>
    </dxf>
    <dxf>
      <alignment wrapText="1"/>
    </dxf>
    <dxf>
      <alignment horizontal="right"/>
    </dxf>
    <dxf>
      <alignment horizontal="right"/>
    </dxf>
    <dxf>
      <font>
        <b/>
      </font>
    </dxf>
    <dxf>
      <numFmt numFmtId="164" formatCode="_-* #,##0.00\ _€_-;\-* #,##0.00\ _€_-;_-* &quot;-&quot;??\ _€_-;_-@_-"/>
    </dxf>
    <dxf>
      <alignment wrapText="1"/>
    </dxf>
    <dxf>
      <alignment horizontal="right"/>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37</xdr:row>
      <xdr:rowOff>0</xdr:rowOff>
    </xdr:from>
    <xdr:to>
      <xdr:col>7</xdr:col>
      <xdr:colOff>190500</xdr:colOff>
      <xdr:row>38</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37</xdr:row>
      <xdr:rowOff>0</xdr:rowOff>
    </xdr:from>
    <xdr:to>
      <xdr:col>8</xdr:col>
      <xdr:colOff>19050</xdr:colOff>
      <xdr:row>38</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40</xdr:row>
      <xdr:rowOff>0</xdr:rowOff>
    </xdr:from>
    <xdr:to>
      <xdr:col>7</xdr:col>
      <xdr:colOff>190500</xdr:colOff>
      <xdr:row>41</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40</xdr:row>
      <xdr:rowOff>0</xdr:rowOff>
    </xdr:from>
    <xdr:to>
      <xdr:col>8</xdr:col>
      <xdr:colOff>19050</xdr:colOff>
      <xdr:row>41</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40</xdr:row>
      <xdr:rowOff>0</xdr:rowOff>
    </xdr:from>
    <xdr:to>
      <xdr:col>7</xdr:col>
      <xdr:colOff>190500</xdr:colOff>
      <xdr:row>41</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40</xdr:row>
      <xdr:rowOff>0</xdr:rowOff>
    </xdr:from>
    <xdr:to>
      <xdr:col>8</xdr:col>
      <xdr:colOff>19050</xdr:colOff>
      <xdr:row>41</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40</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40</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37</xdr:row>
      <xdr:rowOff>0</xdr:rowOff>
    </xdr:from>
    <xdr:to>
      <xdr:col>8</xdr:col>
      <xdr:colOff>190500</xdr:colOff>
      <xdr:row>38</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37</xdr:row>
      <xdr:rowOff>0</xdr:rowOff>
    </xdr:from>
    <xdr:to>
      <xdr:col>8</xdr:col>
      <xdr:colOff>704850</xdr:colOff>
      <xdr:row>38</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40</xdr:row>
      <xdr:rowOff>0</xdr:rowOff>
    </xdr:from>
    <xdr:to>
      <xdr:col>8</xdr:col>
      <xdr:colOff>190500</xdr:colOff>
      <xdr:row>41</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40</xdr:row>
      <xdr:rowOff>0</xdr:rowOff>
    </xdr:from>
    <xdr:to>
      <xdr:col>8</xdr:col>
      <xdr:colOff>704850</xdr:colOff>
      <xdr:row>41</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40</xdr:row>
      <xdr:rowOff>0</xdr:rowOff>
    </xdr:from>
    <xdr:to>
      <xdr:col>8</xdr:col>
      <xdr:colOff>190500</xdr:colOff>
      <xdr:row>41</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40</xdr:row>
      <xdr:rowOff>0</xdr:rowOff>
    </xdr:from>
    <xdr:to>
      <xdr:col>8</xdr:col>
      <xdr:colOff>704850</xdr:colOff>
      <xdr:row>41</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40</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40</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60</xdr:row>
      <xdr:rowOff>0</xdr:rowOff>
    </xdr:from>
    <xdr:to>
      <xdr:col>7</xdr:col>
      <xdr:colOff>190500</xdr:colOff>
      <xdr:row>61</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60</xdr:row>
      <xdr:rowOff>0</xdr:rowOff>
    </xdr:from>
    <xdr:to>
      <xdr:col>8</xdr:col>
      <xdr:colOff>19050</xdr:colOff>
      <xdr:row>61</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63</xdr:row>
      <xdr:rowOff>0</xdr:rowOff>
    </xdr:from>
    <xdr:to>
      <xdr:col>7</xdr:col>
      <xdr:colOff>190500</xdr:colOff>
      <xdr:row>64</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63</xdr:row>
      <xdr:rowOff>0</xdr:rowOff>
    </xdr:from>
    <xdr:to>
      <xdr:col>8</xdr:col>
      <xdr:colOff>19050</xdr:colOff>
      <xdr:row>64</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63</xdr:row>
      <xdr:rowOff>0</xdr:rowOff>
    </xdr:from>
    <xdr:to>
      <xdr:col>7</xdr:col>
      <xdr:colOff>190500</xdr:colOff>
      <xdr:row>64</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63</xdr:row>
      <xdr:rowOff>0</xdr:rowOff>
    </xdr:from>
    <xdr:to>
      <xdr:col>8</xdr:col>
      <xdr:colOff>19050</xdr:colOff>
      <xdr:row>64</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63</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63</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60</xdr:row>
      <xdr:rowOff>0</xdr:rowOff>
    </xdr:from>
    <xdr:to>
      <xdr:col>8</xdr:col>
      <xdr:colOff>190500</xdr:colOff>
      <xdr:row>61</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60</xdr:row>
      <xdr:rowOff>0</xdr:rowOff>
    </xdr:from>
    <xdr:to>
      <xdr:col>8</xdr:col>
      <xdr:colOff>704850</xdr:colOff>
      <xdr:row>61</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63</xdr:row>
      <xdr:rowOff>0</xdr:rowOff>
    </xdr:from>
    <xdr:to>
      <xdr:col>8</xdr:col>
      <xdr:colOff>190500</xdr:colOff>
      <xdr:row>64</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63</xdr:row>
      <xdr:rowOff>0</xdr:rowOff>
    </xdr:from>
    <xdr:to>
      <xdr:col>8</xdr:col>
      <xdr:colOff>704850</xdr:colOff>
      <xdr:row>64</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63</xdr:row>
      <xdr:rowOff>0</xdr:rowOff>
    </xdr:from>
    <xdr:to>
      <xdr:col>8</xdr:col>
      <xdr:colOff>190500</xdr:colOff>
      <xdr:row>64</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63</xdr:row>
      <xdr:rowOff>0</xdr:rowOff>
    </xdr:from>
    <xdr:to>
      <xdr:col>8</xdr:col>
      <xdr:colOff>704850</xdr:colOff>
      <xdr:row>64</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63</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63</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30</xdr:row>
      <xdr:rowOff>0</xdr:rowOff>
    </xdr:from>
    <xdr:to>
      <xdr:col>8</xdr:col>
      <xdr:colOff>190500</xdr:colOff>
      <xdr:row>31</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30</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30</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51.439128935184" createdVersion="6" refreshedVersion="6" minRefreshableVersion="3" recordCount="45" xr:uid="{B3978F37-8FAF-4445-823F-005CEDA9585D}">
  <cacheSource type="worksheet">
    <worksheetSource ref="A3:H48" sheet="Airtime summary"/>
  </cacheSource>
  <cacheFields count="8">
    <cacheField name="Date" numFmtId="14">
      <sharedItems containsSemiMixedTypes="0" containsNonDate="0" containsDate="1" containsString="0" minDate="2021-04-01T00:00:00" maxDate="2021-04-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30000"/>
    </cacheField>
    <cacheField name="Received" numFmtId="164">
      <sharedItems containsString="0" containsBlank="1" containsNumber="1" containsInteger="1" minValue="20000" maxValue="220000"/>
    </cacheField>
    <cacheField name="Balance" numFmtId="164">
      <sharedItems containsSemiMixedTypes="0" containsString="0" containsNumber="1" containsInteger="1" minValue="0" maxValue="245000"/>
    </cacheField>
    <cacheField name="Name" numFmtId="0">
      <sharedItems containsBlank="1" count="10">
        <m/>
        <s v="i45"/>
        <s v="Lydia"/>
        <s v="Augustus"/>
        <s v="Mary"/>
        <s v="i67"/>
        <s v="Day Guard"/>
        <s v="i27"/>
        <s v="i81"/>
        <s v="i53"/>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51.439130439816" createdVersion="6" refreshedVersion="6" minRefreshableVersion="3" recordCount="240" xr:uid="{6BAD37D4-461E-499B-8D4F-E2098FE83CEF}">
  <cacheSource type="worksheet">
    <worksheetSource ref="A2:H242" sheet="UGX Cash Box  April"/>
  </cacheSource>
  <cacheFields count="8">
    <cacheField name="Date" numFmtId="14">
      <sharedItems containsSemiMixedTypes="0" containsNonDate="0" containsDate="1" containsString="0" minDate="2021-03-01T00:00:00" maxDate="2021-05-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3000" maxValue="300000"/>
    </cacheField>
    <cacheField name="Received" numFmtId="0">
      <sharedItems containsString="0" containsBlank="1" containsNumber="1" containsInteger="1" minValue="1000" maxValue="3167000"/>
    </cacheField>
    <cacheField name="Balance" numFmtId="164">
      <sharedItems containsSemiMixedTypes="0" containsString="0" containsNumber="1" containsInteger="1" minValue="448214" maxValue="3886864"/>
    </cacheField>
    <cacheField name="Name" numFmtId="0">
      <sharedItems containsBlank="1" count="11">
        <m/>
        <s v="i67"/>
        <s v="i45"/>
        <s v="Augustus"/>
        <s v="Lydia"/>
        <s v="Airtime"/>
        <s v="Mary"/>
        <s v="i81"/>
        <s v="i27"/>
        <s v="i53"/>
        <s v="i25"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51.439132291664" createdVersion="6" refreshedVersion="6" minRefreshableVersion="3" recordCount="845" xr:uid="{6AAC1D5B-D662-4347-9DBA-8AA6491C5A61}">
  <cacheSource type="worksheet">
    <worksheetSource ref="B2:H847" sheet="Total Expenses"/>
  </cacheSource>
  <cacheFields count="7">
    <cacheField name="Details" numFmtId="0">
      <sharedItems/>
    </cacheField>
    <cacheField name="Type of expenses " numFmtId="0">
      <sharedItems/>
    </cacheField>
    <cacheField name="Department" numFmtId="0">
      <sharedItems/>
    </cacheField>
    <cacheField name="Spent  in national currency (UGX)" numFmtId="0">
      <sharedItems containsSemiMixedTypes="0" containsString="0" containsNumber="1" minValue="1000" maxValue="2935000"/>
    </cacheField>
    <cacheField name="Exchange Rate $" numFmtId="0">
      <sharedItems containsSemiMixedTypes="0" containsString="0" containsNumber="1" containsInteger="1" minValue="3648" maxValue="279900"/>
    </cacheField>
    <cacheField name="Spent in $" numFmtId="165">
      <sharedItems containsSemiMixedTypes="0" containsString="0" containsNumber="1" minValue="0.27397260273972601" maxValue="804.10958904109589"/>
    </cacheField>
    <cacheField name="Name" numFmtId="0">
      <sharedItems containsBlank="1" count="16">
        <s v="UGX OPP"/>
        <s v="i67"/>
        <s v="i45"/>
        <s v="Lydia"/>
        <s v="Augustus"/>
        <s v="Bank UGX"/>
        <s v="Mary"/>
        <s v="Day Guard"/>
        <s v="Bank USD"/>
        <s v="i81"/>
        <s v="i27"/>
        <s v="i53"/>
        <m u="1"/>
        <s v="UGX- Opp" u="1"/>
        <s v="Guard" u="1"/>
        <s v="UGX-OPP"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51.439133680557" createdVersion="6" refreshedVersion="6" minRefreshableVersion="3" recordCount="845" xr:uid="{ABAD0BEC-D85F-4AAB-B827-7F84A83FFA06}">
  <cacheSource type="worksheet">
    <worksheetSource ref="A2:H847" sheet="Total Expenses"/>
  </cacheSource>
  <cacheFields count="8">
    <cacheField name="Date" numFmtId="14">
      <sharedItems containsSemiMixedTypes="0" containsNonDate="0" containsDate="1" containsString="0" minDate="2021-04-01T00:00:00" maxDate="2021-05-01T00:00:00"/>
    </cacheField>
    <cacheField name="Details" numFmtId="0">
      <sharedItems/>
    </cacheField>
    <cacheField name="Type of expenses " numFmtId="0">
      <sharedItems count="16">
        <s v="Services"/>
        <s v="Bank Fees"/>
        <s v="Transport"/>
        <s v="Trust Building"/>
        <s v="Rent &amp; Utilities"/>
        <s v="Transfer Fees"/>
        <s v="Internet "/>
        <s v="Telephone"/>
        <s v="Personnel"/>
        <s v="Travel Subsistence"/>
        <s v="Office Materials"/>
        <s v="Jail Visits" u="1"/>
        <s v="Trust  Building" u="1"/>
        <s v="Advance" u="1"/>
        <s v="Team Building" u="1"/>
        <s v="Transfer Charges" u="1"/>
      </sharedItems>
    </cacheField>
    <cacheField name="Department" numFmtId="0">
      <sharedItems count="7">
        <s v="Office"/>
        <s v="Investigations"/>
        <s v="Management"/>
        <s v="Legal"/>
        <s v="Team Building"/>
        <s v="Personnel" u="1"/>
        <s v="Training" u="1"/>
      </sharedItems>
    </cacheField>
    <cacheField name="Spent  in national currency (UGX)" numFmtId="0">
      <sharedItems containsSemiMixedTypes="0" containsString="0" containsNumber="1" minValue="1000" maxValue="2935000"/>
    </cacheField>
    <cacheField name="Exchange Rate $" numFmtId="0">
      <sharedItems containsSemiMixedTypes="0" containsString="0" containsNumber="1" containsInteger="1" minValue="3648" maxValue="279900"/>
    </cacheField>
    <cacheField name="Spent in $" numFmtId="165">
      <sharedItems containsSemiMixedTypes="0" containsString="0" containsNumber="1" minValue="0.27397260273972601" maxValue="804.10958904109589"/>
    </cacheField>
    <cacheField name="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d v="2021-04-01T00:00:00"/>
    <s v="Balance from Mar .2021"/>
    <m/>
    <m/>
    <m/>
    <m/>
    <n v="0"/>
    <x v="0"/>
  </r>
  <r>
    <d v="2021-04-07T00:00:00"/>
    <s v="Airtime"/>
    <s v="Advance"/>
    <s v="Management"/>
    <m/>
    <n v="150000"/>
    <n v="150000"/>
    <x v="0"/>
  </r>
  <r>
    <d v="2021-04-07T00:00:00"/>
    <s v="Airtime for i45"/>
    <s v="Telephone"/>
    <s v="Investigations"/>
    <n v="25000"/>
    <m/>
    <n v="125000"/>
    <x v="1"/>
  </r>
  <r>
    <d v="2021-04-07T00:00:00"/>
    <s v="Airtime for Lydia"/>
    <s v="Telephone"/>
    <s v="Management"/>
    <n v="20000"/>
    <m/>
    <n v="105000"/>
    <x v="2"/>
  </r>
  <r>
    <d v="2021-04-07T00:00:00"/>
    <s v="Airtime for Augustus"/>
    <s v="Telephone"/>
    <s v="Legal"/>
    <n v="20000"/>
    <m/>
    <n v="85000"/>
    <x v="3"/>
  </r>
  <r>
    <d v="2021-04-07T00:00:00"/>
    <s v="Airtime for Mary"/>
    <s v="Telephone"/>
    <s v="Legal"/>
    <n v="20000"/>
    <m/>
    <n v="65000"/>
    <x v="4"/>
  </r>
  <r>
    <d v="2021-04-07T00:00:00"/>
    <s v="Airtime for i67"/>
    <s v="Telephone"/>
    <s v="Investigations"/>
    <n v="25000"/>
    <m/>
    <n v="40000"/>
    <x v="5"/>
  </r>
  <r>
    <d v="2021-04-07T00:00:00"/>
    <s v="Airtime for Day Guard"/>
    <s v="Telephone"/>
    <s v="Office"/>
    <n v="10000"/>
    <m/>
    <n v="30000"/>
    <x v="6"/>
  </r>
  <r>
    <d v="2021-04-10T00:00:00"/>
    <s v="Airtime for i45"/>
    <s v="Telephone"/>
    <s v="Investigations"/>
    <n v="15000"/>
    <m/>
    <n v="15000"/>
    <x v="1"/>
  </r>
  <r>
    <d v="2021-04-10T00:00:00"/>
    <s v="Airtime for i67"/>
    <s v="Telephone"/>
    <s v="Investigations"/>
    <n v="15000"/>
    <m/>
    <n v="0"/>
    <x v="5"/>
  </r>
  <r>
    <d v="2021-04-13T00:00:00"/>
    <s v="Airtime"/>
    <s v="Advance"/>
    <s v="Management"/>
    <m/>
    <n v="220000"/>
    <n v="220000"/>
    <x v="0"/>
  </r>
  <r>
    <d v="2021-04-13T00:00:00"/>
    <s v="Airtime for i45"/>
    <s v="Telephone"/>
    <s v="Investigations"/>
    <n v="25000"/>
    <m/>
    <n v="195000"/>
    <x v="1"/>
  </r>
  <r>
    <d v="2021-04-13T00:00:00"/>
    <s v="Airtime for i67"/>
    <s v="Telephone"/>
    <s v="Investigations"/>
    <n v="25000"/>
    <m/>
    <n v="170000"/>
    <x v="5"/>
  </r>
  <r>
    <d v="2021-04-13T00:00:00"/>
    <s v="Airtime for i27"/>
    <s v="Telephone"/>
    <s v="Investigations"/>
    <n v="25000"/>
    <m/>
    <n v="145000"/>
    <x v="7"/>
  </r>
  <r>
    <d v="2021-04-13T00:00:00"/>
    <s v="Airtime for i81"/>
    <s v="Telephone"/>
    <s v="Investigations"/>
    <n v="25000"/>
    <m/>
    <n v="120000"/>
    <x v="8"/>
  </r>
  <r>
    <d v="2021-04-13T00:00:00"/>
    <s v="Airtime for Augustus"/>
    <s v="Telephone"/>
    <s v="Legal"/>
    <n v="20000"/>
    <m/>
    <n v="100000"/>
    <x v="3"/>
  </r>
  <r>
    <d v="2021-04-13T00:00:00"/>
    <s v="Airtime for Lydia"/>
    <s v="Telephone"/>
    <s v="Management"/>
    <n v="20000"/>
    <m/>
    <n v="80000"/>
    <x v="2"/>
  </r>
  <r>
    <d v="2021-04-13T00:00:00"/>
    <s v="Airtime for Mary"/>
    <s v="Telephone"/>
    <s v="Legal"/>
    <n v="20000"/>
    <m/>
    <n v="60000"/>
    <x v="4"/>
  </r>
  <r>
    <d v="2021-04-13T00:00:00"/>
    <s v="Airtime for Day Guard"/>
    <s v="Telephone"/>
    <s v="Office"/>
    <n v="10000"/>
    <m/>
    <n v="50000"/>
    <x v="6"/>
  </r>
  <r>
    <d v="2021-04-14T00:00:00"/>
    <s v="Airtime for i53"/>
    <s v="Telephone"/>
    <s v="Investigations"/>
    <n v="25000"/>
    <m/>
    <n v="25000"/>
    <x v="9"/>
  </r>
  <r>
    <d v="2021-04-20T00:00:00"/>
    <s v="Airtime"/>
    <s v="Advance"/>
    <s v="Management"/>
    <m/>
    <n v="220000"/>
    <n v="245000"/>
    <x v="0"/>
  </r>
  <r>
    <d v="2021-04-20T00:00:00"/>
    <s v="Airtime for i45"/>
    <s v="Telephone"/>
    <s v="Investigations"/>
    <n v="30000"/>
    <m/>
    <n v="215000"/>
    <x v="1"/>
  </r>
  <r>
    <d v="2021-04-20T00:00:00"/>
    <s v="Airtime for i67"/>
    <s v="Telephone"/>
    <s v="Investigations"/>
    <n v="30000"/>
    <m/>
    <n v="185000"/>
    <x v="5"/>
  </r>
  <r>
    <d v="2021-04-20T00:00:00"/>
    <s v="Airtime for i27"/>
    <s v="Telephone"/>
    <s v="Investigations"/>
    <n v="25000"/>
    <m/>
    <n v="160000"/>
    <x v="7"/>
  </r>
  <r>
    <d v="2021-04-20T00:00:00"/>
    <s v="Airtime for i53"/>
    <s v="Telephone"/>
    <s v="Investigations"/>
    <n v="25000"/>
    <m/>
    <n v="135000"/>
    <x v="9"/>
  </r>
  <r>
    <d v="2021-04-20T00:00:00"/>
    <s v="Airtme for i81"/>
    <s v="Telephone"/>
    <s v="Investigations"/>
    <n v="25000"/>
    <m/>
    <n v="110000"/>
    <x v="8"/>
  </r>
  <r>
    <d v="2021-04-20T00:00:00"/>
    <s v="Airtime for Lydia"/>
    <s v="Telephone"/>
    <s v="Management"/>
    <n v="20000"/>
    <m/>
    <n v="90000"/>
    <x v="2"/>
  </r>
  <r>
    <d v="2021-04-20T00:00:00"/>
    <s v="Airtime for Augustus"/>
    <s v="Telephone"/>
    <s v="Legal"/>
    <n v="20000"/>
    <m/>
    <n v="70000"/>
    <x v="3"/>
  </r>
  <r>
    <d v="2021-04-20T00:00:00"/>
    <s v="Airtime for Mary"/>
    <s v="Telephone"/>
    <s v="Legal"/>
    <n v="20000"/>
    <m/>
    <n v="50000"/>
    <x v="4"/>
  </r>
  <r>
    <d v="2021-04-20T00:00:00"/>
    <s v="Airtime for Day Guard"/>
    <s v="Telephone"/>
    <s v="Office"/>
    <n v="10000"/>
    <m/>
    <n v="40000"/>
    <x v="6"/>
  </r>
  <r>
    <d v="2021-04-26T00:00:00"/>
    <s v="Airtime "/>
    <s v="Advance"/>
    <s v="Management"/>
    <m/>
    <n v="20000"/>
    <n v="60000"/>
    <x v="0"/>
  </r>
  <r>
    <d v="2021-04-26T00:00:00"/>
    <s v="Airtime for Disan"/>
    <s v="Telephone"/>
    <s v="Management"/>
    <n v="20000"/>
    <m/>
    <n v="40000"/>
    <x v="2"/>
  </r>
  <r>
    <d v="2021-04-27T00:00:00"/>
    <s v="Airtime for Lydia"/>
    <s v="Telephone"/>
    <s v="Management"/>
    <n v="15000"/>
    <m/>
    <n v="25000"/>
    <x v="2"/>
  </r>
  <r>
    <d v="2021-04-27T00:00:00"/>
    <s v="Airtime for i81"/>
    <s v="Telephone"/>
    <s v="Investigations"/>
    <n v="10000"/>
    <m/>
    <n v="15000"/>
    <x v="8"/>
  </r>
  <r>
    <d v="2021-04-27T00:00:00"/>
    <s v="Airtime for Augustus"/>
    <s v="Telephone"/>
    <s v="Legal"/>
    <n v="10000"/>
    <m/>
    <n v="5000"/>
    <x v="3"/>
  </r>
  <r>
    <d v="2021-04-27T00:00:00"/>
    <s v="Airtime"/>
    <s v="Advance"/>
    <s v="Management"/>
    <m/>
    <n v="198000"/>
    <n v="203000"/>
    <x v="0"/>
  </r>
  <r>
    <d v="2021-04-27T00:00:00"/>
    <s v="Airtime for i45"/>
    <s v="Telephone"/>
    <s v="Investigations"/>
    <n v="30000"/>
    <m/>
    <n v="173000"/>
    <x v="1"/>
  </r>
  <r>
    <d v="2021-04-27T00:00:00"/>
    <s v="Airtime for i67"/>
    <s v="Telephone"/>
    <s v="Investigations"/>
    <n v="30000"/>
    <m/>
    <n v="143000"/>
    <x v="5"/>
  </r>
  <r>
    <d v="2021-04-27T00:00:00"/>
    <s v="Airtime for i27"/>
    <s v="Telephone"/>
    <s v="Investigations"/>
    <n v="30000"/>
    <m/>
    <n v="113000"/>
    <x v="7"/>
  </r>
  <r>
    <d v="2021-04-27T00:00:00"/>
    <s v="Airtime for i53"/>
    <s v="Telephone"/>
    <s v="Investigations"/>
    <n v="30000"/>
    <m/>
    <n v="83000"/>
    <x v="9"/>
  </r>
  <r>
    <d v="2021-04-27T00:00:00"/>
    <s v="Airtime for i81"/>
    <s v="Telephone"/>
    <s v="Investigations"/>
    <n v="20000"/>
    <m/>
    <n v="63000"/>
    <x v="8"/>
  </r>
  <r>
    <d v="2021-04-27T00:00:00"/>
    <s v="Airtime for Augustus"/>
    <s v="Telephone"/>
    <s v="Legal"/>
    <n v="10000"/>
    <m/>
    <n v="53000"/>
    <x v="3"/>
  </r>
  <r>
    <d v="2021-04-27T00:00:00"/>
    <s v="Airtime for Mary"/>
    <s v="Telephone"/>
    <s v="Legal"/>
    <n v="20000"/>
    <m/>
    <n v="33000"/>
    <x v="4"/>
  </r>
  <r>
    <d v="2021-04-27T00:00:00"/>
    <s v="Airtime for Day Guard"/>
    <s v="Telephone"/>
    <s v="Office"/>
    <n v="10000"/>
    <m/>
    <n v="23000"/>
    <x v="6"/>
  </r>
  <r>
    <d v="2021-04-27T00:00:00"/>
    <s v="Airtime for Lydia"/>
    <s v="Telephone"/>
    <s v="Management"/>
    <n v="23000"/>
    <m/>
    <n v="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d v="2021-04-01T00:00:00"/>
    <s v="Cash box March. 21"/>
    <m/>
    <m/>
    <m/>
    <m/>
    <n v="1430914"/>
    <x v="0"/>
  </r>
  <r>
    <d v="2021-03-01T00:00:00"/>
    <s v="Mission Budget for 1 day"/>
    <s v="Advance"/>
    <s v="Investigations"/>
    <n v="65000"/>
    <m/>
    <n v="1365914"/>
    <x v="1"/>
  </r>
  <r>
    <d v="2021-03-01T00:00:00"/>
    <s v="Mission Budget for 1 day"/>
    <s v="Advance"/>
    <s v="Investigations"/>
    <n v="67000"/>
    <m/>
    <n v="1298914"/>
    <x v="2"/>
  </r>
  <r>
    <d v="2021-03-01T00:00:00"/>
    <s v="Reimbursement to project"/>
    <s v="Advance"/>
    <s v="Investigations"/>
    <m/>
    <n v="3000"/>
    <n v="1301914"/>
    <x v="2"/>
  </r>
  <r>
    <d v="2021-03-01T00:00:00"/>
    <s v="Reimbursement to project"/>
    <s v="Advance"/>
    <s v="Investigations"/>
    <m/>
    <n v="2000"/>
    <n v="1303914"/>
    <x v="1"/>
  </r>
  <r>
    <d v="2021-04-06T00:00:00"/>
    <s v="Reimbursement to project"/>
    <s v="Advance"/>
    <s v="Investigations"/>
    <m/>
    <n v="2000"/>
    <n v="1305914"/>
    <x v="1"/>
  </r>
  <r>
    <d v="2021-04-06T00:00:00"/>
    <s v="Reimbursement to project"/>
    <s v="Advance"/>
    <s v="Investigations"/>
    <m/>
    <n v="1000"/>
    <n v="1306914"/>
    <x v="2"/>
  </r>
  <r>
    <d v="2021-04-06T00:00:00"/>
    <s v="Mission Budget for 1 day"/>
    <s v="Advance"/>
    <s v="Investigations"/>
    <n v="62000"/>
    <m/>
    <n v="1244914"/>
    <x v="2"/>
  </r>
  <r>
    <d v="2021-04-06T00:00:00"/>
    <s v="Mission Budget for 1 day"/>
    <s v="Advance"/>
    <s v="Investigations"/>
    <n v="72000"/>
    <m/>
    <n v="1172914"/>
    <x v="1"/>
  </r>
  <r>
    <d v="2021-04-06T00:00:00"/>
    <s v="Mission Budget for 1 day"/>
    <s v="Advance"/>
    <s v="Legal"/>
    <n v="78000"/>
    <m/>
    <n v="1094914"/>
    <x v="3"/>
  </r>
  <r>
    <d v="2021-04-07T00:00:00"/>
    <s v="March water bill"/>
    <s v="Rent &amp; Utilities"/>
    <s v="Office"/>
    <n v="163000"/>
    <m/>
    <n v="931914"/>
    <x v="4"/>
  </r>
  <r>
    <d v="2021-04-07T00:00:00"/>
    <s v="Transfer charges"/>
    <s v="Transfer Charges"/>
    <s v="Office"/>
    <n v="3800"/>
    <m/>
    <n v="928114"/>
    <x v="4"/>
  </r>
  <r>
    <d v="2021-04-07T00:00:00"/>
    <s v="April Internet subscription"/>
    <s v="Internet "/>
    <s v="Office"/>
    <n v="279900"/>
    <m/>
    <n v="648214"/>
    <x v="4"/>
  </r>
  <r>
    <d v="2021-04-07T00:00:00"/>
    <s v="Airtime"/>
    <s v="Advance"/>
    <s v="Management"/>
    <n v="150000"/>
    <m/>
    <n v="498214"/>
    <x v="5"/>
  </r>
  <r>
    <d v="2021-04-07T00:00:00"/>
    <s v="Globe clean services-March"/>
    <s v="Services"/>
    <s v="Office"/>
    <n v="50000"/>
    <m/>
    <n v="448214"/>
    <x v="4"/>
  </r>
  <r>
    <d v="2021-04-07T00:00:00"/>
    <s v="Cash withdraw Cq:34"/>
    <s v="Internal Transfer"/>
    <m/>
    <m/>
    <n v="1800000"/>
    <n v="2248214"/>
    <x v="0"/>
  </r>
  <r>
    <d v="2021-04-07T00:00:00"/>
    <s v="Reimbursement to project"/>
    <s v="Advance"/>
    <s v="Investigations"/>
    <m/>
    <n v="4000"/>
    <n v="2252214"/>
    <x v="2"/>
  </r>
  <r>
    <d v="2021-04-07T00:00:00"/>
    <s v="Reimbursement to project"/>
    <s v="Advance"/>
    <s v="Investigations"/>
    <m/>
    <n v="3000"/>
    <n v="2255214"/>
    <x v="1"/>
  </r>
  <r>
    <d v="2021-04-07T00:00:00"/>
    <s v="Mission Budget for 1 day"/>
    <s v="Advance"/>
    <s v="Investigations"/>
    <n v="61000"/>
    <m/>
    <n v="2194214"/>
    <x v="2"/>
  </r>
  <r>
    <d v="2021-04-07T00:00:00"/>
    <s v="Mission Budget for 1 day"/>
    <s v="Advance"/>
    <s v="Investigations"/>
    <n v="70000"/>
    <m/>
    <n v="2124214"/>
    <x v="1"/>
  </r>
  <r>
    <d v="2021-04-07T00:00:00"/>
    <s v="Western Union Transfer to Cameroon"/>
    <s v="Transfers"/>
    <s v="Investigations"/>
    <n v="146600"/>
    <m/>
    <n v="1977614"/>
    <x v="4"/>
  </r>
  <r>
    <d v="2021-04-07T00:00:00"/>
    <s v="Cancellation of Western Union transfer(Reimbursement)"/>
    <s v="Transfers"/>
    <s v="Investigations"/>
    <m/>
    <n v="146600"/>
    <n v="2124214"/>
    <x v="4"/>
  </r>
  <r>
    <d v="2021-04-07T00:00:00"/>
    <s v="Western Union cancellation charges"/>
    <s v="Transfer Charges"/>
    <s v="Investigations"/>
    <n v="3400"/>
    <m/>
    <n v="2120814"/>
    <x v="4"/>
  </r>
  <r>
    <d v="2021-04-07T00:00:00"/>
    <s v="Mission Budget for 1 day"/>
    <s v="Advance"/>
    <s v="Legal"/>
    <n v="18000"/>
    <m/>
    <n v="2102814"/>
    <x v="6"/>
  </r>
  <r>
    <d v="2021-04-08T00:00:00"/>
    <s v="Reimbursement to project"/>
    <s v="Advance"/>
    <s v="Investigations"/>
    <m/>
    <n v="2000"/>
    <n v="2104814"/>
    <x v="2"/>
  </r>
  <r>
    <d v="2021-04-08T00:00:00"/>
    <s v="Mission Budget for 1 day"/>
    <s v="Advance"/>
    <s v="Legal"/>
    <n v="15000"/>
    <m/>
    <n v="2089814"/>
    <x v="6"/>
  </r>
  <r>
    <d v="2021-04-08T00:00:00"/>
    <s v="Mission Budget for 1 day"/>
    <s v="Advance"/>
    <s v="Investigations"/>
    <n v="67000"/>
    <m/>
    <n v="2022814"/>
    <x v="2"/>
  </r>
  <r>
    <d v="2021-04-08T00:00:00"/>
    <s v="Mission Budget for 1 day"/>
    <s v="Advance"/>
    <s v="Investigations"/>
    <n v="61000"/>
    <m/>
    <n v="1961814"/>
    <x v="1"/>
  </r>
  <r>
    <d v="2021-04-08T00:00:00"/>
    <s v="Mission Budget for 1 day"/>
    <s v="Advance"/>
    <s v="Legal"/>
    <n v="201000"/>
    <m/>
    <n v="1760814"/>
    <x v="6"/>
  </r>
  <r>
    <d v="2021-04-09T00:00:00"/>
    <s v="Reimbursement to project"/>
    <s v="Advance"/>
    <s v="Investigations"/>
    <m/>
    <n v="2000"/>
    <n v="1762814"/>
    <x v="1"/>
  </r>
  <r>
    <d v="2021-04-09T00:00:00"/>
    <s v="Reimbursement to project"/>
    <s v="Advance"/>
    <s v="Investigations"/>
    <m/>
    <n v="4000"/>
    <n v="1766814"/>
    <x v="2"/>
  </r>
  <r>
    <d v="2021-04-09T00:00:00"/>
    <s v="Mission Budget for 1 day"/>
    <s v="Advance"/>
    <s v="Investigations"/>
    <n v="66000"/>
    <m/>
    <n v="1700814"/>
    <x v="2"/>
  </r>
  <r>
    <d v="2021-04-09T00:00:00"/>
    <s v="Mission Budget for 1 day"/>
    <s v="Advance"/>
    <s v="Investigations"/>
    <n v="69000"/>
    <m/>
    <n v="1631814"/>
    <x v="1"/>
  </r>
  <r>
    <d v="2021-04-09T00:00:00"/>
    <s v="Mission Budget for 1 day"/>
    <s v="Advance"/>
    <s v="Management"/>
    <n v="12000"/>
    <m/>
    <n v="1619814"/>
    <x v="4"/>
  </r>
  <r>
    <d v="2021-04-12T00:00:00"/>
    <s v="Mission Budget for 1 day"/>
    <s v="Advance"/>
    <s v="Legal"/>
    <n v="21000"/>
    <m/>
    <n v="1598814"/>
    <x v="6"/>
  </r>
  <r>
    <d v="2021-04-12T00:00:00"/>
    <s v="Reimbursement to project"/>
    <s v="Advance"/>
    <s v="Investigations"/>
    <m/>
    <n v="4000"/>
    <n v="1602814"/>
    <x v="2"/>
  </r>
  <r>
    <d v="2021-04-12T00:00:00"/>
    <s v="Reimbursement to project"/>
    <s v="Advance"/>
    <s v="Investigations"/>
    <m/>
    <n v="2000"/>
    <n v="1604814"/>
    <x v="1"/>
  </r>
  <r>
    <d v="2021-04-12T00:00:00"/>
    <s v="Mission Budget for 1 day"/>
    <s v="Advance"/>
    <s v="Legal"/>
    <n v="37000"/>
    <m/>
    <n v="1567814"/>
    <x v="3"/>
  </r>
  <r>
    <d v="2021-04-12T00:00:00"/>
    <s v="Mission Budget for 1 day"/>
    <s v="Advance"/>
    <s v="Investigations"/>
    <n v="20000"/>
    <m/>
    <n v="1547814"/>
    <x v="7"/>
  </r>
  <r>
    <d v="2021-04-12T00:00:00"/>
    <s v="Mission Budget for 1 day"/>
    <s v="Advance"/>
    <s v="Investigations"/>
    <n v="71000"/>
    <m/>
    <n v="1476814"/>
    <x v="2"/>
  </r>
  <r>
    <d v="2021-04-12T00:00:00"/>
    <s v="Mission Budget for 1 day"/>
    <s v="Advance"/>
    <s v="Investigations"/>
    <n v="41000"/>
    <m/>
    <n v="1435814"/>
    <x v="8"/>
  </r>
  <r>
    <d v="2021-04-12T00:00:00"/>
    <s v="Mission Budget for 1 day"/>
    <s v="Advance"/>
    <s v="Investigations"/>
    <n v="63000"/>
    <m/>
    <n v="1372814"/>
    <x v="1"/>
  </r>
  <r>
    <d v="2021-04-12T00:00:00"/>
    <s v="Mission Budget for 1 day"/>
    <s v="Advance"/>
    <s v="Management"/>
    <n v="14000"/>
    <m/>
    <n v="1358814"/>
    <x v="4"/>
  </r>
  <r>
    <d v="2021-04-12T00:00:00"/>
    <s v="Reimbursement to project"/>
    <s v="Advance"/>
    <s v="Legal"/>
    <m/>
    <n v="10000"/>
    <n v="1368814"/>
    <x v="3"/>
  </r>
  <r>
    <d v="2021-04-13T00:00:00"/>
    <s v="Reimbursement to project"/>
    <s v="Advance"/>
    <s v="Investigations"/>
    <m/>
    <n v="1000"/>
    <n v="1369814"/>
    <x v="7"/>
  </r>
  <r>
    <d v="2021-04-13T00:00:00"/>
    <s v="Prepaid electricity"/>
    <s v="Rent &amp; Utilities"/>
    <s v="Office"/>
    <n v="195000"/>
    <m/>
    <n v="1174814"/>
    <x v="4"/>
  </r>
  <r>
    <d v="2021-04-13T00:00:00"/>
    <s v="Prepaid electricity charges"/>
    <s v="Transfer Charges"/>
    <s v="Office"/>
    <n v="4150"/>
    <m/>
    <n v="1170664"/>
    <x v="4"/>
  </r>
  <r>
    <d v="2021-04-13T00:00:00"/>
    <s v="Reimbursement to project"/>
    <s v="Advance"/>
    <s v="Investigations"/>
    <m/>
    <n v="4000"/>
    <n v="1174664"/>
    <x v="2"/>
  </r>
  <r>
    <d v="2021-04-13T00:00:00"/>
    <s v="Reimbursement to project"/>
    <s v="Advance"/>
    <s v="Investigations"/>
    <m/>
    <n v="7000"/>
    <n v="1181664"/>
    <x v="1"/>
  </r>
  <r>
    <d v="2021-04-13T00:00:00"/>
    <s v="Mission Budget for 1 day"/>
    <s v="Advance"/>
    <s v="Investigations"/>
    <n v="62000"/>
    <m/>
    <n v="1119664"/>
    <x v="1"/>
  </r>
  <r>
    <d v="2021-04-13T00:00:00"/>
    <s v="Mission Budget for 1 day"/>
    <s v="Advance"/>
    <s v="Investigations"/>
    <n v="45000"/>
    <m/>
    <n v="1074664"/>
    <x v="7"/>
  </r>
  <r>
    <d v="2021-04-13T00:00:00"/>
    <s v="Mission Budget for 1 day"/>
    <s v="Advance"/>
    <s v="Investigations"/>
    <n v="69000"/>
    <m/>
    <n v="1005664"/>
    <x v="2"/>
  </r>
  <r>
    <d v="2021-04-13T00:00:00"/>
    <s v="Mission Budget for 1 day"/>
    <s v="Advance"/>
    <s v="Investigations"/>
    <n v="62000"/>
    <m/>
    <n v="943664"/>
    <x v="8"/>
  </r>
  <r>
    <d v="2021-04-13T00:00:00"/>
    <s v="Mission Budget for 1 day"/>
    <s v="Advance"/>
    <s v="Legal"/>
    <n v="220000"/>
    <m/>
    <n v="723664"/>
    <x v="3"/>
  </r>
  <r>
    <d v="2021-04-13T00:00:00"/>
    <s v="Reimbursement to project"/>
    <s v="Advance"/>
    <s v="Legal"/>
    <m/>
    <n v="20000"/>
    <n v="743664"/>
    <x v="3"/>
  </r>
  <r>
    <d v="2021-04-13T00:00:00"/>
    <s v="Airtime"/>
    <s v="Advance"/>
    <s v="Management"/>
    <n v="220000"/>
    <m/>
    <n v="523664"/>
    <x v="5"/>
  </r>
  <r>
    <d v="2021-04-13T00:00:00"/>
    <s v="Cash withdraw Chq: 36"/>
    <s v="Internal Transfer"/>
    <m/>
    <m/>
    <n v="2000000"/>
    <n v="2523664"/>
    <x v="0"/>
  </r>
  <r>
    <d v="2021-04-13T00:00:00"/>
    <s v="2 Kitchen rolls @20,000"/>
    <s v="Office Materials"/>
    <s v="Office"/>
    <n v="40000"/>
    <m/>
    <n v="2483664"/>
    <x v="4"/>
  </r>
  <r>
    <d v="2021-04-13T00:00:00"/>
    <s v="5 drinking glasses @4500"/>
    <s v="Office Materials"/>
    <s v="Office"/>
    <n v="22500"/>
    <m/>
    <n v="2461164"/>
    <x v="4"/>
  </r>
  <r>
    <d v="2021-04-13T00:00:00"/>
    <s v="Office tea bags"/>
    <s v="Office Materials"/>
    <s v="Office"/>
    <n v="18000"/>
    <m/>
    <n v="2443164"/>
    <x v="4"/>
  </r>
  <r>
    <d v="2021-04-13T00:00:00"/>
    <s v="2 Kgs of sugar @3400"/>
    <s v="Office Materials"/>
    <s v="Office"/>
    <n v="6800"/>
    <m/>
    <n v="2436364"/>
    <x v="4"/>
  </r>
  <r>
    <d v="2021-04-13T00:00:00"/>
    <s v="1 tin of milk"/>
    <s v="Office Materials"/>
    <s v="Office"/>
    <n v="85000"/>
    <m/>
    <n v="2351364"/>
    <x v="4"/>
  </r>
  <r>
    <d v="2021-04-13T00:00:00"/>
    <s v="5 pocket size sanitizers"/>
    <s v="Office Materials"/>
    <s v="Office"/>
    <n v="18500"/>
    <m/>
    <n v="2332864"/>
    <x v="4"/>
  </r>
  <r>
    <d v="2021-04-13T00:00:00"/>
    <s v="1 Mosquito repellant"/>
    <s v="Office Materials"/>
    <s v="Office"/>
    <n v="6500"/>
    <m/>
    <n v="2326364"/>
    <x v="4"/>
  </r>
  <r>
    <d v="2021-04-13T00:00:00"/>
    <s v="2 Mosquito repellants @6500"/>
    <s v="Office Materials"/>
    <s v="Office"/>
    <n v="13000"/>
    <m/>
    <n v="2313364"/>
    <x v="4"/>
  </r>
  <r>
    <d v="2021-04-13T00:00:00"/>
    <s v="3 pcs snake repellant tabs"/>
    <s v="Office Materials"/>
    <s v="Office"/>
    <n v="18000"/>
    <m/>
    <n v="2295364"/>
    <x v="4"/>
  </r>
  <r>
    <d v="2021-04-13T00:00:00"/>
    <s v="1 tin snake repellant spray"/>
    <s v="Office Materials"/>
    <s v="Office"/>
    <n v="5000"/>
    <m/>
    <n v="2290364"/>
    <x v="4"/>
  </r>
  <r>
    <d v="2021-04-14T00:00:00"/>
    <s v="Reimbursement to project"/>
    <s v="Advance"/>
    <s v="Investigations"/>
    <m/>
    <n v="2000"/>
    <n v="2292364"/>
    <x v="1"/>
  </r>
  <r>
    <d v="2021-04-14T00:00:00"/>
    <s v="Reimbursement to project"/>
    <s v="Advance"/>
    <s v="Investigations"/>
    <m/>
    <n v="2000"/>
    <n v="2294364"/>
    <x v="7"/>
  </r>
  <r>
    <d v="2021-04-14T00:00:00"/>
    <s v="Reimbursement to project"/>
    <s v="Advance"/>
    <s v="Investigations"/>
    <m/>
    <n v="3000"/>
    <n v="2297364"/>
    <x v="2"/>
  </r>
  <r>
    <d v="2021-04-14T00:00:00"/>
    <s v="Reimbursement to project"/>
    <s v="Advance"/>
    <s v="Investigations"/>
    <m/>
    <n v="4000"/>
    <n v="2301364"/>
    <x v="8"/>
  </r>
  <r>
    <d v="2021-04-14T00:00:00"/>
    <s v="Mission Budget for 1 day"/>
    <s v="Advance"/>
    <s v="Investigations"/>
    <n v="65000"/>
    <m/>
    <n v="2236364"/>
    <x v="8"/>
  </r>
  <r>
    <d v="2021-04-14T00:00:00"/>
    <s v="Mission Budget for 1 day"/>
    <s v="Advance"/>
    <s v="Investigations"/>
    <n v="46000"/>
    <m/>
    <n v="2190364"/>
    <x v="7"/>
  </r>
  <r>
    <d v="2021-04-14T00:00:00"/>
    <s v="Mission Budget for 1 day"/>
    <s v="Advance"/>
    <s v="Investigations"/>
    <n v="64000"/>
    <m/>
    <n v="2126364"/>
    <x v="2"/>
  </r>
  <r>
    <d v="2021-04-14T00:00:00"/>
    <s v="Mission Budget for 1 day"/>
    <s v="Advance"/>
    <s v="Investigations"/>
    <n v="80000"/>
    <m/>
    <n v="2046364"/>
    <x v="1"/>
  </r>
  <r>
    <d v="2021-04-14T00:00:00"/>
    <s v="Mission Budget for 1 day"/>
    <s v="Advance"/>
    <s v="Investigations"/>
    <n v="33000"/>
    <m/>
    <n v="2013364"/>
    <x v="9"/>
  </r>
  <r>
    <d v="2021-04-14T00:00:00"/>
    <s v="Mission Budget for 1 day"/>
    <s v="Advance"/>
    <s v="Legal"/>
    <n v="15000"/>
    <m/>
    <n v="1998364"/>
    <x v="6"/>
  </r>
  <r>
    <d v="2021-04-14T00:00:00"/>
    <s v="Reimbursement to Mary"/>
    <s v="Advance"/>
    <s v="Legal"/>
    <n v="3000"/>
    <m/>
    <n v="1995364"/>
    <x v="6"/>
  </r>
  <r>
    <d v="2021-04-15T00:00:00"/>
    <s v="Mission Budget for 1 day"/>
    <s v="Advance"/>
    <s v="Investigations"/>
    <n v="59000"/>
    <m/>
    <n v="1936364"/>
    <x v="2"/>
  </r>
  <r>
    <d v="2021-04-15T00:00:00"/>
    <s v="Mission Budget for 1 day"/>
    <s v="Advance"/>
    <s v="Investigations"/>
    <n v="48000"/>
    <m/>
    <n v="1888364"/>
    <x v="9"/>
  </r>
  <r>
    <d v="2021-04-15T00:00:00"/>
    <s v="Mission Budget for 1 day"/>
    <s v="Advance"/>
    <s v="Investigations"/>
    <n v="50000"/>
    <m/>
    <n v="1838364"/>
    <x v="7"/>
  </r>
  <r>
    <d v="2021-04-15T00:00:00"/>
    <s v="Mission Budget for 1 day"/>
    <s v="Advance"/>
    <s v="Investigations"/>
    <n v="53000"/>
    <m/>
    <n v="1785364"/>
    <x v="8"/>
  </r>
  <r>
    <d v="2021-04-15T00:00:00"/>
    <s v="Mission Budget for 1 day"/>
    <s v="Advance"/>
    <s v="Investigations"/>
    <n v="59000"/>
    <m/>
    <n v="1726364"/>
    <x v="1"/>
  </r>
  <r>
    <d v="2021-04-15T00:00:00"/>
    <s v="Mission Budget for 1 day"/>
    <s v="Advance"/>
    <s v="Legal"/>
    <n v="245000"/>
    <m/>
    <n v="1481364"/>
    <x v="3"/>
  </r>
  <r>
    <d v="2021-04-15T00:00:00"/>
    <s v="Mission Budget for 1 day"/>
    <s v="Advance"/>
    <s v="Legal"/>
    <n v="20000"/>
    <m/>
    <n v="1461364"/>
    <x v="3"/>
  </r>
  <r>
    <d v="2021-04-15T00:00:00"/>
    <s v="Reimbursement to project"/>
    <s v="Advance"/>
    <s v="Investigations"/>
    <m/>
    <n v="4000"/>
    <n v="1465364"/>
    <x v="8"/>
  </r>
  <r>
    <d v="2021-04-15T00:00:00"/>
    <s v="Reimbursement to project"/>
    <s v="Advance"/>
    <s v="Investigations"/>
    <m/>
    <n v="4000"/>
    <n v="1469364"/>
    <x v="7"/>
  </r>
  <r>
    <d v="2021-04-15T00:00:00"/>
    <s v="Reimbursement to project"/>
    <s v="Advance"/>
    <s v="Investigations"/>
    <m/>
    <n v="3000"/>
    <n v="1472364"/>
    <x v="2"/>
  </r>
  <r>
    <d v="2021-04-15T00:00:00"/>
    <s v="Reimbursement to project"/>
    <s v="Advance"/>
    <s v="Investigations"/>
    <m/>
    <n v="3000"/>
    <n v="1475364"/>
    <x v="1"/>
  </r>
  <r>
    <d v="2021-04-15T00:00:00"/>
    <s v="Reimbursement to project"/>
    <s v="Advance"/>
    <s v="Investigations"/>
    <m/>
    <n v="1000"/>
    <n v="1476364"/>
    <x v="9"/>
  </r>
  <r>
    <d v="2021-04-16T00:00:00"/>
    <s v="Mission Budget for 1 day"/>
    <s v="Advance"/>
    <s v="Investigations"/>
    <n v="63000"/>
    <m/>
    <n v="1413364"/>
    <x v="7"/>
  </r>
  <r>
    <d v="2021-04-16T00:00:00"/>
    <s v="Mission Budget for 1 day"/>
    <s v="Advance"/>
    <s v="Investigations"/>
    <n v="48000"/>
    <m/>
    <n v="1365364"/>
    <x v="9"/>
  </r>
  <r>
    <d v="2021-04-16T00:00:00"/>
    <s v="Mission Budget for 1 day"/>
    <s v="Advance"/>
    <s v="Investigations"/>
    <n v="50000"/>
    <m/>
    <n v="1315364"/>
    <x v="8"/>
  </r>
  <r>
    <d v="2021-04-16T00:00:00"/>
    <s v="Mission Budget for 1 day"/>
    <s v="Advance"/>
    <s v="Investigations"/>
    <n v="68000"/>
    <m/>
    <n v="1247364"/>
    <x v="2"/>
  </r>
  <r>
    <d v="2021-04-16T00:00:00"/>
    <s v="Reimbursement to project"/>
    <s v="Advance"/>
    <s v="Investigations"/>
    <m/>
    <n v="4000"/>
    <n v="1251364"/>
    <x v="2"/>
  </r>
  <r>
    <d v="2021-04-16T00:00:00"/>
    <s v="Reimbursement to project"/>
    <s v="Advance"/>
    <s v="Investigations"/>
    <m/>
    <n v="5000"/>
    <n v="1256364"/>
    <x v="7"/>
  </r>
  <r>
    <d v="2021-04-16T00:00:00"/>
    <s v="Reimbursement to project"/>
    <s v="Advance"/>
    <s v="Investigations"/>
    <m/>
    <n v="2000"/>
    <n v="1258364"/>
    <x v="8"/>
  </r>
  <r>
    <d v="2021-04-17T00:00:00"/>
    <s v="Mission Budget for 1 day"/>
    <s v="Advance"/>
    <s v="Investigations"/>
    <n v="14000"/>
    <m/>
    <n v="1244364"/>
    <x v="7"/>
  </r>
  <r>
    <d v="2021-04-17T00:00:00"/>
    <s v="Mission Budget for 1 day"/>
    <s v="Advance"/>
    <s v="Investigations"/>
    <n v="16000"/>
    <m/>
    <n v="1228364"/>
    <x v="8"/>
  </r>
  <r>
    <d v="2021-04-17T00:00:00"/>
    <s v="Mission Budget for 1 day"/>
    <s v="Advance"/>
    <s v="Investigations"/>
    <n v="8000"/>
    <m/>
    <n v="1220364"/>
    <x v="9"/>
  </r>
  <r>
    <d v="2021-04-17T00:00:00"/>
    <s v="Reimbursement to project"/>
    <s v="Advance"/>
    <s v="Investigations"/>
    <m/>
    <n v="2000"/>
    <n v="1222364"/>
    <x v="7"/>
  </r>
  <r>
    <d v="2021-04-17T00:00:00"/>
    <s v="Reimbursement to project"/>
    <s v="Advance"/>
    <s v="Investigations"/>
    <m/>
    <n v="1000"/>
    <n v="1223364"/>
    <x v="9"/>
  </r>
  <r>
    <d v="2021-04-17T00:00:00"/>
    <s v="Reimbursement to project"/>
    <s v="Advance"/>
    <s v="Investigations"/>
    <m/>
    <n v="2000"/>
    <n v="1225364"/>
    <x v="8"/>
  </r>
  <r>
    <d v="2021-04-17T00:00:00"/>
    <s v="Reimbursement to project"/>
    <s v="Advance"/>
    <s v="Investigations"/>
    <m/>
    <n v="5000"/>
    <n v="1230364"/>
    <x v="2"/>
  </r>
  <r>
    <d v="2021-04-19T00:00:00"/>
    <s v="Mission Budget for 1 day"/>
    <s v="Advance"/>
    <s v="Investigations"/>
    <n v="48000"/>
    <m/>
    <n v="1182364"/>
    <x v="1"/>
  </r>
  <r>
    <d v="2021-04-19T00:00:00"/>
    <s v="Mission Budget for 1 day"/>
    <s v="Advance"/>
    <s v="Investigations"/>
    <n v="70000"/>
    <m/>
    <n v="1112364"/>
    <x v="2"/>
  </r>
  <r>
    <d v="2021-04-19T00:00:00"/>
    <s v="Mission Budget for 1 day"/>
    <s v="Advance"/>
    <s v="Investigations"/>
    <n v="62000"/>
    <m/>
    <n v="1050364"/>
    <x v="8"/>
  </r>
  <r>
    <d v="2021-04-19T00:00:00"/>
    <s v="Mission Budget for 1 day"/>
    <s v="Advance"/>
    <s v="Investigations"/>
    <n v="44000"/>
    <m/>
    <n v="1006364"/>
    <x v="9"/>
  </r>
  <r>
    <d v="2021-04-19T00:00:00"/>
    <s v="Mission Budget for 1 day"/>
    <s v="Advance"/>
    <s v="Investigations"/>
    <n v="52000"/>
    <m/>
    <n v="954364"/>
    <x v="7"/>
  </r>
  <r>
    <d v="2021-04-19T00:00:00"/>
    <s v="2 kgs of sugar@4000"/>
    <s v="Office Materials"/>
    <s v="Office"/>
    <n v="8000"/>
    <m/>
    <n v="946364"/>
    <x v="4"/>
  </r>
  <r>
    <d v="2021-04-19T00:00:00"/>
    <s v="Martial Arts training for 2 days(10th&amp;17th)"/>
    <s v="Team Building"/>
    <s v="Team Building"/>
    <n v="180000"/>
    <m/>
    <n v="766364"/>
    <x v="4"/>
  </r>
  <r>
    <d v="2021-04-19T00:00:00"/>
    <s v="Reimbursement to project"/>
    <s v="Advance"/>
    <s v="Investigations"/>
    <m/>
    <n v="3000"/>
    <n v="769364"/>
    <x v="1"/>
  </r>
  <r>
    <d v="2021-04-20T00:00:00"/>
    <s v="Reimbursement to project"/>
    <s v="Advance"/>
    <s v="Investigations"/>
    <m/>
    <n v="4000"/>
    <n v="773364"/>
    <x v="2"/>
  </r>
  <r>
    <d v="2021-04-20T00:00:00"/>
    <s v="Reimbursement to project"/>
    <s v="Advance"/>
    <s v="Investigations"/>
    <m/>
    <n v="4000"/>
    <n v="777364"/>
    <x v="8"/>
  </r>
  <r>
    <d v="2021-04-20T00:00:00"/>
    <s v="Reimbursement to project"/>
    <s v="Advance"/>
    <s v="Investigations"/>
    <m/>
    <n v="1000"/>
    <n v="778364"/>
    <x v="7"/>
  </r>
  <r>
    <d v="2021-04-20T00:00:00"/>
    <s v="Mission Budget for 1 day"/>
    <s v="Advance"/>
    <s v="Investigations"/>
    <n v="61000"/>
    <m/>
    <n v="717364"/>
    <x v="8"/>
  </r>
  <r>
    <d v="2021-04-20T00:00:00"/>
    <s v="Mission Budget for 1 day"/>
    <s v="Advance"/>
    <s v="Investigations"/>
    <n v="58000"/>
    <m/>
    <n v="659364"/>
    <x v="1"/>
  </r>
  <r>
    <d v="2021-04-20T00:00:00"/>
    <s v="Mission Budget for 1 day"/>
    <s v="Advance"/>
    <s v="Investigations"/>
    <n v="67000"/>
    <m/>
    <n v="592364"/>
    <x v="9"/>
  </r>
  <r>
    <d v="2021-04-20T00:00:00"/>
    <s v="Mission Budget for 1 day"/>
    <s v="Advance"/>
    <s v="Investigations"/>
    <n v="63000"/>
    <m/>
    <n v="529364"/>
    <x v="2"/>
  </r>
  <r>
    <d v="2021-04-20T00:00:00"/>
    <s v="Mission Budget for 1 day"/>
    <s v="Advance"/>
    <s v="Investigations"/>
    <n v="53000"/>
    <m/>
    <n v="476364"/>
    <x v="7"/>
  </r>
  <r>
    <d v="2021-04-20T00:00:00"/>
    <s v="Mission Budget for 1 day"/>
    <s v="Advance"/>
    <s v="Investigations"/>
    <n v="19000"/>
    <m/>
    <n v="457364"/>
    <x v="4"/>
  </r>
  <r>
    <d v="2021-04-20T00:00:00"/>
    <s v="Cash withdraw Chq: 37"/>
    <s v="Internal Transfer"/>
    <m/>
    <m/>
    <n v="3100000"/>
    <n v="3557364"/>
    <x v="0"/>
  </r>
  <r>
    <d v="2021-04-20T00:00:00"/>
    <s v="Airtime"/>
    <s v="Advance"/>
    <s v="Management"/>
    <n v="220000"/>
    <m/>
    <n v="3337364"/>
    <x v="5"/>
  </r>
  <r>
    <d v="2021-04-20T00:00:00"/>
    <s v="2kgs of sugar @3500"/>
    <s v="Office Materials"/>
    <s v="Office"/>
    <n v="7000"/>
    <m/>
    <n v="3330364"/>
    <x v="4"/>
  </r>
  <r>
    <d v="2021-04-20T00:00:00"/>
    <s v="10 Pencils@600"/>
    <s v="Office Materials"/>
    <s v="Office"/>
    <n v="6000"/>
    <m/>
    <n v="3324364"/>
    <x v="4"/>
  </r>
  <r>
    <d v="2021-04-20T00:00:00"/>
    <s v="6 pencils@500"/>
    <s v="Office Materials"/>
    <s v="Office"/>
    <n v="3000"/>
    <m/>
    <n v="3321364"/>
    <x v="4"/>
  </r>
  <r>
    <d v="2021-04-20T00:00:00"/>
    <s v="10 pens@500"/>
    <s v="Office Materials"/>
    <s v="Office"/>
    <n v="5000"/>
    <m/>
    <n v="3316364"/>
    <x v="4"/>
  </r>
  <r>
    <d v="2021-04-20T00:00:00"/>
    <s v="20 pens@500"/>
    <s v="Office Materials"/>
    <s v="Office"/>
    <n v="10000"/>
    <m/>
    <n v="3306364"/>
    <x v="4"/>
  </r>
  <r>
    <d v="2021-04-20T00:00:00"/>
    <s v="4 pens@1000"/>
    <s v="Office Materials"/>
    <s v="Office"/>
    <n v="4000"/>
    <m/>
    <n v="3302364"/>
    <x v="4"/>
  </r>
  <r>
    <d v="2021-04-20T00:00:00"/>
    <s v="50 pieces of master plus pens"/>
    <s v="Office Materials"/>
    <s v="Office"/>
    <n v="30000"/>
    <m/>
    <n v="3272364"/>
    <x v="4"/>
  </r>
  <r>
    <d v="2021-04-20T00:00:00"/>
    <s v="1 pair of cleaning gloves"/>
    <s v="Office Materials"/>
    <s v="Office"/>
    <n v="7000"/>
    <m/>
    <n v="3265364"/>
    <x v="4"/>
  </r>
  <r>
    <d v="2021-04-20T00:00:00"/>
    <s v="1 pair of washing gloves"/>
    <s v="Office Materials"/>
    <s v="Office"/>
    <n v="5500"/>
    <m/>
    <n v="3259864"/>
    <x v="4"/>
  </r>
  <r>
    <d v="2021-04-20T00:00:00"/>
    <s v="5 brooms of vim"/>
    <s v="Office Materials"/>
    <s v="Office"/>
    <n v="29000"/>
    <m/>
    <n v="3230864"/>
    <x v="4"/>
  </r>
  <r>
    <d v="2021-04-20T00:00:00"/>
    <s v="1 soft broom"/>
    <s v="Office Materials"/>
    <s v="Office"/>
    <n v="17000"/>
    <m/>
    <n v="3213864"/>
    <x v="4"/>
  </r>
  <r>
    <d v="2021-04-20T00:00:00"/>
    <s v="shopping bag"/>
    <s v="Office Materials"/>
    <s v="Office"/>
    <n v="5000"/>
    <m/>
    <n v="3208864"/>
    <x v="4"/>
  </r>
  <r>
    <d v="2021-04-20T00:00:00"/>
    <s v="3 bottles Rwenzori driniking water"/>
    <s v="Office Materials"/>
    <s v="Office"/>
    <n v="39000"/>
    <m/>
    <n v="3169864"/>
    <x v="4"/>
  </r>
  <r>
    <d v="2021-04-21T00:00:00"/>
    <s v="Reimbursement to project"/>
    <s v="Advance"/>
    <s v="Investigations"/>
    <m/>
    <n v="5000"/>
    <n v="3174864"/>
    <x v="8"/>
  </r>
  <r>
    <d v="2021-04-21T00:00:00"/>
    <s v="Reimbursement to project"/>
    <s v="Advance"/>
    <s v="Investigations"/>
    <m/>
    <n v="2000"/>
    <n v="3176864"/>
    <x v="1"/>
  </r>
  <r>
    <d v="2021-04-21T00:00:00"/>
    <s v="Reimbursement to project"/>
    <s v="Advance"/>
    <s v="Investigations"/>
    <m/>
    <n v="10000"/>
    <n v="3186864"/>
    <x v="9"/>
  </r>
  <r>
    <d v="2021-04-21T00:00:00"/>
    <s v="Reimbursement to project"/>
    <s v="Advance"/>
    <s v="Investigations"/>
    <m/>
    <n v="3000"/>
    <n v="3189864"/>
    <x v="2"/>
  </r>
  <r>
    <d v="2021-04-21T00:00:00"/>
    <s v="Reimbursement to project"/>
    <s v="Advance"/>
    <s v="Investigations"/>
    <m/>
    <n v="5000"/>
    <n v="3194864"/>
    <x v="7"/>
  </r>
  <r>
    <d v="2021-04-21T00:00:00"/>
    <s v="Mission Budget for 1 day"/>
    <s v="Advance"/>
    <s v="Legal"/>
    <n v="21000"/>
    <m/>
    <n v="3173864"/>
    <x v="6"/>
  </r>
  <r>
    <d v="2021-04-21T00:00:00"/>
    <s v="Mission Budget for 1 day"/>
    <s v="Advance"/>
    <s v="Investigations"/>
    <n v="67000"/>
    <m/>
    <n v="3106864"/>
    <x v="8"/>
  </r>
  <r>
    <d v="2021-04-21T00:00:00"/>
    <s v="Mission Budget for 1 day"/>
    <s v="Advance"/>
    <s v="Investigations"/>
    <n v="72000"/>
    <m/>
    <n v="3034864"/>
    <x v="1"/>
  </r>
  <r>
    <d v="2021-04-21T00:00:00"/>
    <s v="Mission Budget for 1 day"/>
    <s v="Advance"/>
    <s v="Investigations"/>
    <n v="55000"/>
    <m/>
    <n v="2979864"/>
    <x v="7"/>
  </r>
  <r>
    <d v="2021-04-21T00:00:00"/>
    <s v="Mission Budget for 1 day"/>
    <s v="Advance"/>
    <s v="Investigations"/>
    <n v="65000"/>
    <m/>
    <n v="2914864"/>
    <x v="9"/>
  </r>
  <r>
    <d v="2021-04-21T00:00:00"/>
    <s v="Mission Budget for 1 day"/>
    <s v="Advance"/>
    <s v="Investigations"/>
    <n v="61000"/>
    <m/>
    <n v="2853864"/>
    <x v="2"/>
  </r>
  <r>
    <d v="2021-04-21T00:00:00"/>
    <s v="Purchase of 1 kg of sugar"/>
    <s v="Office Materials"/>
    <s v="Office"/>
    <n v="4000"/>
    <m/>
    <n v="2849864"/>
    <x v="4"/>
  </r>
  <r>
    <d v="2021-04-22T00:00:00"/>
    <s v="Reimbursement to project"/>
    <s v="Advance"/>
    <s v="Investigations"/>
    <m/>
    <n v="6000"/>
    <n v="2855864"/>
    <x v="8"/>
  </r>
  <r>
    <d v="2021-04-22T00:00:00"/>
    <s v="Reimbursement to project"/>
    <s v="Advance"/>
    <s v="Investigations"/>
    <m/>
    <n v="3000"/>
    <n v="2858864"/>
    <x v="1"/>
  </r>
  <r>
    <d v="2021-04-22T00:00:00"/>
    <s v="Reimbursement to project"/>
    <s v="Advance"/>
    <s v="Investigations"/>
    <m/>
    <n v="3000"/>
    <n v="2861864"/>
    <x v="7"/>
  </r>
  <r>
    <d v="2021-04-22T00:00:00"/>
    <s v="Reimbursement to project"/>
    <s v="Advance"/>
    <s v="Investigations"/>
    <m/>
    <n v="1000"/>
    <n v="2862864"/>
    <x v="9"/>
  </r>
  <r>
    <d v="2021-04-22T00:00:00"/>
    <s v="Reimbursement to project"/>
    <s v="Advance"/>
    <s v="Investigations"/>
    <m/>
    <n v="3000"/>
    <n v="2865864"/>
    <x v="2"/>
  </r>
  <r>
    <d v="2021-04-22T00:00:00"/>
    <s v="Mission Budget for 1 day"/>
    <s v="Advance"/>
    <s v="Investigations"/>
    <n v="63000"/>
    <m/>
    <n v="2802864"/>
    <x v="2"/>
  </r>
  <r>
    <d v="2021-04-22T00:00:00"/>
    <s v="Mission Budget for 1 day"/>
    <s v="Advance"/>
    <s v="Investigations"/>
    <n v="60000"/>
    <m/>
    <n v="2742864"/>
    <x v="1"/>
  </r>
  <r>
    <d v="2021-04-22T00:00:00"/>
    <s v="Mission Budget for 1 day"/>
    <s v="Advance"/>
    <s v="Investigations"/>
    <n v="62000"/>
    <m/>
    <n v="2680864"/>
    <x v="9"/>
  </r>
  <r>
    <d v="2021-04-22T00:00:00"/>
    <s v="Mission Budget for 1 day"/>
    <s v="Advance"/>
    <s v="Investigations"/>
    <n v="63000"/>
    <m/>
    <n v="2617864"/>
    <x v="7"/>
  </r>
  <r>
    <d v="2021-04-22T00:00:00"/>
    <s v="Mission Budget for 1 day"/>
    <s v="Advance"/>
    <s v="Investigations"/>
    <n v="54000"/>
    <m/>
    <n v="2563864"/>
    <x v="8"/>
  </r>
  <r>
    <d v="2021-04-23T00:00:00"/>
    <s v="Reimbursement to project"/>
    <s v="Advance"/>
    <s v="Investigations"/>
    <m/>
    <n v="2000"/>
    <n v="2565864"/>
    <x v="2"/>
  </r>
  <r>
    <d v="2021-04-23T00:00:00"/>
    <s v="Reimbursement to project"/>
    <s v="Advance"/>
    <s v="Investigations"/>
    <m/>
    <n v="3000"/>
    <n v="2568864"/>
    <x v="1"/>
  </r>
  <r>
    <d v="2021-04-23T00:00:00"/>
    <s v="Reimbursement to project"/>
    <s v="Advance"/>
    <s v="Investigations"/>
    <m/>
    <n v="2000"/>
    <n v="2570864"/>
    <x v="9"/>
  </r>
  <r>
    <d v="2021-04-23T00:00:00"/>
    <s v="Reimbursement to project"/>
    <s v="Advance"/>
    <s v="Investigations"/>
    <m/>
    <n v="2000"/>
    <n v="2572864"/>
    <x v="7"/>
  </r>
  <r>
    <d v="2021-04-23T00:00:00"/>
    <s v="Reimbursement to project"/>
    <s v="Advance"/>
    <s v="Investigations"/>
    <m/>
    <n v="1000"/>
    <n v="2573864"/>
    <x v="8"/>
  </r>
  <r>
    <d v="2021-04-23T00:00:00"/>
    <s v="Mission Budget for 1 day"/>
    <s v="Advance"/>
    <s v="Investigations"/>
    <n v="62000"/>
    <m/>
    <n v="2511864"/>
    <x v="2"/>
  </r>
  <r>
    <d v="2021-04-23T00:00:00"/>
    <s v="Mission Budget for 1 day"/>
    <s v="Advance"/>
    <s v="Investigations"/>
    <n v="62000"/>
    <m/>
    <n v="2449864"/>
    <x v="1"/>
  </r>
  <r>
    <d v="2021-04-23T00:00:00"/>
    <s v="Mission Budget for 1 day"/>
    <s v="Advance"/>
    <s v="Investigations"/>
    <n v="63000"/>
    <m/>
    <n v="2386864"/>
    <x v="9"/>
  </r>
  <r>
    <d v="2021-04-23T00:00:00"/>
    <s v="Mission Budget for 1 day"/>
    <s v="Advance"/>
    <s v="Investigations"/>
    <n v="61000"/>
    <m/>
    <n v="2325864"/>
    <x v="8"/>
  </r>
  <r>
    <d v="2021-04-23T00:00:00"/>
    <s v="Mission Budget for 1 day"/>
    <s v="Advance"/>
    <s v="Investigations"/>
    <n v="50000"/>
    <m/>
    <n v="2275864"/>
    <x v="7"/>
  </r>
  <r>
    <d v="2021-04-23T00:00:00"/>
    <s v="Mission Budget for 1 day"/>
    <s v="Advance"/>
    <s v="Legal"/>
    <n v="200000"/>
    <m/>
    <n v="2075864"/>
    <x v="6"/>
  </r>
  <r>
    <d v="2021-04-23T00:00:00"/>
    <s v="French class training for 3 team members"/>
    <s v="Personnel"/>
    <s v="Training"/>
    <n v="200000"/>
    <m/>
    <n v="1875864"/>
    <x v="4"/>
  </r>
  <r>
    <d v="2021-04-23T00:00:00"/>
    <s v="Fixing of door lock"/>
    <s v="Services"/>
    <s v="Office"/>
    <n v="10000"/>
    <m/>
    <n v="1865864"/>
    <x v="4"/>
  </r>
  <r>
    <d v="2021-04-24T00:00:00"/>
    <s v="Reimbursement to project"/>
    <s v="Advance"/>
    <s v="Investigations"/>
    <m/>
    <n v="2000"/>
    <n v="1867864"/>
    <x v="2"/>
  </r>
  <r>
    <d v="2021-04-24T00:00:00"/>
    <s v="Reimbursement to project"/>
    <s v="Advance"/>
    <s v="Investigations"/>
    <m/>
    <n v="3000"/>
    <n v="1870864"/>
    <x v="1"/>
  </r>
  <r>
    <d v="2021-04-24T00:00:00"/>
    <s v="Reimbursement to project"/>
    <s v="Advance"/>
    <s v="Investigations"/>
    <m/>
    <n v="4000"/>
    <n v="1874864"/>
    <x v="8"/>
  </r>
  <r>
    <d v="2021-04-24T00:00:00"/>
    <s v="Reimbursement to project"/>
    <s v="Advance"/>
    <s v="Investigations"/>
    <m/>
    <n v="1000"/>
    <n v="1875864"/>
    <x v="7"/>
  </r>
  <r>
    <d v="2021-04-26T00:00:00"/>
    <s v="Mission Budget for 1 day"/>
    <s v="Advance"/>
    <s v="Investigations"/>
    <n v="66000"/>
    <m/>
    <n v="1809864"/>
    <x v="2"/>
  </r>
  <r>
    <d v="2021-04-26T00:00:00"/>
    <s v="Mission Budget for 1 day"/>
    <s v="Advance"/>
    <s v="Investigations"/>
    <n v="63000"/>
    <m/>
    <n v="1746864"/>
    <x v="9"/>
  </r>
  <r>
    <d v="2021-04-26T00:00:00"/>
    <s v="Mission Budget for 1 day"/>
    <s v="Advance"/>
    <s v="Investigations"/>
    <n v="62000"/>
    <m/>
    <n v="1684864"/>
    <x v="1"/>
  </r>
  <r>
    <d v="2021-04-26T00:00:00"/>
    <s v="Mission Budget for 1 day"/>
    <s v="Advance"/>
    <s v="Investigations"/>
    <n v="63000"/>
    <m/>
    <n v="1621864"/>
    <x v="7"/>
  </r>
  <r>
    <d v="2021-04-26T00:00:00"/>
    <s v="Airtime"/>
    <s v="Advance"/>
    <s v="Management"/>
    <n v="20000"/>
    <m/>
    <n v="1601864"/>
    <x v="5"/>
  </r>
  <r>
    <d v="2021-04-27T00:00:00"/>
    <s v="Reimbursement to project"/>
    <s v="Advance"/>
    <s v="Investigations"/>
    <m/>
    <n v="3000"/>
    <n v="1604864"/>
    <x v="2"/>
  </r>
  <r>
    <d v="2021-04-27T00:00:00"/>
    <s v="Reimbursement to project"/>
    <s v="Advance"/>
    <s v="Investigations"/>
    <m/>
    <n v="2000"/>
    <n v="1606864"/>
    <x v="9"/>
  </r>
  <r>
    <d v="2021-04-27T00:00:00"/>
    <s v="Reimbursement to project"/>
    <s v="Advance"/>
    <s v="Investigations"/>
    <m/>
    <n v="2000"/>
    <n v="1608864"/>
    <x v="1"/>
  </r>
  <r>
    <d v="2021-04-27T00:00:00"/>
    <s v="Reimbursement to project"/>
    <s v="Advance"/>
    <s v="Investigations"/>
    <m/>
    <n v="3000"/>
    <n v="1611864"/>
    <x v="7"/>
  </r>
  <r>
    <d v="2021-04-27T00:00:00"/>
    <s v="Mission Budget for 1 day"/>
    <s v="Advance"/>
    <s v="Legal"/>
    <n v="66000"/>
    <m/>
    <n v="1545864"/>
    <x v="6"/>
  </r>
  <r>
    <d v="2021-04-27T00:00:00"/>
    <s v="Mission Budget for 1 day"/>
    <s v="Advance"/>
    <s v="Investigations"/>
    <n v="63000"/>
    <m/>
    <n v="1482864"/>
    <x v="8"/>
  </r>
  <r>
    <d v="2021-04-27T00:00:00"/>
    <s v="Mission Budget for 1 day"/>
    <s v="Advance"/>
    <s v="Investigations"/>
    <n v="67000"/>
    <m/>
    <n v="1415864"/>
    <x v="2"/>
  </r>
  <r>
    <d v="2021-04-27T00:00:00"/>
    <s v="Mission Budget for 1 day"/>
    <s v="Advance"/>
    <s v="Investigations"/>
    <n v="53000"/>
    <m/>
    <n v="1362864"/>
    <x v="7"/>
  </r>
  <r>
    <d v="2021-04-27T00:00:00"/>
    <s v="Mission Budget for 1 day"/>
    <s v="Advance"/>
    <s v="Investigations"/>
    <n v="63000"/>
    <m/>
    <n v="1299864"/>
    <x v="9"/>
  </r>
  <r>
    <d v="2021-04-27T00:00:00"/>
    <s v="Mission Budget for 1 day"/>
    <s v="Advance"/>
    <s v="Investigations"/>
    <n v="55000"/>
    <m/>
    <n v="1244864"/>
    <x v="1"/>
  </r>
  <r>
    <d v="2021-04-27T00:00:00"/>
    <s v="Airtime"/>
    <s v="Advance"/>
    <s v="Management"/>
    <n v="198000"/>
    <m/>
    <n v="1046864"/>
    <x v="5"/>
  </r>
  <r>
    <d v="2021-04-28T00:00:00"/>
    <s v="Reimbursement to project"/>
    <s v="Advance"/>
    <s v="Investigations"/>
    <m/>
    <n v="9000"/>
    <n v="1055864"/>
    <x v="8"/>
  </r>
  <r>
    <d v="2021-04-28T00:00:00"/>
    <s v="Reimbursement to project"/>
    <s v="Advance"/>
    <s v="Investigations"/>
    <m/>
    <n v="3000"/>
    <n v="1058864"/>
    <x v="2"/>
  </r>
  <r>
    <d v="2021-04-28T00:00:00"/>
    <s v="Reimbursement to project"/>
    <s v="Advance"/>
    <s v="Investigations"/>
    <m/>
    <n v="8000"/>
    <n v="1066864"/>
    <x v="7"/>
  </r>
  <r>
    <d v="2021-04-28T00:00:00"/>
    <s v="Reimbursement to project"/>
    <s v="Advance"/>
    <s v="Investigations"/>
    <m/>
    <n v="1000"/>
    <n v="1067864"/>
    <x v="9"/>
  </r>
  <r>
    <d v="2021-04-28T00:00:00"/>
    <s v="Reimbursement to project"/>
    <s v="Advance"/>
    <s v="Investigations"/>
    <m/>
    <n v="2000"/>
    <n v="1069864"/>
    <x v="1"/>
  </r>
  <r>
    <d v="2021-04-28T00:00:00"/>
    <s v="Mission Budget for 1 day"/>
    <s v="Advance"/>
    <s v="Legal"/>
    <n v="15000"/>
    <m/>
    <n v="1054864"/>
    <x v="6"/>
  </r>
  <r>
    <d v="2021-04-28T00:00:00"/>
    <s v="Mission Budget for 1 day"/>
    <s v="Advance"/>
    <s v="Investigations"/>
    <n v="71000"/>
    <m/>
    <n v="983864"/>
    <x v="8"/>
  </r>
  <r>
    <d v="2021-04-28T00:00:00"/>
    <s v="Mission Budget for 1 day"/>
    <s v="Advance"/>
    <s v="Investigations"/>
    <n v="56000"/>
    <m/>
    <n v="927864"/>
    <x v="7"/>
  </r>
  <r>
    <d v="2021-04-28T00:00:00"/>
    <s v="Mission Budget for 1 day"/>
    <s v="Advance"/>
    <s v="Investigations"/>
    <n v="65000"/>
    <m/>
    <n v="862864"/>
    <x v="1"/>
  </r>
  <r>
    <d v="2021-04-28T00:00:00"/>
    <s v="Mission Budget for 1 day"/>
    <s v="Advance"/>
    <s v="Investigations"/>
    <n v="63000"/>
    <m/>
    <n v="799864"/>
    <x v="2"/>
  </r>
  <r>
    <d v="2021-04-28T00:00:00"/>
    <s v="Mission Budget for 1 day"/>
    <s v="Advance"/>
    <s v="Investigations"/>
    <n v="64000"/>
    <m/>
    <n v="735864"/>
    <x v="9"/>
  </r>
  <r>
    <d v="2021-04-28T00:00:00"/>
    <s v="Mission Budget for 1 day"/>
    <s v="Advance"/>
    <s v="Management"/>
    <n v="16000"/>
    <m/>
    <n v="719864"/>
    <x v="4"/>
  </r>
  <r>
    <d v="2021-04-29T00:00:00"/>
    <s v="Cash withdraw chq: 45"/>
    <s v="Internal Transfer"/>
    <s v="Investigations"/>
    <m/>
    <n v="3167000"/>
    <n v="3886864"/>
    <x v="0"/>
  </r>
  <r>
    <d v="2021-04-28T00:00:00"/>
    <s v="2 packets of Fay toilet paper"/>
    <s v="Office Materials"/>
    <s v="Office"/>
    <n v="32000"/>
    <m/>
    <n v="3854864"/>
    <x v="4"/>
  </r>
  <r>
    <d v="2021-04-28T00:00:00"/>
    <s v="2kgs of sugar @3500"/>
    <s v="Office Materials"/>
    <s v="Office"/>
    <n v="7000"/>
    <m/>
    <n v="3847864"/>
    <x v="4"/>
  </r>
  <r>
    <d v="2021-04-28T00:00:00"/>
    <s v="1 pc gorilla coffee"/>
    <s v="Office Materials"/>
    <s v="Office"/>
    <n v="12500"/>
    <m/>
    <n v="3835364"/>
    <x v="4"/>
  </r>
  <r>
    <d v="2021-04-28T00:00:00"/>
    <s v="1 pc gorilla coffee"/>
    <s v="Office Materials"/>
    <s v="Office"/>
    <n v="12500"/>
    <m/>
    <n v="3822864"/>
    <x v="4"/>
  </r>
  <r>
    <d v="2021-04-28T00:00:00"/>
    <s v="Note book for investigators"/>
    <s v="Office Materials"/>
    <s v="Office"/>
    <n v="25000"/>
    <m/>
    <n v="3797864"/>
    <x v="4"/>
  </r>
  <r>
    <d v="2021-04-28T00:00:00"/>
    <s v="Note book for investigators"/>
    <s v="Office Materials"/>
    <s v="Office"/>
    <n v="25000"/>
    <m/>
    <n v="3772864"/>
    <x v="4"/>
  </r>
  <r>
    <d v="2021-04-28T00:00:00"/>
    <s v="Note book for investigators"/>
    <s v="Office Materials"/>
    <s v="Office"/>
    <n v="25000"/>
    <m/>
    <n v="3747864"/>
    <x v="4"/>
  </r>
  <r>
    <d v="2021-04-28T00:00:00"/>
    <s v="Note book for investigators"/>
    <s v="Office Materials"/>
    <s v="Office"/>
    <n v="25000"/>
    <m/>
    <n v="3722864"/>
    <x v="4"/>
  </r>
  <r>
    <d v="2021-04-29T00:00:00"/>
    <s v="Mission Budget for 1 day"/>
    <s v="Advance"/>
    <s v="Investigations"/>
    <n v="64000"/>
    <m/>
    <n v="3658864"/>
    <x v="9"/>
  </r>
  <r>
    <d v="2021-04-29T00:00:00"/>
    <s v="Mission Budget for 1 day"/>
    <s v="Advance"/>
    <s v="Investigations"/>
    <n v="68000"/>
    <m/>
    <n v="3590864"/>
    <x v="7"/>
  </r>
  <r>
    <d v="2021-04-29T00:00:00"/>
    <s v="Mission Budget for 1 day"/>
    <s v="Advance"/>
    <s v="Investigations"/>
    <n v="62000"/>
    <m/>
    <n v="3528864"/>
    <x v="2"/>
  </r>
  <r>
    <d v="2021-04-29T00:00:00"/>
    <s v="Mission Budget for 1 day"/>
    <s v="Advance"/>
    <s v="Investigations"/>
    <n v="55000"/>
    <m/>
    <n v="3473864"/>
    <x v="1"/>
  </r>
  <r>
    <d v="2021-04-29T00:00:00"/>
    <s v="Mission Budget for 1 day"/>
    <s v="Advance"/>
    <s v="Investigations"/>
    <n v="64000"/>
    <m/>
    <n v="3409864"/>
    <x v="8"/>
  </r>
  <r>
    <d v="2021-04-29T00:00:00"/>
    <s v="Mission Budget for 1 day"/>
    <s v="Advance"/>
    <s v="Legal"/>
    <n v="220000"/>
    <m/>
    <n v="3189864"/>
    <x v="3"/>
  </r>
  <r>
    <d v="2021-04-29T00:00:00"/>
    <s v="Day Guard's April salary"/>
    <s v="Services"/>
    <s v="Office"/>
    <n v="300000"/>
    <m/>
    <n v="2889864"/>
    <x v="4"/>
  </r>
  <r>
    <d v="2021-04-29T00:00:00"/>
    <s v="Family Meal"/>
    <s v="Advance"/>
    <s v="Management"/>
    <n v="300000"/>
    <m/>
    <n v="2589864"/>
    <x v="4"/>
  </r>
  <r>
    <d v="2021-04-29T00:00:00"/>
    <s v="April Globe Clean Services"/>
    <s v="Services"/>
    <s v="Office"/>
    <n v="50000"/>
    <m/>
    <n v="2539864"/>
    <x v="4"/>
  </r>
  <r>
    <d v="2021-04-29T00:00:00"/>
    <s v="Reimbursement to project"/>
    <s v="Advance"/>
    <s v="Investigations"/>
    <m/>
    <n v="6000"/>
    <n v="2545864"/>
    <x v="8"/>
  </r>
  <r>
    <d v="2021-04-29T00:00:00"/>
    <s v="Reimbursement to project"/>
    <s v="Advance"/>
    <s v="Investigations"/>
    <m/>
    <n v="10000"/>
    <n v="2555864"/>
    <x v="7"/>
  </r>
  <r>
    <d v="2021-04-29T00:00:00"/>
    <s v="Reimbursement to project"/>
    <s v="Advance"/>
    <s v="Investigations"/>
    <m/>
    <n v="1000"/>
    <n v="2556864"/>
    <x v="1"/>
  </r>
  <r>
    <d v="2021-04-29T00:00:00"/>
    <s v="Reimbursement to project"/>
    <s v="Advance"/>
    <s v="Investigations"/>
    <m/>
    <n v="2000"/>
    <n v="2558864"/>
    <x v="2"/>
  </r>
  <r>
    <d v="2021-04-29T00:00:00"/>
    <s v="Reimbursement to project"/>
    <s v="Advance"/>
    <s v="Investigations"/>
    <m/>
    <n v="5000"/>
    <n v="2563864"/>
    <x v="9"/>
  </r>
  <r>
    <d v="2021-04-30T00:00:00"/>
    <s v="Mission Budget for 1 day"/>
    <s v="Advance"/>
    <s v="Investigations"/>
    <n v="62000"/>
    <m/>
    <n v="2501864"/>
    <x v="1"/>
  </r>
  <r>
    <d v="2021-04-30T00:00:00"/>
    <s v="Mission Budget for 1 day"/>
    <s v="Advance"/>
    <s v="Investigations"/>
    <n v="63000"/>
    <m/>
    <n v="2438864"/>
    <x v="2"/>
  </r>
  <r>
    <d v="2021-04-30T00:00:00"/>
    <s v="Mission Budget for 1 day"/>
    <s v="Advance"/>
    <s v="Investigations"/>
    <n v="66000"/>
    <m/>
    <n v="2372864"/>
    <x v="7"/>
  </r>
  <r>
    <d v="2021-04-30T00:00:00"/>
    <s v="Mission Budget for 1 day"/>
    <s v="Advance"/>
    <s v="Investigations"/>
    <n v="63000"/>
    <m/>
    <n v="2309864"/>
    <x v="9"/>
  </r>
  <r>
    <d v="2021-04-30T00:00:00"/>
    <s v="Mission Budget for 1 day"/>
    <s v="Advance"/>
    <s v="Management"/>
    <n v="79000"/>
    <m/>
    <n v="2230864"/>
    <x v="4"/>
  </r>
  <r>
    <d v="2021-04-30T00:00:00"/>
    <s v="Mission Budget for 1 day"/>
    <s v="Advance"/>
    <s v="Legal"/>
    <n v="190000"/>
    <m/>
    <n v="2040864"/>
    <x v="6"/>
  </r>
  <r>
    <d v="2021-04-30T00:00:00"/>
    <s v="Mission Budget for 1 day"/>
    <s v="Advance"/>
    <s v="Legal"/>
    <n v="190000"/>
    <m/>
    <n v="1850864"/>
    <x v="3"/>
  </r>
  <r>
    <d v="2021-04-30T00:00:00"/>
    <s v="Fuel for Moses (Informat)"/>
    <s v="Transport"/>
    <s v="Management"/>
    <n v="52000"/>
    <m/>
    <n v="1798864"/>
    <x v="4"/>
  </r>
  <r>
    <d v="2021-04-30T00:00:00"/>
    <s v="Reimbursement to Mary"/>
    <s v="Advance"/>
    <s v="Legal"/>
    <n v="37000"/>
    <m/>
    <n v="1761864"/>
    <x v="6"/>
  </r>
  <r>
    <d v="2021-04-30T00:00:00"/>
    <s v="Reimbursement to project"/>
    <s v="Advance"/>
    <s v="Investigations"/>
    <m/>
    <n v="2000"/>
    <n v="1763864"/>
    <x v="9"/>
  </r>
  <r>
    <d v="2021-04-30T00:00:00"/>
    <s v="Reimbursement to project"/>
    <s v="Advance"/>
    <s v="Investigations"/>
    <m/>
    <n v="1000"/>
    <n v="1764864"/>
    <x v="7"/>
  </r>
  <r>
    <d v="2021-04-30T00:00:00"/>
    <s v="Reimbursement to project"/>
    <s v="Advance"/>
    <s v="Investigations"/>
    <m/>
    <n v="2000"/>
    <n v="1766864"/>
    <x v="2"/>
  </r>
  <r>
    <d v="2021-04-30T00:00:00"/>
    <s v="Reimbursement to project"/>
    <s v="Advance"/>
    <s v="Investigations"/>
    <m/>
    <n v="1000"/>
    <n v="1767864"/>
    <x v="1"/>
  </r>
  <r>
    <d v="2021-04-30T00:00:00"/>
    <s v="Reimbursement to project"/>
    <s v="Advance"/>
    <s v="Investigations"/>
    <m/>
    <n v="1000"/>
    <n v="1768864"/>
    <x v="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5">
  <r>
    <s v="March Siimba Security Services"/>
    <s v="Services"/>
    <s v="Office"/>
    <n v="1456000"/>
    <n v="3650"/>
    <n v="398.90410958904107"/>
    <x v="0"/>
  </r>
  <r>
    <s v="Bank Charges"/>
    <s v="Bank Fees"/>
    <s v="Office"/>
    <n v="2600"/>
    <n v="3650"/>
    <n v="0.71232876712328763"/>
    <x v="0"/>
  </r>
  <r>
    <s v="Local Transport"/>
    <s v="Transport"/>
    <s v="Investigations"/>
    <n v="20000"/>
    <n v="3650"/>
    <n v="5.4794520547945202"/>
    <x v="1"/>
  </r>
  <r>
    <s v="Local Transport"/>
    <s v="Transport"/>
    <s v="Investigations"/>
    <n v="20000"/>
    <n v="3650"/>
    <n v="5.4794520547945202"/>
    <x v="1"/>
  </r>
  <r>
    <s v="Local Transport"/>
    <s v="Transport"/>
    <s v="Investigations"/>
    <n v="5000"/>
    <n v="3650"/>
    <n v="1.3698630136986301"/>
    <x v="1"/>
  </r>
  <r>
    <s v="Local Transport"/>
    <s v="Transport"/>
    <s v="Investigations"/>
    <n v="4000"/>
    <n v="3650"/>
    <n v="1.095890410958904"/>
    <x v="1"/>
  </r>
  <r>
    <s v="Local Transport"/>
    <s v="Transport"/>
    <s v="Investigations"/>
    <n v="4000"/>
    <n v="3650"/>
    <n v="1.095890410958904"/>
    <x v="1"/>
  </r>
  <r>
    <s v="Trust Building"/>
    <s v="Trust Building"/>
    <s v="Investigations"/>
    <n v="5000"/>
    <n v="3650"/>
    <n v="1.3698630136986301"/>
    <x v="1"/>
  </r>
  <r>
    <s v="Trust Building"/>
    <s v="Trust Building"/>
    <s v="Investigations"/>
    <n v="4000"/>
    <n v="3650"/>
    <n v="1.095890410958904"/>
    <x v="1"/>
  </r>
  <r>
    <s v="Trust Building"/>
    <s v="Trust Building"/>
    <s v="Investigations"/>
    <n v="1000"/>
    <n v="3650"/>
    <n v="0.27397260273972601"/>
    <x v="1"/>
  </r>
  <r>
    <s v="Local Transport"/>
    <s v="Transport"/>
    <s v="Investigations"/>
    <n v="7000"/>
    <n v="3650"/>
    <n v="1.9178082191780821"/>
    <x v="2"/>
  </r>
  <r>
    <s v="Local Transport"/>
    <s v="Transport"/>
    <s v="Investigations"/>
    <n v="19000"/>
    <n v="3650"/>
    <n v="5.2054794520547949"/>
    <x v="2"/>
  </r>
  <r>
    <s v="Local Transport"/>
    <s v="Transport"/>
    <s v="Investigations"/>
    <n v="22000"/>
    <n v="3650"/>
    <n v="6.0273972602739727"/>
    <x v="2"/>
  </r>
  <r>
    <s v="Local Transport"/>
    <s v="Transport"/>
    <s v="Investigations"/>
    <n v="8000"/>
    <n v="3650"/>
    <n v="2.1917808219178081"/>
    <x v="2"/>
  </r>
  <r>
    <s v="Trust Building"/>
    <s v="Trust Building"/>
    <s v="Investigations"/>
    <n v="4000"/>
    <n v="3650"/>
    <n v="1.095890410958904"/>
    <x v="2"/>
  </r>
  <r>
    <s v="Trust Building"/>
    <s v="Trust Building"/>
    <s v="Investigations"/>
    <n v="2000"/>
    <n v="3650"/>
    <n v="0.54794520547945202"/>
    <x v="2"/>
  </r>
  <r>
    <s v="Trust Building"/>
    <s v="Trust Building"/>
    <s v="Investigations"/>
    <n v="4000"/>
    <n v="3650"/>
    <n v="1.095890410958904"/>
    <x v="2"/>
  </r>
  <r>
    <s v="Local Transport"/>
    <s v="Transport"/>
    <s v="Management"/>
    <n v="1000"/>
    <n v="3650"/>
    <n v="0.27397260273972601"/>
    <x v="3"/>
  </r>
  <r>
    <s v="Local Transport"/>
    <s v="Transport"/>
    <s v="Management"/>
    <n v="1000"/>
    <n v="3650"/>
    <n v="0.27397260273972601"/>
    <x v="3"/>
  </r>
  <r>
    <s v="Local Transport"/>
    <s v="Transport"/>
    <s v="Management"/>
    <n v="2000"/>
    <n v="3650"/>
    <n v="0.54794520547945202"/>
    <x v="3"/>
  </r>
  <r>
    <s v="Local Transport"/>
    <s v="Transport"/>
    <s v="Management"/>
    <n v="3000"/>
    <n v="3650"/>
    <n v="0.82191780821917804"/>
    <x v="3"/>
  </r>
  <r>
    <s v="Local Transport"/>
    <s v="Transport"/>
    <s v="Investigations"/>
    <n v="6000"/>
    <n v="3650"/>
    <n v="1.6438356164383561"/>
    <x v="2"/>
  </r>
  <r>
    <s v="Local Transport"/>
    <s v="Transport"/>
    <s v="Investigations"/>
    <n v="16000"/>
    <n v="3650"/>
    <n v="4.3835616438356162"/>
    <x v="2"/>
  </r>
  <r>
    <s v="Local Transport"/>
    <s v="Transport"/>
    <s v="Investigations"/>
    <n v="17000"/>
    <n v="3650"/>
    <n v="4.6575342465753424"/>
    <x v="2"/>
  </r>
  <r>
    <s v="Local Transport"/>
    <s v="Transport"/>
    <s v="Investigations"/>
    <n v="9000"/>
    <n v="3650"/>
    <n v="2.4657534246575343"/>
    <x v="2"/>
  </r>
  <r>
    <s v="Trust Building"/>
    <s v="Trust Building"/>
    <s v="Investigations"/>
    <n v="7000"/>
    <n v="3650"/>
    <n v="1.9178082191780821"/>
    <x v="2"/>
  </r>
  <r>
    <s v="Trust Building"/>
    <s v="Trust Building"/>
    <s v="Investigations"/>
    <n v="3000"/>
    <n v="3650"/>
    <n v="0.82191780821917804"/>
    <x v="2"/>
  </r>
  <r>
    <s v="Local Transport"/>
    <s v="Transport"/>
    <s v="Investigations"/>
    <n v="25000"/>
    <n v="3650"/>
    <n v="6.8493150684931505"/>
    <x v="1"/>
  </r>
  <r>
    <s v="Local Transport"/>
    <s v="Transport"/>
    <s v="Investigations"/>
    <n v="25000"/>
    <n v="3650"/>
    <n v="6.8493150684931505"/>
    <x v="1"/>
  </r>
  <r>
    <s v="Local Transport"/>
    <s v="Transport"/>
    <s v="Investigations"/>
    <n v="2000"/>
    <n v="3650"/>
    <n v="0.54794520547945202"/>
    <x v="1"/>
  </r>
  <r>
    <s v="Local Transport"/>
    <s v="Transport"/>
    <s v="Investigations"/>
    <n v="4000"/>
    <n v="3650"/>
    <n v="1.095890410958904"/>
    <x v="1"/>
  </r>
  <r>
    <s v="Trust Building"/>
    <s v="Trust Building"/>
    <s v="Investigations"/>
    <n v="3000"/>
    <n v="3650"/>
    <n v="0.82191780821917804"/>
    <x v="1"/>
  </r>
  <r>
    <s v="Trust Building"/>
    <s v="Trust Building"/>
    <s v="Investigations"/>
    <n v="10000"/>
    <n v="3650"/>
    <n v="2.7397260273972601"/>
    <x v="1"/>
  </r>
  <r>
    <s v="Local Transport"/>
    <s v="Transport"/>
    <s v="Legal"/>
    <n v="7000"/>
    <n v="3650"/>
    <n v="1.9178082191780821"/>
    <x v="4"/>
  </r>
  <r>
    <s v="Local Transport"/>
    <s v="Transport"/>
    <s v="Legal"/>
    <n v="7000"/>
    <n v="3650"/>
    <n v="1.9178082191780821"/>
    <x v="4"/>
  </r>
  <r>
    <s v="Bank transfer charges"/>
    <s v="Bank Fees"/>
    <s v="Office"/>
    <n v="2000"/>
    <n v="3650"/>
    <n v="0.54794520547945202"/>
    <x v="5"/>
  </r>
  <r>
    <s v="Local Transport"/>
    <s v="Transport"/>
    <s v="Legal"/>
    <n v="8000"/>
    <n v="3650"/>
    <n v="2.1917808219178081"/>
    <x v="4"/>
  </r>
  <r>
    <s v="Local Transport"/>
    <s v="Transport"/>
    <s v="Legal"/>
    <n v="9000"/>
    <n v="3650"/>
    <n v="2.4657534246575343"/>
    <x v="4"/>
  </r>
  <r>
    <s v="March water bill"/>
    <s v="Rent &amp; Utilities"/>
    <s v="Office"/>
    <n v="163000"/>
    <n v="3650"/>
    <n v="44.657534246575345"/>
    <x v="3"/>
  </r>
  <r>
    <s v="Transfer Fees"/>
    <s v="Transfer Fees"/>
    <s v="Office"/>
    <n v="3800"/>
    <n v="3650"/>
    <n v="1.0410958904109588"/>
    <x v="3"/>
  </r>
  <r>
    <s v="April Internet subscription"/>
    <s v="Internet "/>
    <s v="Office"/>
    <n v="279900"/>
    <n v="279900"/>
    <n v="1"/>
    <x v="3"/>
  </r>
  <r>
    <s v="Airtime for i45"/>
    <s v="Telephone"/>
    <s v="Investigations"/>
    <n v="25000"/>
    <n v="3650"/>
    <n v="6.8493150684931505"/>
    <x v="2"/>
  </r>
  <r>
    <s v="Airtime for Lydia"/>
    <s v="Telephone"/>
    <s v="Management"/>
    <n v="20000"/>
    <n v="3650"/>
    <n v="5.4794520547945202"/>
    <x v="3"/>
  </r>
  <r>
    <s v="Airtime for Augustus"/>
    <s v="Telephone"/>
    <s v="Legal"/>
    <n v="20000"/>
    <n v="3650"/>
    <n v="5.4794520547945202"/>
    <x v="4"/>
  </r>
  <r>
    <s v="Airtime for Mary"/>
    <s v="Telephone"/>
    <s v="Legal"/>
    <n v="20000"/>
    <n v="3650"/>
    <n v="5.4794520547945202"/>
    <x v="6"/>
  </r>
  <r>
    <s v="Airtime for i67"/>
    <s v="Telephone"/>
    <s v="Investigations"/>
    <n v="25000"/>
    <n v="3650"/>
    <n v="6.8493150684931505"/>
    <x v="1"/>
  </r>
  <r>
    <s v="Airtime for Day Guard"/>
    <s v="Telephone"/>
    <s v="Office"/>
    <n v="10000"/>
    <n v="3650"/>
    <n v="2.7397260273972601"/>
    <x v="7"/>
  </r>
  <r>
    <s v="Globe clean services-March"/>
    <s v="Services"/>
    <s v="Office"/>
    <n v="50000"/>
    <n v="3650"/>
    <n v="13.698630136986301"/>
    <x v="3"/>
  </r>
  <r>
    <s v="Western Union cancellation charges"/>
    <s v="Transfer Fees"/>
    <s v="Office"/>
    <n v="3400"/>
    <n v="3650"/>
    <n v="0.93150684931506844"/>
    <x v="3"/>
  </r>
  <r>
    <s v="March PAYE-Lydia"/>
    <s v="Personnel"/>
    <s v="Management"/>
    <n v="1211320"/>
    <n v="3650"/>
    <n v="331.86849315068491"/>
    <x v="0"/>
  </r>
  <r>
    <s v="March PAYE-Augustus"/>
    <s v="Personnel"/>
    <s v="Legal"/>
    <n v="719920"/>
    <n v="3650"/>
    <n v="197.23835616438356"/>
    <x v="0"/>
  </r>
  <r>
    <s v="March PAYE-Mary"/>
    <s v="Personnel"/>
    <s v="Legal"/>
    <n v="549100"/>
    <n v="3650"/>
    <n v="150.43835616438355"/>
    <x v="0"/>
  </r>
  <r>
    <s v="March NSSF-Lydia"/>
    <s v="Personnel"/>
    <s v="Management"/>
    <n v="654720"/>
    <n v="3650"/>
    <n v="179.37534246575342"/>
    <x v="0"/>
  </r>
  <r>
    <s v="March NSSF-Augustus"/>
    <s v="Personnel"/>
    <s v="Legal"/>
    <n v="408960"/>
    <n v="3650"/>
    <n v="112.04383561643836"/>
    <x v="0"/>
  </r>
  <r>
    <s v="March NSSF-Mary"/>
    <s v="Personnel"/>
    <s v="Legal"/>
    <n v="323550"/>
    <n v="3650"/>
    <n v="88.643835616438352"/>
    <x v="0"/>
  </r>
  <r>
    <s v="Bank Charges"/>
    <s v="Bank Fees"/>
    <s v="Office"/>
    <n v="2300"/>
    <n v="3650"/>
    <n v="0.63013698630136983"/>
    <x v="0"/>
  </r>
  <r>
    <s v="Cheque withdraw charges"/>
    <s v="Bank Fees"/>
    <s v="Office"/>
    <n v="5000"/>
    <n v="3650"/>
    <n v="1.3698630136986301"/>
    <x v="0"/>
  </r>
  <r>
    <s v="Bank transfer charges"/>
    <s v="Bank Fees"/>
    <s v="Office"/>
    <n v="2000"/>
    <n v="3650"/>
    <n v="0.54794520547945202"/>
    <x v="5"/>
  </r>
  <r>
    <s v="Transfer charges"/>
    <s v="Bank Fees"/>
    <s v="Office"/>
    <n v="2600"/>
    <n v="3650"/>
    <n v="0.71232876712328763"/>
    <x v="0"/>
  </r>
  <r>
    <s v="Local Transport"/>
    <s v="Transport"/>
    <s v="Investigations"/>
    <n v="8000"/>
    <n v="3650"/>
    <n v="2.1917808219178081"/>
    <x v="2"/>
  </r>
  <r>
    <s v="Local Transport"/>
    <s v="Transport"/>
    <s v="Investigations"/>
    <n v="12000"/>
    <n v="3650"/>
    <n v="3.2876712328767121"/>
    <x v="2"/>
  </r>
  <r>
    <s v="Local Transport"/>
    <s v="Transport"/>
    <s v="Investigations"/>
    <n v="19000"/>
    <n v="3650"/>
    <n v="5.2054794520547949"/>
    <x v="2"/>
  </r>
  <r>
    <s v="Local Transport"/>
    <s v="Transport"/>
    <s v="Investigations"/>
    <n v="4000"/>
    <n v="3650"/>
    <n v="1.095890410958904"/>
    <x v="2"/>
  </r>
  <r>
    <s v="Local Transport"/>
    <s v="Transport"/>
    <s v="Investigations"/>
    <n v="6000"/>
    <n v="3650"/>
    <n v="1.6438356164383561"/>
    <x v="2"/>
  </r>
  <r>
    <s v="Trust Building"/>
    <s v="Trust Building"/>
    <s v="Investigations"/>
    <n v="2000"/>
    <n v="3650"/>
    <n v="0.54794520547945202"/>
    <x v="2"/>
  </r>
  <r>
    <s v="Trust Building"/>
    <s v="Trust Building"/>
    <s v="Investigations"/>
    <n v="6000"/>
    <n v="3650"/>
    <n v="1.6438356164383561"/>
    <x v="2"/>
  </r>
  <r>
    <s v="Trust Building"/>
    <s v="Trust Building"/>
    <s v="Investigations"/>
    <n v="2000"/>
    <n v="3650"/>
    <n v="0.54794520547945202"/>
    <x v="2"/>
  </r>
  <r>
    <s v="Local Transport"/>
    <s v="Transport"/>
    <s v="Investigations"/>
    <n v="16000"/>
    <n v="3650"/>
    <n v="4.3835616438356162"/>
    <x v="1"/>
  </r>
  <r>
    <s v="Local Transport"/>
    <s v="Transport"/>
    <s v="Investigations"/>
    <n v="12000"/>
    <n v="3650"/>
    <n v="3.2876712328767121"/>
    <x v="1"/>
  </r>
  <r>
    <s v="Local Transport"/>
    <s v="Transport"/>
    <s v="Investigations"/>
    <n v="18000"/>
    <n v="3650"/>
    <n v="4.9315068493150687"/>
    <x v="1"/>
  </r>
  <r>
    <s v="Local Transport"/>
    <s v="Transport"/>
    <s v="Investigations"/>
    <n v="5000"/>
    <n v="3650"/>
    <n v="1.3698630136986301"/>
    <x v="1"/>
  </r>
  <r>
    <s v="Local Transport"/>
    <s v="Transport"/>
    <s v="Investigations"/>
    <n v="5000"/>
    <n v="3650"/>
    <n v="1.3698630136986301"/>
    <x v="1"/>
  </r>
  <r>
    <s v="Trust Building"/>
    <s v="Trust Building"/>
    <s v="Investigations"/>
    <n v="2000"/>
    <n v="3650"/>
    <n v="0.54794520547945202"/>
    <x v="1"/>
  </r>
  <r>
    <s v="Trust Building"/>
    <s v="Trust Building"/>
    <s v="Investigations"/>
    <n v="9000"/>
    <n v="3650"/>
    <n v="2.4657534246575343"/>
    <x v="1"/>
  </r>
  <r>
    <s v="Trust Building"/>
    <s v="Trust Building"/>
    <s v="Investigations"/>
    <n v="3000"/>
    <n v="3650"/>
    <n v="0.82191780821917804"/>
    <x v="1"/>
  </r>
  <r>
    <s v="Local Transport"/>
    <s v="Transport"/>
    <s v="Legal"/>
    <n v="6000"/>
    <n v="3650"/>
    <n v="1.6438356164383561"/>
    <x v="6"/>
  </r>
  <r>
    <s v="Local Transport"/>
    <s v="Transport"/>
    <s v="Legal"/>
    <n v="4000"/>
    <n v="3650"/>
    <n v="1.095890410958904"/>
    <x v="6"/>
  </r>
  <r>
    <s v="Local Transport"/>
    <s v="Transport"/>
    <s v="Legal"/>
    <n v="8000"/>
    <n v="3650"/>
    <n v="2.1917808219178081"/>
    <x v="6"/>
  </r>
  <r>
    <s v="Interbank transfer charges"/>
    <s v="Bank Fees"/>
    <s v="Office"/>
    <n v="54750"/>
    <n v="3650"/>
    <n v="15"/>
    <x v="8"/>
  </r>
  <r>
    <s v="Transfer charges"/>
    <s v="Bank Fees"/>
    <s v="Office"/>
    <n v="32229.5"/>
    <n v="3650"/>
    <n v="8.83"/>
    <x v="8"/>
  </r>
  <r>
    <s v="Local Transport"/>
    <s v="Transport"/>
    <s v="Legal"/>
    <n v="7500"/>
    <n v="3650"/>
    <n v="2.0547945205479454"/>
    <x v="6"/>
  </r>
  <r>
    <s v="Local Transport"/>
    <s v="Transport"/>
    <s v="Legal"/>
    <n v="7500"/>
    <n v="3650"/>
    <n v="2.0547945205479454"/>
    <x v="6"/>
  </r>
  <r>
    <s v="Local Transport"/>
    <s v="Transport"/>
    <s v="Investigations"/>
    <n v="6000"/>
    <n v="3650"/>
    <n v="1.6438356164383561"/>
    <x v="2"/>
  </r>
  <r>
    <s v="Local Transport"/>
    <s v="Transport"/>
    <s v="Investigations"/>
    <n v="18000"/>
    <n v="3650"/>
    <n v="4.9315068493150687"/>
    <x v="2"/>
  </r>
  <r>
    <s v="Local Transport"/>
    <s v="Transport"/>
    <s v="Investigations"/>
    <n v="19000"/>
    <n v="3650"/>
    <n v="5.2054794520547949"/>
    <x v="2"/>
  </r>
  <r>
    <s v="Local Transport"/>
    <s v="Transport"/>
    <s v="Investigations"/>
    <n v="4000"/>
    <n v="3650"/>
    <n v="1.095890410958904"/>
    <x v="2"/>
  </r>
  <r>
    <s v="Local Transport"/>
    <s v="Transport"/>
    <s v="Investigations"/>
    <n v="2000"/>
    <n v="3650"/>
    <n v="0.54794520547945202"/>
    <x v="2"/>
  </r>
  <r>
    <s v="Local Transport"/>
    <s v="Transport"/>
    <s v="Investigations"/>
    <n v="4000"/>
    <n v="3650"/>
    <n v="1.095890410958904"/>
    <x v="2"/>
  </r>
  <r>
    <s v="Trust Building"/>
    <s v="Trust Building"/>
    <s v="Investigations"/>
    <n v="6000"/>
    <n v="3650"/>
    <n v="1.6438356164383561"/>
    <x v="2"/>
  </r>
  <r>
    <s v="Trust Building"/>
    <s v="Trust Building"/>
    <s v="Investigations"/>
    <n v="2000"/>
    <n v="3650"/>
    <n v="0.54794520547945202"/>
    <x v="2"/>
  </r>
  <r>
    <s v="Trust Building"/>
    <s v="Trust Building"/>
    <s v="Investigations"/>
    <n v="2000"/>
    <n v="3650"/>
    <n v="0.54794520547945202"/>
    <x v="2"/>
  </r>
  <r>
    <s v="Local Transport"/>
    <s v="Transport"/>
    <s v="Investigations"/>
    <n v="14000"/>
    <n v="3650"/>
    <n v="3.8356164383561642"/>
    <x v="1"/>
  </r>
  <r>
    <s v="Local Transport"/>
    <s v="Transport"/>
    <s v="Investigations"/>
    <n v="14000"/>
    <n v="3650"/>
    <n v="3.8356164383561642"/>
    <x v="1"/>
  </r>
  <r>
    <s v="Local Transport"/>
    <s v="Transport"/>
    <s v="Investigations"/>
    <n v="11000"/>
    <n v="3650"/>
    <n v="3.0136986301369864"/>
    <x v="1"/>
  </r>
  <r>
    <s v="Local Transport"/>
    <s v="Transport"/>
    <s v="Investigations"/>
    <n v="10000"/>
    <n v="3650"/>
    <n v="2.7397260273972601"/>
    <x v="1"/>
  </r>
  <r>
    <s v="Trust Building"/>
    <s v="Trust Building"/>
    <s v="Investigations"/>
    <n v="5000"/>
    <n v="3650"/>
    <n v="1.3698630136986301"/>
    <x v="1"/>
  </r>
  <r>
    <s v="Trust Building"/>
    <s v="Trust Building"/>
    <s v="Investigations"/>
    <n v="4000"/>
    <n v="3650"/>
    <n v="1.095890410958904"/>
    <x v="1"/>
  </r>
  <r>
    <s v="Trust Building"/>
    <s v="Trust Building"/>
    <s v="Investigations"/>
    <n v="1000"/>
    <n v="3650"/>
    <n v="0.27397260273972601"/>
    <x v="1"/>
  </r>
  <r>
    <s v="Local Transport"/>
    <s v="Transport"/>
    <s v="Legal"/>
    <n v="10000"/>
    <n v="3650"/>
    <n v="2.7397260273972601"/>
    <x v="6"/>
  </r>
  <r>
    <s v="Kampala-Mityana"/>
    <s v="Transport"/>
    <s v="Legal"/>
    <n v="15000"/>
    <n v="3650"/>
    <n v="4.1095890410958908"/>
    <x v="6"/>
  </r>
  <r>
    <s v="Local Transport"/>
    <s v="Transport"/>
    <s v="Legal"/>
    <n v="68000"/>
    <n v="3650"/>
    <n v="18.63013698630137"/>
    <x v="6"/>
  </r>
  <r>
    <s v="Local Transport"/>
    <s v="Transport"/>
    <s v="Legal"/>
    <n v="65000"/>
    <n v="3650"/>
    <n v="17.80821917808219"/>
    <x v="6"/>
  </r>
  <r>
    <s v="Mityana-Kampala"/>
    <s v="Transport"/>
    <s v="Legal"/>
    <n v="15000"/>
    <n v="3650"/>
    <n v="4.1095890410958908"/>
    <x v="6"/>
  </r>
  <r>
    <s v="Local Transport"/>
    <s v="Transport"/>
    <s v="Legal"/>
    <n v="13000"/>
    <n v="3650"/>
    <n v="3.5616438356164384"/>
    <x v="6"/>
  </r>
  <r>
    <s v="Lunch"/>
    <s v="Travel Subsistence"/>
    <s v="Legal"/>
    <n v="15000"/>
    <n v="3650"/>
    <n v="4.1095890410958908"/>
    <x v="6"/>
  </r>
  <r>
    <s v="Local Transport"/>
    <s v="Transport"/>
    <s v="Legal"/>
    <n v="10000"/>
    <n v="3650"/>
    <n v="2.7397260273972601"/>
    <x v="4"/>
  </r>
  <r>
    <s v="Local Transport"/>
    <s v="Transport"/>
    <s v="Legal"/>
    <n v="8000"/>
    <n v="3650"/>
    <n v="2.1917808219178081"/>
    <x v="4"/>
  </r>
  <r>
    <s v="Local Transport"/>
    <s v="Transport"/>
    <s v="Legal"/>
    <n v="10000"/>
    <n v="3650"/>
    <n v="2.7397260273972601"/>
    <x v="4"/>
  </r>
  <r>
    <s v="Local Transport"/>
    <s v="Transport"/>
    <s v="Legal"/>
    <n v="11000"/>
    <n v="3650"/>
    <n v="3.0136986301369864"/>
    <x v="4"/>
  </r>
  <r>
    <s v="Local Transport"/>
    <s v="Transport"/>
    <s v="Investigations"/>
    <n v="9000"/>
    <n v="3650"/>
    <n v="2.4657534246575343"/>
    <x v="2"/>
  </r>
  <r>
    <s v="Local Transport"/>
    <s v="Transport"/>
    <s v="Investigations"/>
    <n v="18000"/>
    <n v="3650"/>
    <n v="4.9315068493150687"/>
    <x v="2"/>
  </r>
  <r>
    <s v="Local Transport"/>
    <s v="Transport"/>
    <s v="Investigations"/>
    <n v="16000"/>
    <n v="3650"/>
    <n v="4.3835616438356162"/>
    <x v="2"/>
  </r>
  <r>
    <s v="Local Transport"/>
    <s v="Transport"/>
    <s v="Investigations"/>
    <n v="5000"/>
    <n v="3650"/>
    <n v="1.3698630136986301"/>
    <x v="2"/>
  </r>
  <r>
    <s v="Trust Building"/>
    <s v="Trust Building"/>
    <s v="Investigations"/>
    <n v="4000"/>
    <n v="3650"/>
    <n v="1.095890410958904"/>
    <x v="2"/>
  </r>
  <r>
    <s v="Trust Building"/>
    <s v="Trust Building"/>
    <s v="Investigations"/>
    <n v="5000"/>
    <n v="3650"/>
    <n v="1.3698630136986301"/>
    <x v="2"/>
  </r>
  <r>
    <s v="Trust Building"/>
    <s v="Trust Building"/>
    <s v="Investigations"/>
    <n v="5000"/>
    <n v="3650"/>
    <n v="1.3698630136986301"/>
    <x v="2"/>
  </r>
  <r>
    <s v="Local Transport"/>
    <s v="Transport"/>
    <s v="Investigations"/>
    <n v="25000"/>
    <n v="3650"/>
    <n v="6.8493150684931505"/>
    <x v="1"/>
  </r>
  <r>
    <s v="Local Transport"/>
    <s v="Transport"/>
    <s v="Investigations"/>
    <n v="20000"/>
    <n v="3650"/>
    <n v="5.4794520547945202"/>
    <x v="1"/>
  </r>
  <r>
    <s v="Local Transport"/>
    <s v="Transport"/>
    <s v="Investigations"/>
    <n v="9000"/>
    <n v="3650"/>
    <n v="2.4657534246575343"/>
    <x v="1"/>
  </r>
  <r>
    <s v="Local Transport"/>
    <s v="Transport"/>
    <s v="Investigations"/>
    <n v="3000"/>
    <n v="3650"/>
    <n v="0.82191780821917804"/>
    <x v="1"/>
  </r>
  <r>
    <s v="Trust Building"/>
    <s v="Trust Building"/>
    <s v="Investigations"/>
    <n v="5000"/>
    <n v="3650"/>
    <n v="1.3698630136986301"/>
    <x v="1"/>
  </r>
  <r>
    <s v="Trust Building"/>
    <s v="Trust Building"/>
    <s v="Investigations"/>
    <n v="5000"/>
    <n v="3650"/>
    <n v="1.3698630136986301"/>
    <x v="1"/>
  </r>
  <r>
    <s v="Local Transport"/>
    <s v="Transport"/>
    <s v="Management"/>
    <n v="6000"/>
    <n v="3650"/>
    <n v="1.6438356164383561"/>
    <x v="3"/>
  </r>
  <r>
    <s v="Local Transport"/>
    <s v="Transport"/>
    <s v="Management"/>
    <n v="6000"/>
    <n v="3650"/>
    <n v="1.6438356164383561"/>
    <x v="3"/>
  </r>
  <r>
    <s v="Airtime for i45"/>
    <s v="Telephone"/>
    <s v="Investigations"/>
    <n v="15000"/>
    <n v="3650"/>
    <n v="4.1095890410958908"/>
    <x v="2"/>
  </r>
  <r>
    <s v="Airtime for i67"/>
    <s v="Telephone"/>
    <s v="Investigations"/>
    <n v="15000"/>
    <n v="3650"/>
    <n v="4.1095890410958908"/>
    <x v="1"/>
  </r>
  <r>
    <s v="Local Transport"/>
    <s v="Transport"/>
    <s v="Management"/>
    <n v="6000"/>
    <n v="3650"/>
    <n v="1.6438356164383561"/>
    <x v="3"/>
  </r>
  <r>
    <s v="Local Transport"/>
    <s v="Transport"/>
    <s v="Management"/>
    <n v="8000"/>
    <n v="3650"/>
    <n v="2.1917808219178081"/>
    <x v="3"/>
  </r>
  <r>
    <s v="Local Transport"/>
    <s v="Transport"/>
    <s v="Legal"/>
    <n v="8000"/>
    <n v="3650"/>
    <n v="2.1917808219178081"/>
    <x v="6"/>
  </r>
  <r>
    <s v="Local Transport"/>
    <s v="Transport"/>
    <s v="Legal"/>
    <n v="5000"/>
    <n v="3650"/>
    <n v="1.3698630136986301"/>
    <x v="6"/>
  </r>
  <r>
    <s v="Local Transport"/>
    <s v="Transport"/>
    <s v="Legal"/>
    <n v="8000"/>
    <n v="3650"/>
    <n v="2.1917808219178081"/>
    <x v="6"/>
  </r>
  <r>
    <s v="Local Transport"/>
    <s v="Transport"/>
    <s v="Investigations"/>
    <n v="7000"/>
    <n v="3650"/>
    <n v="1.9178082191780821"/>
    <x v="9"/>
  </r>
  <r>
    <s v="Local Transport"/>
    <s v="Transport"/>
    <s v="Investigations"/>
    <n v="6000"/>
    <n v="3650"/>
    <n v="1.6438356164383561"/>
    <x v="9"/>
  </r>
  <r>
    <s v="Local Transport"/>
    <s v="Transport"/>
    <s v="Investigations"/>
    <n v="5000"/>
    <n v="3650"/>
    <n v="1.3698630136986301"/>
    <x v="2"/>
  </r>
  <r>
    <s v="Local Transport"/>
    <s v="Transport"/>
    <s v="Investigations"/>
    <n v="24000"/>
    <n v="3650"/>
    <n v="6.5753424657534243"/>
    <x v="2"/>
  </r>
  <r>
    <s v="Local Transport"/>
    <s v="Transport"/>
    <s v="Investigations"/>
    <n v="18000"/>
    <n v="3650"/>
    <n v="4.9315068493150687"/>
    <x v="2"/>
  </r>
  <r>
    <s v="Local Transport"/>
    <s v="Transport"/>
    <s v="Investigations"/>
    <n v="3000"/>
    <n v="3650"/>
    <n v="0.82191780821917804"/>
    <x v="2"/>
  </r>
  <r>
    <s v="Local Transport"/>
    <s v="Transport"/>
    <s v="Investigations"/>
    <n v="5000"/>
    <n v="3650"/>
    <n v="1.3698630136986301"/>
    <x v="2"/>
  </r>
  <r>
    <s v="Local Transport"/>
    <s v="Transport"/>
    <s v="Investigations"/>
    <n v="2000"/>
    <n v="3650"/>
    <n v="0.54794520547945202"/>
    <x v="2"/>
  </r>
  <r>
    <s v="Trust Building"/>
    <s v="Trust Building"/>
    <s v="Investigations"/>
    <n v="6000"/>
    <n v="3650"/>
    <n v="1.6438356164383561"/>
    <x v="2"/>
  </r>
  <r>
    <s v="Trust Building"/>
    <s v="Trust Building"/>
    <s v="Investigations"/>
    <n v="1000"/>
    <n v="3650"/>
    <n v="0.27397260273972601"/>
    <x v="2"/>
  </r>
  <r>
    <s v="Trust Building"/>
    <s v="Trust Building"/>
    <s v="Investigations"/>
    <n v="3000"/>
    <n v="3650"/>
    <n v="0.82191780821917804"/>
    <x v="2"/>
  </r>
  <r>
    <s v="Local Transport"/>
    <s v="Transport"/>
    <s v="Investigations"/>
    <n v="6000"/>
    <n v="3650"/>
    <n v="1.6438356164383561"/>
    <x v="9"/>
  </r>
  <r>
    <s v="Local Transport"/>
    <s v="Transport"/>
    <s v="Investigations"/>
    <n v="8000"/>
    <n v="3650"/>
    <n v="2.1917808219178081"/>
    <x v="10"/>
  </r>
  <r>
    <s v="Local Transport"/>
    <s v="Transport"/>
    <s v="Investigations"/>
    <n v="6000"/>
    <n v="3650"/>
    <n v="1.6438356164383561"/>
    <x v="10"/>
  </r>
  <r>
    <s v="Local Transport"/>
    <s v="Transport"/>
    <s v="Investigations"/>
    <n v="5000"/>
    <n v="3650"/>
    <n v="1.3698630136986301"/>
    <x v="10"/>
  </r>
  <r>
    <s v="Local Transport"/>
    <s v="Transport"/>
    <s v="Investigations"/>
    <n v="8000"/>
    <n v="3650"/>
    <n v="2.1917808219178081"/>
    <x v="10"/>
  </r>
  <r>
    <s v="Local Transport"/>
    <s v="Transport"/>
    <s v="Investigations"/>
    <n v="4000"/>
    <n v="3650"/>
    <n v="1.095890410958904"/>
    <x v="10"/>
  </r>
  <r>
    <s v="Trust Building"/>
    <s v="Trust Building"/>
    <s v="Investigations"/>
    <n v="5000"/>
    <n v="3650"/>
    <n v="1.3698630136986301"/>
    <x v="10"/>
  </r>
  <r>
    <s v="Trust Building"/>
    <s v="Trust Building"/>
    <s v="Investigations"/>
    <n v="5000"/>
    <n v="3650"/>
    <n v="1.3698630136986301"/>
    <x v="10"/>
  </r>
  <r>
    <s v="Local Transport"/>
    <s v="Transport"/>
    <s v="Investigations"/>
    <n v="8000"/>
    <n v="3650"/>
    <n v="2.1917808219178081"/>
    <x v="1"/>
  </r>
  <r>
    <s v="Local Transport"/>
    <s v="Transport"/>
    <s v="Investigations"/>
    <n v="11000"/>
    <n v="3650"/>
    <n v="3.0136986301369864"/>
    <x v="1"/>
  </r>
  <r>
    <s v="Local Transport"/>
    <s v="Transport"/>
    <s v="Investigations"/>
    <n v="17000"/>
    <n v="3650"/>
    <n v="4.6575342465753424"/>
    <x v="1"/>
  </r>
  <r>
    <s v="Local Transport"/>
    <s v="Transport"/>
    <s v="Investigations"/>
    <n v="6000"/>
    <n v="3650"/>
    <n v="1.6438356164383561"/>
    <x v="1"/>
  </r>
  <r>
    <s v="Local Transport"/>
    <s v="Transport"/>
    <s v="Investigations"/>
    <n v="4000"/>
    <n v="3650"/>
    <n v="1.095890410958904"/>
    <x v="1"/>
  </r>
  <r>
    <s v="Local Transport"/>
    <s v="Transport"/>
    <s v="Investigations"/>
    <n v="4000"/>
    <n v="3650"/>
    <n v="1.095890410958904"/>
    <x v="1"/>
  </r>
  <r>
    <s v="Trust Building"/>
    <s v="Trust Building"/>
    <s v="Investigations"/>
    <n v="2000"/>
    <n v="3650"/>
    <n v="0.54794520547945202"/>
    <x v="1"/>
  </r>
  <r>
    <s v="Trust Building"/>
    <s v="Trust Building"/>
    <s v="Investigations"/>
    <n v="4000"/>
    <n v="3650"/>
    <n v="1.095890410958904"/>
    <x v="1"/>
  </r>
  <r>
    <s v="Local Transport"/>
    <s v="Transport"/>
    <s v="Legal"/>
    <n v="7000"/>
    <n v="3650"/>
    <n v="1.9178082191780821"/>
    <x v="4"/>
  </r>
  <r>
    <s v="Local Transport"/>
    <s v="Transport"/>
    <s v="Legal"/>
    <n v="5000"/>
    <n v="3650"/>
    <n v="1.3698630136986301"/>
    <x v="4"/>
  </r>
  <r>
    <s v="Local Transport"/>
    <s v="Transport"/>
    <s v="Legal"/>
    <n v="11000"/>
    <n v="3650"/>
    <n v="3.0136986301369864"/>
    <x v="4"/>
  </r>
  <r>
    <s v="Prepaid electricity"/>
    <s v="Rent &amp; Utilities"/>
    <s v="Office"/>
    <n v="195000"/>
    <n v="3650"/>
    <n v="53.424657534246577"/>
    <x v="3"/>
  </r>
  <r>
    <s v="Prepaid electricity charges"/>
    <s v="Transfer Fees"/>
    <s v="Office"/>
    <n v="4150"/>
    <n v="3650"/>
    <n v="1.1369863013698631"/>
    <x v="3"/>
  </r>
  <r>
    <s v="Local Transport"/>
    <s v="Transport"/>
    <s v="Investigations"/>
    <n v="15000"/>
    <n v="3650"/>
    <n v="4.1095890410958908"/>
    <x v="1"/>
  </r>
  <r>
    <s v="Local Transport"/>
    <s v="Transport"/>
    <s v="Investigations"/>
    <n v="15000"/>
    <n v="3650"/>
    <n v="4.1095890410958908"/>
    <x v="1"/>
  </r>
  <r>
    <s v="Local Transport"/>
    <s v="Transport"/>
    <s v="Investigations"/>
    <n v="10000"/>
    <n v="3650"/>
    <n v="2.7397260273972601"/>
    <x v="1"/>
  </r>
  <r>
    <s v="Local Transport"/>
    <s v="Transport"/>
    <s v="Investigations"/>
    <n v="6000"/>
    <n v="3650"/>
    <n v="1.6438356164383561"/>
    <x v="1"/>
  </r>
  <r>
    <s v="Local Transport"/>
    <s v="Transport"/>
    <s v="Investigations"/>
    <n v="4000"/>
    <n v="3650"/>
    <n v="1.095890410958904"/>
    <x v="1"/>
  </r>
  <r>
    <s v="Trust Building"/>
    <s v="Trust Building"/>
    <s v="Investigations"/>
    <n v="5000"/>
    <n v="3650"/>
    <n v="1.3698630136986301"/>
    <x v="1"/>
  </r>
  <r>
    <s v="Trust Building"/>
    <s v="Trust Building"/>
    <s v="Investigations"/>
    <n v="2000"/>
    <n v="3650"/>
    <n v="0.54794520547945202"/>
    <x v="1"/>
  </r>
  <r>
    <s v="Trust Building"/>
    <s v="Trust Building"/>
    <s v="Investigations"/>
    <n v="3000"/>
    <n v="3650"/>
    <n v="0.82191780821917804"/>
    <x v="1"/>
  </r>
  <r>
    <s v="Local Transport"/>
    <s v="Transport"/>
    <s v="Investigations"/>
    <n v="8000"/>
    <n v="3650"/>
    <n v="2.1917808219178081"/>
    <x v="9"/>
  </r>
  <r>
    <s v="Local Transport"/>
    <s v="Transport"/>
    <s v="Investigations"/>
    <n v="6000"/>
    <n v="3650"/>
    <n v="1.6438356164383561"/>
    <x v="9"/>
  </r>
  <r>
    <s v="Local Transport"/>
    <s v="Transport"/>
    <s v="Investigations"/>
    <n v="4000"/>
    <n v="3650"/>
    <n v="1.095890410958904"/>
    <x v="9"/>
  </r>
  <r>
    <s v="Local Transport"/>
    <s v="Transport"/>
    <s v="Investigations"/>
    <n v="8000"/>
    <n v="3650"/>
    <n v="2.1917808219178081"/>
    <x v="9"/>
  </r>
  <r>
    <s v="Local Transport"/>
    <s v="Transport"/>
    <s v="Investigations"/>
    <n v="7000"/>
    <n v="3650"/>
    <n v="1.9178082191780821"/>
    <x v="9"/>
  </r>
  <r>
    <s v="Trust Building"/>
    <s v="Trust Building"/>
    <s v="Investigations"/>
    <n v="6000"/>
    <n v="3650"/>
    <n v="1.6438356164383561"/>
    <x v="9"/>
  </r>
  <r>
    <s v="Trust Building"/>
    <s v="Trust Building"/>
    <s v="Investigations"/>
    <n v="2000"/>
    <n v="3650"/>
    <n v="0.54794520547945202"/>
    <x v="9"/>
  </r>
  <r>
    <s v="Trust Building"/>
    <s v="Trust Building"/>
    <s v="Investigations"/>
    <n v="1000"/>
    <n v="3650"/>
    <n v="0.27397260273972601"/>
    <x v="9"/>
  </r>
  <r>
    <s v="Trust Building"/>
    <s v="Trust Building"/>
    <s v="Investigations"/>
    <n v="1000"/>
    <n v="3650"/>
    <n v="0.27397260273972601"/>
    <x v="9"/>
  </r>
  <r>
    <s v="Local Transport"/>
    <s v="Transport"/>
    <s v="Investigations"/>
    <n v="14000"/>
    <n v="3650"/>
    <n v="3.8356164383561642"/>
    <x v="2"/>
  </r>
  <r>
    <s v="Local Transport"/>
    <s v="Transport"/>
    <s v="Investigations"/>
    <n v="21000"/>
    <n v="3650"/>
    <n v="5.7534246575342465"/>
    <x v="2"/>
  </r>
  <r>
    <s v="Local Transport"/>
    <s v="Transport"/>
    <s v="Investigations"/>
    <n v="12000"/>
    <n v="3650"/>
    <n v="3.2876712328767121"/>
    <x v="2"/>
  </r>
  <r>
    <s v="Local Transport"/>
    <s v="Transport"/>
    <s v="Investigations"/>
    <n v="4000"/>
    <n v="3650"/>
    <n v="1.095890410958904"/>
    <x v="2"/>
  </r>
  <r>
    <s v="Local Transport"/>
    <s v="Transport"/>
    <s v="Investigations"/>
    <n v="5000"/>
    <n v="3650"/>
    <n v="1.3698630136986301"/>
    <x v="2"/>
  </r>
  <r>
    <s v="Trust Building"/>
    <s v="Trust Building"/>
    <s v="Investigations"/>
    <n v="6000"/>
    <n v="3650"/>
    <n v="1.6438356164383561"/>
    <x v="2"/>
  </r>
  <r>
    <s v="Trust Building"/>
    <s v="Trust Building"/>
    <s v="Investigations"/>
    <n v="4000"/>
    <n v="3650"/>
    <n v="1.095890410958904"/>
    <x v="2"/>
  </r>
  <r>
    <s v="Local Transport"/>
    <s v="Transport"/>
    <s v="Investigations"/>
    <n v="8000"/>
    <n v="3650"/>
    <n v="2.1917808219178081"/>
    <x v="10"/>
  </r>
  <r>
    <s v="Local Transport"/>
    <s v="Transport"/>
    <s v="Investigations"/>
    <n v="8000"/>
    <n v="3650"/>
    <n v="2.1917808219178081"/>
    <x v="10"/>
  </r>
  <r>
    <s v="Local Transport"/>
    <s v="Transport"/>
    <s v="Investigations"/>
    <n v="5000"/>
    <n v="3650"/>
    <n v="1.3698630136986301"/>
    <x v="10"/>
  </r>
  <r>
    <s v="Local Transport"/>
    <s v="Transport"/>
    <s v="Investigations"/>
    <n v="9000"/>
    <n v="3650"/>
    <n v="2.4657534246575343"/>
    <x v="10"/>
  </r>
  <r>
    <s v="Local Transport"/>
    <s v="Transport"/>
    <s v="Investigations"/>
    <n v="6000"/>
    <n v="3650"/>
    <n v="1.6438356164383561"/>
    <x v="10"/>
  </r>
  <r>
    <s v="Local Transport"/>
    <s v="Transport"/>
    <s v="Investigations"/>
    <n v="7000"/>
    <n v="3650"/>
    <n v="1.9178082191780821"/>
    <x v="10"/>
  </r>
  <r>
    <s v="Local Transport"/>
    <s v="Transport"/>
    <s v="Investigations"/>
    <n v="5000"/>
    <n v="3650"/>
    <n v="1.3698630136986301"/>
    <x v="10"/>
  </r>
  <r>
    <s v="Trust Building"/>
    <s v="Trust Building"/>
    <s v="Investigations"/>
    <n v="2000"/>
    <n v="3650"/>
    <n v="0.54794520547945202"/>
    <x v="10"/>
  </r>
  <r>
    <s v="Trust Building"/>
    <s v="Trust Building"/>
    <s v="Investigations"/>
    <n v="3000"/>
    <n v="3650"/>
    <n v="0.82191780821917804"/>
    <x v="10"/>
  </r>
  <r>
    <s v="Trust Building"/>
    <s v="Trust Building"/>
    <s v="Investigations"/>
    <n v="5000"/>
    <n v="3650"/>
    <n v="1.3698630136986301"/>
    <x v="10"/>
  </r>
  <r>
    <s v="Airtime for i45"/>
    <s v="Telephone"/>
    <s v="Investigations"/>
    <n v="25000"/>
    <n v="3650"/>
    <n v="6.8493150684931505"/>
    <x v="2"/>
  </r>
  <r>
    <s v="Airtime for i67"/>
    <s v="Telephone"/>
    <s v="Investigations"/>
    <n v="25000"/>
    <n v="3650"/>
    <n v="6.8493150684931505"/>
    <x v="1"/>
  </r>
  <r>
    <s v="Airtime for 127"/>
    <s v="Telephone"/>
    <s v="Investigations"/>
    <n v="25000"/>
    <n v="3650"/>
    <n v="8.0399999999999991"/>
    <x v="10"/>
  </r>
  <r>
    <s v="Airtime for i81"/>
    <s v="Telephone"/>
    <s v="Investigations"/>
    <n v="25000"/>
    <n v="3650"/>
    <n v="8.0399999999999991"/>
    <x v="9"/>
  </r>
  <r>
    <s v="Airtime for Augustus"/>
    <s v="Telephone"/>
    <s v="Legal"/>
    <n v="20000"/>
    <n v="3650"/>
    <n v="5.4794520547945202"/>
    <x v="4"/>
  </r>
  <r>
    <s v="Airtime for Lydia"/>
    <s v="Telephone"/>
    <s v="Management"/>
    <n v="20000"/>
    <n v="3650"/>
    <n v="5.4794520547945202"/>
    <x v="3"/>
  </r>
  <r>
    <s v="Airtime for Mary"/>
    <s v="Telephone"/>
    <s v="Legal"/>
    <n v="20000"/>
    <n v="3650"/>
    <n v="5.4794520547945202"/>
    <x v="6"/>
  </r>
  <r>
    <s v="Airtime for Day Guard"/>
    <s v="Telephone"/>
    <s v="Office"/>
    <n v="10000"/>
    <n v="3650"/>
    <n v="2.7397260273972601"/>
    <x v="7"/>
  </r>
  <r>
    <s v="Transfer charges"/>
    <s v="Bank Fees"/>
    <s v="Office"/>
    <n v="2000"/>
    <n v="3650"/>
    <n v="0.54794520547945202"/>
    <x v="5"/>
  </r>
  <r>
    <s v="Cash withdraw charges"/>
    <s v="Bank Fees"/>
    <s v="Office"/>
    <n v="5000"/>
    <n v="3650"/>
    <n v="1.3698630136986301"/>
    <x v="0"/>
  </r>
  <r>
    <s v="Local Transport"/>
    <s v="Transport"/>
    <s v="Management"/>
    <n v="6000"/>
    <n v="3650"/>
    <n v="1.6438356164383561"/>
    <x v="3"/>
  </r>
  <r>
    <s v="Local Transport"/>
    <s v="Transport"/>
    <s v="Management"/>
    <n v="4000"/>
    <n v="3650"/>
    <n v="1.095890410958904"/>
    <x v="3"/>
  </r>
  <r>
    <s v="Local Transport"/>
    <s v="Transport"/>
    <s v="Management"/>
    <n v="3000"/>
    <n v="3650"/>
    <n v="0.82191780821917804"/>
    <x v="3"/>
  </r>
  <r>
    <s v="Local Transport"/>
    <s v="Transport"/>
    <s v="Management"/>
    <n v="1000"/>
    <n v="3650"/>
    <n v="0.27397260273972601"/>
    <x v="3"/>
  </r>
  <r>
    <s v="2 Kitchen rolls @20,000"/>
    <s v="Office Materials"/>
    <s v="Office"/>
    <n v="40000"/>
    <n v="3650"/>
    <n v="10.95890410958904"/>
    <x v="3"/>
  </r>
  <r>
    <s v="5 drinking glasses @4500"/>
    <s v="Office Materials"/>
    <s v="Office"/>
    <n v="22500"/>
    <n v="3650"/>
    <n v="6.1643835616438354"/>
    <x v="3"/>
  </r>
  <r>
    <s v="Office tea bags"/>
    <s v="Office Materials"/>
    <s v="Office"/>
    <n v="18000"/>
    <n v="3650"/>
    <n v="4.9315068493150687"/>
    <x v="3"/>
  </r>
  <r>
    <s v="2 Kgs of sugar @3400"/>
    <s v="Office Materials"/>
    <s v="Office"/>
    <n v="6800"/>
    <n v="3650"/>
    <n v="1.8630136986301369"/>
    <x v="3"/>
  </r>
  <r>
    <s v="1 tin of milk"/>
    <s v="Office Materials"/>
    <s v="Office"/>
    <n v="85000"/>
    <n v="3650"/>
    <n v="23.287671232876711"/>
    <x v="3"/>
  </r>
  <r>
    <s v="5 pocket size sanitizers"/>
    <s v="Office Materials"/>
    <s v="Office"/>
    <n v="18500"/>
    <n v="3650"/>
    <n v="5.0684931506849313"/>
    <x v="3"/>
  </r>
  <r>
    <s v="1 Mosquito repellant"/>
    <s v="Office Materials"/>
    <s v="Office"/>
    <n v="6500"/>
    <n v="3650"/>
    <n v="1.7808219178082192"/>
    <x v="3"/>
  </r>
  <r>
    <s v="2 Mosquito repellants @6500"/>
    <s v="Office Materials"/>
    <s v="Office"/>
    <n v="13000"/>
    <n v="3650"/>
    <n v="3.5616438356164384"/>
    <x v="3"/>
  </r>
  <r>
    <s v="3 pcs snake repellant tabs"/>
    <s v="Office Materials"/>
    <s v="Office"/>
    <n v="18000"/>
    <n v="3650"/>
    <n v="4.9315068493150687"/>
    <x v="3"/>
  </r>
  <r>
    <s v="1 tin snake repellant spray"/>
    <s v="Office Materials"/>
    <s v="Office"/>
    <n v="5000"/>
    <n v="3650"/>
    <n v="1.3698630136986301"/>
    <x v="3"/>
  </r>
  <r>
    <s v="Local Transport"/>
    <s v="Transport"/>
    <s v="Legal"/>
    <n v="15000"/>
    <n v="3650"/>
    <n v="4.1095890410958908"/>
    <x v="4"/>
  </r>
  <r>
    <s v="Intercity Transport(Kampala-Mityana)"/>
    <s v="Transport"/>
    <s v="Legal"/>
    <n v="15000"/>
    <n v="3650"/>
    <n v="4.1095890410958908"/>
    <x v="4"/>
  </r>
  <r>
    <s v="Local Transport"/>
    <s v="Transport"/>
    <s v="Legal"/>
    <n v="68000"/>
    <n v="3650"/>
    <n v="18.63013698630137"/>
    <x v="4"/>
  </r>
  <r>
    <s v="Local Transport"/>
    <s v="Transport"/>
    <s v="Legal"/>
    <n v="67000"/>
    <n v="3650"/>
    <n v="18.356164383561644"/>
    <x v="4"/>
  </r>
  <r>
    <s v="Intercity Transport(Mityana-Mityana)"/>
    <s v="Transport"/>
    <s v="Legal"/>
    <n v="15000"/>
    <n v="3650"/>
    <n v="4.1095890410958908"/>
    <x v="4"/>
  </r>
  <r>
    <s v="Local Transport"/>
    <s v="Transport"/>
    <s v="Legal"/>
    <n v="35000"/>
    <n v="3650"/>
    <n v="9.5890410958904102"/>
    <x v="4"/>
  </r>
  <r>
    <s v="Lunch for Augustus"/>
    <s v="Travel Subsistence"/>
    <s v="Legal"/>
    <n v="15000"/>
    <n v="3650"/>
    <n v="4.1095890410958908"/>
    <x v="4"/>
  </r>
  <r>
    <s v="Airtime for i53"/>
    <s v="Telephone"/>
    <s v="Investigations"/>
    <n v="25000"/>
    <n v="3650"/>
    <n v="6.8493150684931505"/>
    <x v="11"/>
  </r>
  <r>
    <s v="Local Transport"/>
    <s v="Transport"/>
    <s v="Investigations"/>
    <n v="8000"/>
    <n v="3650"/>
    <n v="2.1917808219178081"/>
    <x v="10"/>
  </r>
  <r>
    <s v="Local Transport"/>
    <s v="Transport"/>
    <s v="Investigations"/>
    <n v="6000"/>
    <n v="3650"/>
    <n v="1.6438356164383561"/>
    <x v="10"/>
  </r>
  <r>
    <s v="Local Transport"/>
    <s v="Transport"/>
    <s v="Investigations"/>
    <n v="7000"/>
    <n v="3650"/>
    <n v="1.9178082191780821"/>
    <x v="10"/>
  </r>
  <r>
    <s v="Local Transport"/>
    <s v="Transport"/>
    <s v="Investigations"/>
    <n v="10000"/>
    <n v="3650"/>
    <n v="2.7397260273972601"/>
    <x v="10"/>
  </r>
  <r>
    <s v="Local Transport"/>
    <s v="Transport"/>
    <s v="Investigations"/>
    <n v="12000"/>
    <n v="3650"/>
    <n v="3.2876712328767121"/>
    <x v="10"/>
  </r>
  <r>
    <s v="Local Transport"/>
    <s v="Transport"/>
    <s v="Investigations"/>
    <n v="8000"/>
    <n v="3650"/>
    <n v="2.1917808219178081"/>
    <x v="10"/>
  </r>
  <r>
    <s v="Trust Building"/>
    <s v="Trust Building"/>
    <s v="Investigations"/>
    <n v="5000"/>
    <n v="3650"/>
    <n v="1.3698630136986301"/>
    <x v="10"/>
  </r>
  <r>
    <s v="Trust Building"/>
    <s v="Trust Building"/>
    <s v="Investigations"/>
    <n v="1000"/>
    <n v="3650"/>
    <n v="0.27397260273972601"/>
    <x v="10"/>
  </r>
  <r>
    <s v="Trust Building"/>
    <s v="Trust Building"/>
    <s v="Investigations"/>
    <n v="4000"/>
    <n v="3650"/>
    <n v="1.095890410958904"/>
    <x v="10"/>
  </r>
  <r>
    <s v="Local Transport"/>
    <s v="Transport"/>
    <s v="Investigations"/>
    <n v="9000"/>
    <n v="3650"/>
    <n v="2.4657534246575343"/>
    <x v="9"/>
  </r>
  <r>
    <s v="Local Transport"/>
    <s v="Transport"/>
    <s v="Investigations"/>
    <n v="4000"/>
    <n v="3650"/>
    <n v="1.095890410958904"/>
    <x v="9"/>
  </r>
  <r>
    <s v="Local Transport"/>
    <s v="Transport"/>
    <s v="Investigations"/>
    <n v="5000"/>
    <n v="3650"/>
    <n v="1.3698630136986301"/>
    <x v="9"/>
  </r>
  <r>
    <s v="Local Transport"/>
    <s v="Transport"/>
    <s v="Investigations"/>
    <n v="7000"/>
    <n v="3650"/>
    <n v="1.9178082191780821"/>
    <x v="9"/>
  </r>
  <r>
    <s v="Local Transport"/>
    <s v="Transport"/>
    <s v="Investigations"/>
    <n v="7000"/>
    <n v="3650"/>
    <n v="1.9178082191780821"/>
    <x v="9"/>
  </r>
  <r>
    <s v="Trust Building"/>
    <s v="Trust Building"/>
    <s v="Investigations"/>
    <n v="2000"/>
    <n v="3650"/>
    <n v="0.54794520547945202"/>
    <x v="9"/>
  </r>
  <r>
    <s v="Trust Building"/>
    <s v="Trust Building"/>
    <s v="Investigations"/>
    <n v="5000"/>
    <n v="3650"/>
    <n v="1.3698630136986301"/>
    <x v="9"/>
  </r>
  <r>
    <s v="Trust Building"/>
    <s v="Trust Building"/>
    <s v="Investigations"/>
    <n v="1000"/>
    <n v="3650"/>
    <n v="0.27397260273972601"/>
    <x v="9"/>
  </r>
  <r>
    <s v="Trust Building"/>
    <s v="Trust Building"/>
    <s v="Investigations"/>
    <n v="1000"/>
    <n v="3650"/>
    <n v="0.27397260273972601"/>
    <x v="9"/>
  </r>
  <r>
    <s v="Trust Building"/>
    <s v="Trust Building"/>
    <s v="Investigations"/>
    <n v="1000"/>
    <n v="3650"/>
    <n v="0.27397260273972601"/>
    <x v="9"/>
  </r>
  <r>
    <s v="Local Transport"/>
    <s v="Transport"/>
    <s v="Investigations"/>
    <n v="6000"/>
    <n v="3650"/>
    <n v="1.6438356164383561"/>
    <x v="2"/>
  </r>
  <r>
    <s v="Local Transport"/>
    <s v="Transport"/>
    <s v="Investigations"/>
    <n v="18000"/>
    <n v="3650"/>
    <n v="4.9315068493150687"/>
    <x v="2"/>
  </r>
  <r>
    <s v="Local Transport"/>
    <s v="Transport"/>
    <s v="Investigations"/>
    <n v="17000"/>
    <n v="3650"/>
    <n v="4.6575342465753424"/>
    <x v="2"/>
  </r>
  <r>
    <s v="Local Transport"/>
    <s v="Transport"/>
    <s v="Investigations"/>
    <n v="5000"/>
    <n v="3650"/>
    <n v="1.3698630136986301"/>
    <x v="2"/>
  </r>
  <r>
    <s v="Local Transport"/>
    <s v="Transport"/>
    <s v="Investigations"/>
    <n v="5000"/>
    <n v="3650"/>
    <n v="1.3698630136986301"/>
    <x v="2"/>
  </r>
  <r>
    <s v="Trust Building"/>
    <s v="Trust Building"/>
    <s v="Investigations"/>
    <n v="7000"/>
    <n v="3650"/>
    <n v="1.9178082191780821"/>
    <x v="2"/>
  </r>
  <r>
    <s v="Trust Building"/>
    <s v="Trust Building"/>
    <s v="Investigations"/>
    <n v="3000"/>
    <n v="3650"/>
    <n v="0.82191780821917804"/>
    <x v="2"/>
  </r>
  <r>
    <s v="Local Transport"/>
    <s v="Transport"/>
    <s v="Investigations"/>
    <n v="22000"/>
    <n v="3650"/>
    <n v="6.0273972602739727"/>
    <x v="1"/>
  </r>
  <r>
    <s v="Local Transport"/>
    <s v="Transport"/>
    <s v="Investigations"/>
    <n v="35000"/>
    <n v="3650"/>
    <n v="9.5890410958904102"/>
    <x v="1"/>
  </r>
  <r>
    <s v="Local Transport"/>
    <s v="Transport"/>
    <s v="Investigations"/>
    <n v="5000"/>
    <n v="3650"/>
    <n v="1.3698630136986301"/>
    <x v="1"/>
  </r>
  <r>
    <s v="Local Transport"/>
    <s v="Transport"/>
    <s v="Investigations"/>
    <n v="5000"/>
    <n v="3650"/>
    <n v="1.3698630136986301"/>
    <x v="1"/>
  </r>
  <r>
    <s v="Trust Building"/>
    <s v="Trust Building"/>
    <s v="Investigations"/>
    <n v="8000"/>
    <n v="3650"/>
    <n v="2.1917808219178081"/>
    <x v="1"/>
  </r>
  <r>
    <s v="Trust Building"/>
    <s v="Trust Building"/>
    <s v="Investigations"/>
    <n v="2000"/>
    <n v="3650"/>
    <n v="0.54794520547945202"/>
    <x v="1"/>
  </r>
  <r>
    <s v="Local Transport"/>
    <s v="Transport"/>
    <s v="Investigations"/>
    <n v="7000"/>
    <n v="3650"/>
    <n v="1.9178082191780821"/>
    <x v="11"/>
  </r>
  <r>
    <s v="Local Transport"/>
    <s v="Transport"/>
    <s v="Investigations"/>
    <n v="3000"/>
    <n v="3650"/>
    <n v="0.82191780821917804"/>
    <x v="11"/>
  </r>
  <r>
    <s v="Local Transport"/>
    <s v="Transport"/>
    <s v="Investigations"/>
    <n v="4000"/>
    <n v="3650"/>
    <n v="1.095890410958904"/>
    <x v="11"/>
  </r>
  <r>
    <s v="Local Transport"/>
    <s v="Transport"/>
    <s v="Investigations"/>
    <n v="4000"/>
    <n v="3650"/>
    <n v="1.095890410958904"/>
    <x v="11"/>
  </r>
  <r>
    <s v="Local Transport"/>
    <s v="Transport"/>
    <s v="Investigations"/>
    <n v="4000"/>
    <n v="3650"/>
    <n v="1.095890410958904"/>
    <x v="11"/>
  </r>
  <r>
    <s v="Trust Building"/>
    <s v="Trust Building"/>
    <s v="Investigations"/>
    <n v="7000"/>
    <n v="3650"/>
    <n v="1.9178082191780821"/>
    <x v="11"/>
  </r>
  <r>
    <s v="Trust Building"/>
    <s v="Trust Building"/>
    <s v="Investigations"/>
    <n v="3000"/>
    <n v="3650"/>
    <n v="0.82191780821917804"/>
    <x v="11"/>
  </r>
  <r>
    <s v="Local Transport"/>
    <s v="Transport"/>
    <s v="Legal"/>
    <n v="7500"/>
    <n v="3650"/>
    <n v="2.0547945205479454"/>
    <x v="6"/>
  </r>
  <r>
    <s v="Local Transport"/>
    <s v="Transport"/>
    <s v="Legal"/>
    <n v="3000"/>
    <n v="3650"/>
    <n v="0.82191780821917804"/>
    <x v="6"/>
  </r>
  <r>
    <s v="Local Transport"/>
    <s v="Transport"/>
    <s v="Legal"/>
    <n v="7500"/>
    <n v="3650"/>
    <n v="2.0547945205479454"/>
    <x v="6"/>
  </r>
  <r>
    <s v="Local Transport"/>
    <s v="Transport"/>
    <s v="Investigations"/>
    <n v="9000"/>
    <n v="3650"/>
    <n v="2.4657534246575343"/>
    <x v="2"/>
  </r>
  <r>
    <s v="Local Transport"/>
    <s v="Transport"/>
    <s v="Investigations"/>
    <n v="21000"/>
    <n v="3650"/>
    <n v="5.7534246575342465"/>
    <x v="2"/>
  </r>
  <r>
    <s v="Local Transport"/>
    <s v="Transport"/>
    <s v="Investigations"/>
    <n v="15000"/>
    <n v="3650"/>
    <n v="4.1095890410958908"/>
    <x v="2"/>
  </r>
  <r>
    <s v="Trust Building"/>
    <s v="Trust Building"/>
    <s v="Investigations"/>
    <n v="4000"/>
    <n v="3650"/>
    <n v="1.095890410958904"/>
    <x v="2"/>
  </r>
  <r>
    <s v="Trust Building"/>
    <s v="Trust Building"/>
    <s v="Investigations"/>
    <n v="3000"/>
    <n v="3650"/>
    <n v="0.82191780821917804"/>
    <x v="2"/>
  </r>
  <r>
    <s v="Trust Building"/>
    <s v="Trust Building"/>
    <s v="Investigations"/>
    <n v="1000"/>
    <n v="3650"/>
    <n v="0.27397260273972601"/>
    <x v="2"/>
  </r>
  <r>
    <s v="Trust Building"/>
    <s v="Trust Building"/>
    <s v="Investigations"/>
    <n v="2000"/>
    <n v="3650"/>
    <n v="0.54794520547945202"/>
    <x v="2"/>
  </r>
  <r>
    <s v="Local Transport"/>
    <s v="Transport"/>
    <s v="Investigations"/>
    <n v="3000"/>
    <n v="3650"/>
    <n v="0.82191780821917804"/>
    <x v="11"/>
  </r>
  <r>
    <s v="Local Transport"/>
    <s v="Transport"/>
    <s v="Investigations"/>
    <n v="7000"/>
    <n v="3650"/>
    <n v="1.9178082191780821"/>
    <x v="11"/>
  </r>
  <r>
    <s v="Local Transport"/>
    <s v="Transport"/>
    <s v="Investigations"/>
    <n v="3000"/>
    <n v="3650"/>
    <n v="0.82191780821917804"/>
    <x v="11"/>
  </r>
  <r>
    <s v="Local Transport"/>
    <s v="Transport"/>
    <s v="Investigations"/>
    <n v="3000"/>
    <n v="3650"/>
    <n v="0.82191780821917804"/>
    <x v="11"/>
  </r>
  <r>
    <s v="Local Transport"/>
    <s v="Transport"/>
    <s v="Investigations"/>
    <n v="10000"/>
    <n v="3650"/>
    <n v="2.7397260273972601"/>
    <x v="11"/>
  </r>
  <r>
    <s v="Local Transport"/>
    <s v="Transport"/>
    <s v="Investigations"/>
    <n v="12000"/>
    <n v="3650"/>
    <n v="3.2876712328767121"/>
    <x v="11"/>
  </r>
  <r>
    <s v="Trust Building"/>
    <s v="Trust Building"/>
    <s v="Investigations"/>
    <n v="2000"/>
    <n v="3650"/>
    <n v="0.54794520547945202"/>
    <x v="11"/>
  </r>
  <r>
    <s v="Trust Building"/>
    <s v="Trust Building"/>
    <s v="Investigations"/>
    <n v="3000"/>
    <n v="3650"/>
    <n v="0.82191780821917804"/>
    <x v="11"/>
  </r>
  <r>
    <s v="Trust Building"/>
    <s v="Trust Building"/>
    <s v="Investigations"/>
    <n v="3000"/>
    <n v="3650"/>
    <n v="0.82191780821917804"/>
    <x v="11"/>
  </r>
  <r>
    <s v="Trust Building"/>
    <s v="Trust Building"/>
    <s v="Investigations"/>
    <n v="2000"/>
    <n v="3650"/>
    <n v="0.54794520547945202"/>
    <x v="11"/>
  </r>
  <r>
    <s v="Local Transport"/>
    <s v="Transport"/>
    <s v="Investigations"/>
    <n v="9000"/>
    <n v="3650"/>
    <n v="2.4657534246575343"/>
    <x v="9"/>
  </r>
  <r>
    <s v="Local Transport"/>
    <s v="Transport"/>
    <s v="Investigations"/>
    <n v="5000"/>
    <n v="3650"/>
    <n v="1.3698630136986301"/>
    <x v="9"/>
  </r>
  <r>
    <s v="Local Transport"/>
    <s v="Transport"/>
    <s v="Investigations"/>
    <n v="6000"/>
    <n v="3650"/>
    <n v="1.6438356164383561"/>
    <x v="9"/>
  </r>
  <r>
    <s v="Local Transport"/>
    <s v="Transport"/>
    <s v="Investigations"/>
    <n v="8000"/>
    <n v="3650"/>
    <n v="2.1917808219178081"/>
    <x v="9"/>
  </r>
  <r>
    <s v="Local Transport"/>
    <s v="Transport"/>
    <s v="Investigations"/>
    <n v="7000"/>
    <n v="3650"/>
    <n v="1.9178082191780821"/>
    <x v="9"/>
  </r>
  <r>
    <s v="Trust Building"/>
    <s v="Trust Building"/>
    <s v="Investigations"/>
    <n v="2000"/>
    <n v="3650"/>
    <n v="0.54794520547945202"/>
    <x v="9"/>
  </r>
  <r>
    <s v="Trust Building"/>
    <s v="Trust Building"/>
    <s v="Investigations"/>
    <n v="1000"/>
    <n v="3650"/>
    <n v="0.27397260273972601"/>
    <x v="9"/>
  </r>
  <r>
    <s v="Trust Building"/>
    <s v="Trust Building"/>
    <s v="Investigations"/>
    <n v="5000"/>
    <n v="3650"/>
    <n v="1.3698630136986301"/>
    <x v="9"/>
  </r>
  <r>
    <s v="Trust Building"/>
    <s v="Trust Building"/>
    <s v="Investigations"/>
    <n v="2000"/>
    <n v="3650"/>
    <n v="0.54794520547945202"/>
    <x v="9"/>
  </r>
  <r>
    <s v="Local Transport"/>
    <s v="Transport"/>
    <s v="Investigations"/>
    <n v="8000"/>
    <n v="3650"/>
    <n v="2.1917808219178081"/>
    <x v="10"/>
  </r>
  <r>
    <s v="Local Transport"/>
    <s v="Transport"/>
    <s v="Investigations"/>
    <n v="11000"/>
    <n v="3650"/>
    <n v="3.0136986301369864"/>
    <x v="10"/>
  </r>
  <r>
    <s v="Local Transport"/>
    <s v="Transport"/>
    <s v="Investigations"/>
    <n v="10000"/>
    <n v="3650"/>
    <n v="2.7397260273972601"/>
    <x v="10"/>
  </r>
  <r>
    <s v="Local Transport"/>
    <s v="Transport"/>
    <s v="Investigations"/>
    <n v="12000"/>
    <n v="3650"/>
    <n v="3.2876712328767121"/>
    <x v="10"/>
  </r>
  <r>
    <s v="Trust Building"/>
    <s v="Trust Building"/>
    <s v="Investigations"/>
    <n v="5000"/>
    <n v="3650"/>
    <n v="1.3698630136986301"/>
    <x v="10"/>
  </r>
  <r>
    <s v="Trust Building"/>
    <s v="Trust Building"/>
    <s v="Investigations"/>
    <n v="1000"/>
    <n v="3650"/>
    <n v="0.27397260273972601"/>
    <x v="10"/>
  </r>
  <r>
    <s v="Trust Building"/>
    <s v="Trust Building"/>
    <s v="Investigations"/>
    <n v="4000"/>
    <n v="3650"/>
    <n v="1.095890410958904"/>
    <x v="10"/>
  </r>
  <r>
    <s v="Covid Test"/>
    <s v="Personnel"/>
    <s v="Team Building"/>
    <n v="245000"/>
    <n v="3650"/>
    <n v="67.123287671232873"/>
    <x v="4"/>
  </r>
  <r>
    <s v="Local Transport"/>
    <s v="Transport"/>
    <s v="Investigations"/>
    <n v="14000"/>
    <n v="3650"/>
    <n v="3.8356164383561642"/>
    <x v="1"/>
  </r>
  <r>
    <s v="Local Transport"/>
    <s v="Transport"/>
    <s v="Investigations"/>
    <n v="25000"/>
    <n v="3650"/>
    <n v="6.8493150684931505"/>
    <x v="1"/>
  </r>
  <r>
    <s v="Local Transport"/>
    <s v="Transport"/>
    <s v="Investigations"/>
    <n v="7000"/>
    <n v="3650"/>
    <n v="1.9178082191780821"/>
    <x v="1"/>
  </r>
  <r>
    <s v="Trust Building"/>
    <s v="Trust Building"/>
    <s v="Investigations"/>
    <n v="5000"/>
    <n v="3650"/>
    <n v="1.3698630136986301"/>
    <x v="1"/>
  </r>
  <r>
    <s v="Trust Building"/>
    <s v="Trust Building"/>
    <s v="Investigations"/>
    <n v="5000"/>
    <n v="3650"/>
    <n v="1.3698630136986301"/>
    <x v="1"/>
  </r>
  <r>
    <s v="Local Transport"/>
    <s v="Transport"/>
    <s v="Legal"/>
    <n v="10000"/>
    <n v="3650"/>
    <n v="2.7397260273972601"/>
    <x v="4"/>
  </r>
  <r>
    <s v="Local Transport"/>
    <s v="Transport"/>
    <s v="Legal"/>
    <n v="10000"/>
    <n v="3650"/>
    <n v="2.7397260273972601"/>
    <x v="4"/>
  </r>
  <r>
    <s v="Local Transport"/>
    <s v="Transport"/>
    <s v="Investigations"/>
    <n v="12000"/>
    <n v="3650"/>
    <n v="3.2876712328767121"/>
    <x v="9"/>
  </r>
  <r>
    <s v="Local Transport"/>
    <s v="Transport"/>
    <s v="Investigations"/>
    <n v="4000"/>
    <n v="3650"/>
    <n v="1.095890410958904"/>
    <x v="9"/>
  </r>
  <r>
    <s v="Local Transport"/>
    <s v="Transport"/>
    <s v="Investigations"/>
    <n v="13000"/>
    <n v="3650"/>
    <n v="3.5616438356164384"/>
    <x v="9"/>
  </r>
  <r>
    <s v="Local Transport"/>
    <s v="Transport"/>
    <s v="Investigations"/>
    <n v="6000"/>
    <n v="3650"/>
    <n v="1.6438356164383561"/>
    <x v="9"/>
  </r>
  <r>
    <s v="Local Transport"/>
    <s v="Transport"/>
    <s v="Investigations"/>
    <n v="9000"/>
    <n v="3650"/>
    <n v="2.4657534246575343"/>
    <x v="9"/>
  </r>
  <r>
    <s v="Local Transport"/>
    <s v="Transport"/>
    <s v="Investigations"/>
    <n v="7000"/>
    <n v="3650"/>
    <n v="1.9178082191780821"/>
    <x v="9"/>
  </r>
  <r>
    <s v="Trust Building"/>
    <s v="Trust Building"/>
    <s v="Investigations"/>
    <n v="3000"/>
    <n v="3650"/>
    <n v="0.82191780821917804"/>
    <x v="9"/>
  </r>
  <r>
    <s v="Trust Building"/>
    <s v="Trust Building"/>
    <s v="Investigations"/>
    <n v="2000"/>
    <n v="3650"/>
    <n v="0.54794520547945202"/>
    <x v="9"/>
  </r>
  <r>
    <s v="Trust Building"/>
    <s v="Trust Building"/>
    <s v="Investigations"/>
    <n v="5000"/>
    <n v="3650"/>
    <n v="1.3698630136986301"/>
    <x v="9"/>
  </r>
  <r>
    <s v="Local Transport"/>
    <s v="Transport"/>
    <s v="Investigations"/>
    <n v="4000"/>
    <n v="3650"/>
    <n v="1.095890410958904"/>
    <x v="11"/>
  </r>
  <r>
    <s v="Local Transport"/>
    <s v="Transport"/>
    <s v="Investigations"/>
    <n v="8000"/>
    <n v="3650"/>
    <n v="2.1917808219178081"/>
    <x v="11"/>
  </r>
  <r>
    <s v="Local Transport"/>
    <s v="Transport"/>
    <s v="Investigations"/>
    <n v="5000"/>
    <n v="3650"/>
    <n v="1.3698630136986301"/>
    <x v="11"/>
  </r>
  <r>
    <s v="Local Transport"/>
    <s v="Transport"/>
    <s v="Investigations"/>
    <n v="10000"/>
    <n v="3650"/>
    <n v="2.7397260273972601"/>
    <x v="11"/>
  </r>
  <r>
    <s v="Local Transport"/>
    <s v="Transport"/>
    <s v="Investigations"/>
    <n v="10000"/>
    <n v="3650"/>
    <n v="2.7397260273972601"/>
    <x v="11"/>
  </r>
  <r>
    <s v="Trust Building"/>
    <s v="Trust Building"/>
    <s v="Investigations"/>
    <n v="5000"/>
    <n v="3650"/>
    <n v="1.3698630136986301"/>
    <x v="11"/>
  </r>
  <r>
    <s v="Trust Building"/>
    <s v="Trust Building"/>
    <s v="Investigations"/>
    <n v="5000"/>
    <n v="3650"/>
    <n v="1.3698630136986301"/>
    <x v="11"/>
  </r>
  <r>
    <s v="Local Transport"/>
    <s v="Transport"/>
    <s v="Investigations"/>
    <n v="8000"/>
    <n v="3650"/>
    <n v="2.1917808219178081"/>
    <x v="10"/>
  </r>
  <r>
    <s v="Local Transport"/>
    <s v="Transport"/>
    <s v="Investigations"/>
    <n v="8000"/>
    <n v="3650"/>
    <n v="2.1917808219178081"/>
    <x v="10"/>
  </r>
  <r>
    <s v="Local Transport"/>
    <s v="Transport"/>
    <s v="Investigations"/>
    <n v="7000"/>
    <n v="3650"/>
    <n v="1.9178082191780821"/>
    <x v="10"/>
  </r>
  <r>
    <s v="Local Transport"/>
    <s v="Transport"/>
    <s v="Investigations"/>
    <n v="10000"/>
    <n v="3650"/>
    <n v="2.7397260273972601"/>
    <x v="10"/>
  </r>
  <r>
    <s v="Local Transport"/>
    <s v="Transport"/>
    <s v="Investigations"/>
    <n v="5000"/>
    <n v="3650"/>
    <n v="1.3698630136986301"/>
    <x v="10"/>
  </r>
  <r>
    <s v="Trust Building"/>
    <s v="Trust Building"/>
    <s v="Investigations"/>
    <n v="5000"/>
    <n v="3650"/>
    <n v="1.3698630136986301"/>
    <x v="10"/>
  </r>
  <r>
    <s v="Trust Building"/>
    <s v="Trust Building"/>
    <s v="Investigations"/>
    <n v="2000"/>
    <n v="3650"/>
    <n v="0.54794520547945202"/>
    <x v="10"/>
  </r>
  <r>
    <s v="Trust Building"/>
    <s v="Trust Building"/>
    <s v="Investigations"/>
    <n v="1000"/>
    <n v="3650"/>
    <n v="0.27397260273972601"/>
    <x v="10"/>
  </r>
  <r>
    <s v="Trust Building"/>
    <s v="Trust Building"/>
    <s v="Investigations"/>
    <n v="2000"/>
    <n v="3650"/>
    <n v="0.54794520547945202"/>
    <x v="10"/>
  </r>
  <r>
    <s v="Local Transport"/>
    <s v="Transport"/>
    <s v="Investigations"/>
    <n v="16000"/>
    <n v="3650"/>
    <n v="4.3835616438356162"/>
    <x v="2"/>
  </r>
  <r>
    <s v="Local Transport"/>
    <s v="Transport"/>
    <s v="Investigations"/>
    <n v="19000"/>
    <n v="3650"/>
    <n v="5.2054794520547949"/>
    <x v="2"/>
  </r>
  <r>
    <s v="Local Transport"/>
    <s v="Transport"/>
    <s v="Investigations"/>
    <n v="18000"/>
    <n v="3650"/>
    <n v="4.9315068493150687"/>
    <x v="2"/>
  </r>
  <r>
    <s v="Trust Building"/>
    <s v="Trust Building"/>
    <s v="Investigations"/>
    <n v="4000"/>
    <n v="3650"/>
    <n v="1.095890410958904"/>
    <x v="2"/>
  </r>
  <r>
    <s v="Trust Building"/>
    <s v="Trust Building"/>
    <s v="Investigations"/>
    <n v="2000"/>
    <n v="3650"/>
    <n v="0.54794520547945202"/>
    <x v="2"/>
  </r>
  <r>
    <s v="Trust Building"/>
    <s v="Trust Building"/>
    <s v="Investigations"/>
    <n v="4000"/>
    <n v="3650"/>
    <n v="1.095890410958904"/>
    <x v="2"/>
  </r>
  <r>
    <s v="Local Transport"/>
    <s v="Transport"/>
    <s v="Investigations"/>
    <n v="7000"/>
    <n v="3650"/>
    <n v="1.9178082191780821"/>
    <x v="9"/>
  </r>
  <r>
    <s v="Local Transport"/>
    <s v="Transport"/>
    <s v="Investigations"/>
    <n v="7000"/>
    <n v="3650"/>
    <n v="1.9178082191780821"/>
    <x v="9"/>
  </r>
  <r>
    <s v="Local Transport"/>
    <s v="Transport"/>
    <s v="Investigations"/>
    <n v="8000"/>
    <n v="3650"/>
    <n v="2.1917808219178081"/>
    <x v="10"/>
  </r>
  <r>
    <s v="Local Transport"/>
    <s v="Transport"/>
    <s v="Investigations"/>
    <n v="8000"/>
    <n v="3650"/>
    <n v="2.1917808219178081"/>
    <x v="10"/>
  </r>
  <r>
    <s v="Local Transport"/>
    <s v="Transport"/>
    <s v="Investigations"/>
    <n v="4000"/>
    <n v="3650"/>
    <n v="1.095890410958904"/>
    <x v="11"/>
  </r>
  <r>
    <s v="Local Transport"/>
    <s v="Transport"/>
    <s v="Investigations"/>
    <n v="4000"/>
    <n v="3650"/>
    <n v="1.095890410958904"/>
    <x v="11"/>
  </r>
  <r>
    <s v="Local Transport"/>
    <s v="Transport"/>
    <s v="Investigations"/>
    <n v="14000"/>
    <n v="3650"/>
    <n v="3.8356164383561642"/>
    <x v="1"/>
  </r>
  <r>
    <s v="Local Transport"/>
    <s v="Transport"/>
    <s v="Investigations"/>
    <n v="14000"/>
    <n v="3650"/>
    <n v="3.8356164383561642"/>
    <x v="1"/>
  </r>
  <r>
    <s v="Local Transport"/>
    <s v="Transport"/>
    <s v="Investigations"/>
    <n v="10000"/>
    <n v="3650"/>
    <n v="2.7397260273972601"/>
    <x v="1"/>
  </r>
  <r>
    <s v="Trust Building"/>
    <s v="Trust Building"/>
    <s v="Investigations"/>
    <n v="7000"/>
    <n v="3650"/>
    <n v="1.9178082191780821"/>
    <x v="1"/>
  </r>
  <r>
    <s v="Trust Building"/>
    <s v="Trust Building"/>
    <s v="Investigations"/>
    <n v="3000"/>
    <n v="3650"/>
    <n v="0.82191780821917804"/>
    <x v="1"/>
  </r>
  <r>
    <s v="Local Transport"/>
    <s v="Transport"/>
    <s v="Investigations"/>
    <n v="8000"/>
    <n v="3650"/>
    <n v="2.1917808219178081"/>
    <x v="2"/>
  </r>
  <r>
    <s v="Local Transport"/>
    <s v="Transport"/>
    <s v="Investigations"/>
    <n v="19000"/>
    <n v="3650"/>
    <n v="5.2054794520547949"/>
    <x v="2"/>
  </r>
  <r>
    <s v="Local Transport"/>
    <s v="Transport"/>
    <s v="Investigations"/>
    <n v="16000"/>
    <n v="3650"/>
    <n v="4.3835616438356162"/>
    <x v="2"/>
  </r>
  <r>
    <s v="Local Transport"/>
    <s v="Transport"/>
    <s v="Investigations"/>
    <n v="13000"/>
    <n v="3650"/>
    <n v="3.5616438356164384"/>
    <x v="2"/>
  </r>
  <r>
    <s v="Trust Building"/>
    <s v="Trust Building"/>
    <s v="Investigations"/>
    <n v="6000"/>
    <n v="3650"/>
    <n v="1.6438356164383561"/>
    <x v="2"/>
  </r>
  <r>
    <s v="Trust Building"/>
    <s v="Trust Building"/>
    <s v="Investigations"/>
    <n v="1000"/>
    <n v="3650"/>
    <n v="0.27397260273972601"/>
    <x v="2"/>
  </r>
  <r>
    <s v="Trust Building"/>
    <s v="Trust Building"/>
    <s v="Investigations"/>
    <n v="3000"/>
    <n v="3650"/>
    <n v="0.82191780821917804"/>
    <x v="2"/>
  </r>
  <r>
    <s v="Local Transport"/>
    <s v="Transport"/>
    <s v="Investigations"/>
    <n v="8000"/>
    <n v="3650"/>
    <n v="2.1917808219178081"/>
    <x v="10"/>
  </r>
  <r>
    <s v="Local Transport"/>
    <s v="Transport"/>
    <s v="Investigations"/>
    <n v="8000"/>
    <n v="3650"/>
    <n v="2.1917808219178081"/>
    <x v="10"/>
  </r>
  <r>
    <s v="Local Transport"/>
    <s v="Transport"/>
    <s v="Investigations"/>
    <n v="12000"/>
    <n v="3650"/>
    <n v="3.2876712328767121"/>
    <x v="10"/>
  </r>
  <r>
    <s v="Local Transport"/>
    <s v="Transport"/>
    <s v="Investigations"/>
    <n v="15000"/>
    <n v="3650"/>
    <n v="4.1095890410958908"/>
    <x v="10"/>
  </r>
  <r>
    <s v="Local Transport"/>
    <s v="Transport"/>
    <s v="Investigations"/>
    <n v="5000"/>
    <n v="3650"/>
    <n v="1.3698630136986301"/>
    <x v="10"/>
  </r>
  <r>
    <s v="Trust Building"/>
    <s v="Trust Building"/>
    <s v="Investigations"/>
    <n v="5000"/>
    <n v="3650"/>
    <n v="1.3698630136986301"/>
    <x v="10"/>
  </r>
  <r>
    <s v="Trust Building"/>
    <s v="Trust Building"/>
    <s v="Investigations"/>
    <n v="1000"/>
    <n v="3650"/>
    <n v="0.27397260273972601"/>
    <x v="10"/>
  </r>
  <r>
    <s v="Trust Building"/>
    <s v="Trust Building"/>
    <s v="Investigations"/>
    <n v="4000"/>
    <n v="3650"/>
    <n v="1.095890410958904"/>
    <x v="10"/>
  </r>
  <r>
    <s v="Local Transport"/>
    <s v="Transport"/>
    <s v="Investigations"/>
    <n v="4000"/>
    <n v="3650"/>
    <n v="1.095890410958904"/>
    <x v="11"/>
  </r>
  <r>
    <s v="Local Transport"/>
    <s v="Transport"/>
    <s v="Investigations"/>
    <n v="4000"/>
    <n v="3650"/>
    <n v="1.095890410958904"/>
    <x v="11"/>
  </r>
  <r>
    <s v="Local Transport"/>
    <s v="Transport"/>
    <s v="Investigations"/>
    <n v="4000"/>
    <n v="3650"/>
    <n v="1.095890410958904"/>
    <x v="11"/>
  </r>
  <r>
    <s v="Local Transport"/>
    <s v="Transport"/>
    <s v="Investigations"/>
    <n v="4000"/>
    <n v="3650"/>
    <n v="1.095890410958904"/>
    <x v="11"/>
  </r>
  <r>
    <s v="Local Transport"/>
    <s v="Transport"/>
    <s v="Investigations"/>
    <n v="4000"/>
    <n v="3650"/>
    <n v="1.095890410958904"/>
    <x v="11"/>
  </r>
  <r>
    <s v="Local Transport"/>
    <s v="Transport"/>
    <s v="Investigations"/>
    <n v="4000"/>
    <n v="3650"/>
    <n v="1.095890410958904"/>
    <x v="11"/>
  </r>
  <r>
    <s v="Local Transport"/>
    <s v="Transport"/>
    <s v="Investigations"/>
    <n v="10000"/>
    <n v="3650"/>
    <n v="2.7397260273972601"/>
    <x v="11"/>
  </r>
  <r>
    <s v="Trust Building"/>
    <s v="Trust Building"/>
    <s v="Investigations"/>
    <n v="3000"/>
    <n v="3650"/>
    <n v="0.82191780821917804"/>
    <x v="11"/>
  </r>
  <r>
    <s v="Trust Building"/>
    <s v="Trust Building"/>
    <s v="Investigations"/>
    <n v="2000"/>
    <n v="3650"/>
    <n v="0.54794520547945202"/>
    <x v="11"/>
  </r>
  <r>
    <s v="Trust Building"/>
    <s v="Trust Building"/>
    <s v="Investigations"/>
    <n v="2000"/>
    <n v="3650"/>
    <n v="0.54794520547945202"/>
    <x v="11"/>
  </r>
  <r>
    <s v="Trust Building"/>
    <s v="Trust Building"/>
    <s v="Investigations"/>
    <n v="3000"/>
    <n v="3650"/>
    <n v="0.82191780821917804"/>
    <x v="11"/>
  </r>
  <r>
    <s v="Local Transport"/>
    <s v="Transport"/>
    <s v="Investigations"/>
    <n v="13000"/>
    <n v="3650"/>
    <n v="3.5616438356164384"/>
    <x v="9"/>
  </r>
  <r>
    <s v="Local Transport"/>
    <s v="Transport"/>
    <s v="Investigations"/>
    <n v="8000"/>
    <n v="3650"/>
    <n v="2.1917808219178081"/>
    <x v="9"/>
  </r>
  <r>
    <s v="Local Transport"/>
    <s v="Transport"/>
    <s v="Investigations"/>
    <n v="7000"/>
    <n v="3650"/>
    <n v="1.9178082191780821"/>
    <x v="9"/>
  </r>
  <r>
    <s v="Local Transport"/>
    <s v="Transport"/>
    <s v="Investigations"/>
    <n v="6000"/>
    <n v="3650"/>
    <n v="1.6438356164383561"/>
    <x v="9"/>
  </r>
  <r>
    <s v="Local Transport"/>
    <s v="Transport"/>
    <s v="Investigations"/>
    <n v="7000"/>
    <n v="3650"/>
    <n v="1.9178082191780821"/>
    <x v="9"/>
  </r>
  <r>
    <s v="Trust Building"/>
    <s v="Trust Building"/>
    <s v="Investigations"/>
    <n v="2000"/>
    <n v="3650"/>
    <n v="0.54794520547945202"/>
    <x v="9"/>
  </r>
  <r>
    <s v="Trust Building"/>
    <s v="Trust Building"/>
    <s v="Investigations"/>
    <n v="1000"/>
    <n v="3650"/>
    <n v="0.27397260273972601"/>
    <x v="9"/>
  </r>
  <r>
    <s v="Trust Building"/>
    <s v="Trust Building"/>
    <s v="Investigations"/>
    <n v="1000"/>
    <n v="3650"/>
    <n v="0.27397260273972601"/>
    <x v="9"/>
  </r>
  <r>
    <s v="Trust Building"/>
    <s v="Trust Building"/>
    <s v="Investigations"/>
    <n v="6000"/>
    <n v="3650"/>
    <n v="1.6438356164383561"/>
    <x v="9"/>
  </r>
  <r>
    <s v="2 kgs of sugar@4000"/>
    <s v="Office Materials"/>
    <s v="Office"/>
    <n v="8000"/>
    <n v="3650"/>
    <n v="2.1917808219178081"/>
    <x v="3"/>
  </r>
  <r>
    <s v="Martial Arts training for 2 days(10th&amp;17th)"/>
    <s v="Personnel"/>
    <s v="Team Building"/>
    <n v="180000"/>
    <n v="3650"/>
    <n v="49.315068493150683"/>
    <x v="3"/>
  </r>
  <r>
    <s v="Local Transport"/>
    <s v="Transport"/>
    <s v="Investigations"/>
    <n v="8000"/>
    <n v="3650"/>
    <n v="2.1917808219178081"/>
    <x v="10"/>
  </r>
  <r>
    <s v="Local Transport"/>
    <s v="Transport"/>
    <s v="Investigations"/>
    <n v="13000"/>
    <n v="3650"/>
    <n v="3.5616438356164384"/>
    <x v="10"/>
  </r>
  <r>
    <s v="Local Transport"/>
    <s v="Transport"/>
    <s v="Investigations"/>
    <n v="12000"/>
    <n v="3650"/>
    <n v="3.2876712328767121"/>
    <x v="10"/>
  </r>
  <r>
    <s v="Local Transport"/>
    <s v="Transport"/>
    <s v="Investigations"/>
    <n v="6000"/>
    <n v="3650"/>
    <n v="1.6438356164383561"/>
    <x v="10"/>
  </r>
  <r>
    <s v="Local Transport"/>
    <s v="Transport"/>
    <s v="Investigations"/>
    <n v="7000"/>
    <n v="3650"/>
    <n v="1.9178082191780821"/>
    <x v="10"/>
  </r>
  <r>
    <s v="Trust Building"/>
    <s v="Trust Building"/>
    <s v="Investigations"/>
    <n v="5000"/>
    <n v="3650"/>
    <n v="1.3698630136986301"/>
    <x v="10"/>
  </r>
  <r>
    <s v="Trust Building"/>
    <s v="Trust Building"/>
    <s v="Investigations"/>
    <n v="1000"/>
    <n v="3650"/>
    <n v="0.27397260273972601"/>
    <x v="10"/>
  </r>
  <r>
    <s v="Trust Building"/>
    <s v="Trust Building"/>
    <s v="Investigations"/>
    <n v="4000"/>
    <n v="3650"/>
    <n v="1.095890410958904"/>
    <x v="10"/>
  </r>
  <r>
    <s v="Local Transport"/>
    <s v="Transport"/>
    <s v="Investigations"/>
    <n v="20000"/>
    <n v="3650"/>
    <n v="5.4794520547945202"/>
    <x v="1"/>
  </r>
  <r>
    <s v="Local Transport"/>
    <s v="Transport"/>
    <s v="Investigations"/>
    <n v="15000"/>
    <n v="3650"/>
    <n v="4.1095890410958908"/>
    <x v="1"/>
  </r>
  <r>
    <s v="Local Transport"/>
    <s v="Transport"/>
    <s v="Investigations"/>
    <n v="11000"/>
    <n v="3650"/>
    <n v="3.0136986301369864"/>
    <x v="1"/>
  </r>
  <r>
    <s v="Trust Building"/>
    <s v="Trust Building"/>
    <s v="Investigations"/>
    <n v="8000"/>
    <n v="3650"/>
    <n v="2.1917808219178081"/>
    <x v="1"/>
  </r>
  <r>
    <s v="Trust Building"/>
    <s v="Trust Building"/>
    <s v="Investigations"/>
    <n v="2000"/>
    <n v="3650"/>
    <n v="0.54794520547945202"/>
    <x v="1"/>
  </r>
  <r>
    <s v="Local Transport"/>
    <s v="Transport"/>
    <s v="Investigations"/>
    <n v="4000"/>
    <n v="3650"/>
    <n v="1.095890410958904"/>
    <x v="11"/>
  </r>
  <r>
    <s v="Local Transport"/>
    <s v="Transport"/>
    <s v="Investigations"/>
    <n v="12000"/>
    <n v="3650"/>
    <n v="3.2876712328767121"/>
    <x v="11"/>
  </r>
  <r>
    <s v="Local Transport"/>
    <s v="Transport"/>
    <s v="Investigations"/>
    <n v="6000"/>
    <n v="3650"/>
    <n v="1.6438356164383561"/>
    <x v="11"/>
  </r>
  <r>
    <s v="Local Transport"/>
    <s v="Transport"/>
    <s v="Investigations"/>
    <n v="7000"/>
    <n v="3650"/>
    <n v="1.9178082191780821"/>
    <x v="11"/>
  </r>
  <r>
    <s v="Local Transport"/>
    <s v="Transport"/>
    <s v="Investigations"/>
    <n v="10000"/>
    <n v="3650"/>
    <n v="2.7397260273972601"/>
    <x v="11"/>
  </r>
  <r>
    <s v="Local Transport"/>
    <s v="Transport"/>
    <s v="Investigations"/>
    <n v="8000"/>
    <n v="3650"/>
    <n v="2.1917808219178081"/>
    <x v="11"/>
  </r>
  <r>
    <s v="Trust Building"/>
    <s v="Trust Building"/>
    <s v="Investigations"/>
    <n v="3000"/>
    <n v="3650"/>
    <n v="0.82191780821917804"/>
    <x v="11"/>
  </r>
  <r>
    <s v="Trust Building"/>
    <s v="Trust Building"/>
    <s v="Investigations"/>
    <n v="2000"/>
    <n v="3650"/>
    <n v="0.54794520547945202"/>
    <x v="11"/>
  </r>
  <r>
    <s v="Trust Building"/>
    <s v="Trust Building"/>
    <s v="Investigations"/>
    <n v="2000"/>
    <n v="3650"/>
    <n v="0.54794520547945202"/>
    <x v="11"/>
  </r>
  <r>
    <s v="Trust Building"/>
    <s v="Trust Building"/>
    <s v="Investigations"/>
    <n v="3000"/>
    <n v="3650"/>
    <n v="0.82191780821917804"/>
    <x v="11"/>
  </r>
  <r>
    <s v="Local Transport"/>
    <s v="Transport"/>
    <s v="Investigations"/>
    <n v="14000"/>
    <n v="3650"/>
    <n v="3.8356164383561642"/>
    <x v="2"/>
  </r>
  <r>
    <s v="Local Transport"/>
    <s v="Transport"/>
    <s v="Investigations"/>
    <n v="19000"/>
    <n v="3650"/>
    <n v="5.2054794520547949"/>
    <x v="2"/>
  </r>
  <r>
    <s v="Local Transport"/>
    <s v="Transport"/>
    <s v="Investigations"/>
    <n v="17000"/>
    <n v="3650"/>
    <n v="4.6575342465753424"/>
    <x v="2"/>
  </r>
  <r>
    <s v="Trust Building"/>
    <s v="Trust Building"/>
    <s v="Investigations"/>
    <n v="4000"/>
    <n v="3650"/>
    <n v="1.095890410958904"/>
    <x v="2"/>
  </r>
  <r>
    <s v="Trust Building"/>
    <s v="Trust Building"/>
    <s v="Investigations"/>
    <n v="1000"/>
    <n v="3650"/>
    <n v="0.27397260273972601"/>
    <x v="2"/>
  </r>
  <r>
    <s v="Trust Building"/>
    <s v="Trust Building"/>
    <s v="Investigations"/>
    <n v="5000"/>
    <n v="3650"/>
    <n v="1.3698630136986301"/>
    <x v="2"/>
  </r>
  <r>
    <s v="Local Transport"/>
    <s v="Transport"/>
    <s v="Investigations"/>
    <n v="7000"/>
    <n v="3650"/>
    <n v="1.9178082191780821"/>
    <x v="9"/>
  </r>
  <r>
    <s v="Local Transport"/>
    <s v="Transport"/>
    <s v="Investigations"/>
    <n v="9000"/>
    <n v="3650"/>
    <n v="2.4657534246575343"/>
    <x v="9"/>
  </r>
  <r>
    <s v="Local Transport"/>
    <s v="Transport"/>
    <s v="Investigations"/>
    <n v="7000"/>
    <n v="3650"/>
    <n v="1.9178082191780821"/>
    <x v="9"/>
  </r>
  <r>
    <s v="Local Transport"/>
    <s v="Transport"/>
    <s v="Investigations"/>
    <n v="8000"/>
    <n v="3650"/>
    <n v="2.1917808219178081"/>
    <x v="9"/>
  </r>
  <r>
    <s v="Local Transport"/>
    <s v="Transport"/>
    <s v="Investigations"/>
    <n v="7000"/>
    <n v="3650"/>
    <n v="1.9178082191780821"/>
    <x v="9"/>
  </r>
  <r>
    <s v="Trust Building"/>
    <s v="Trust Building"/>
    <s v="Investigations"/>
    <n v="5000"/>
    <n v="3650"/>
    <n v="1.3698630136986301"/>
    <x v="9"/>
  </r>
  <r>
    <s v="Trust Building"/>
    <s v="Trust Building"/>
    <s v="Investigations"/>
    <n v="2000"/>
    <n v="3650"/>
    <n v="0.54794520547945202"/>
    <x v="9"/>
  </r>
  <r>
    <s v="Trust Building"/>
    <s v="Trust Building"/>
    <s v="Investigations"/>
    <n v="2000"/>
    <n v="3650"/>
    <n v="0.54794520547945202"/>
    <x v="9"/>
  </r>
  <r>
    <s v="Trust Building"/>
    <s v="Trust Building"/>
    <s v="Investigations"/>
    <n v="1000"/>
    <n v="3650"/>
    <n v="0.27397260273972601"/>
    <x v="9"/>
  </r>
  <r>
    <s v="Local Transport"/>
    <s v="Transport"/>
    <s v="Management"/>
    <n v="6000"/>
    <n v="3650"/>
    <n v="1.6438356164383561"/>
    <x v="3"/>
  </r>
  <r>
    <s v="Local Transport"/>
    <s v="Transport"/>
    <s v="Management"/>
    <n v="6000"/>
    <n v="3650"/>
    <n v="1.6438356164383561"/>
    <x v="3"/>
  </r>
  <r>
    <s v="Local Transport"/>
    <s v="Transport"/>
    <s v="Management"/>
    <n v="10000"/>
    <n v="3650"/>
    <n v="2.7397260273972601"/>
    <x v="3"/>
  </r>
  <r>
    <s v="Cheque withdraw charges"/>
    <s v="Bank Fees"/>
    <s v="Office"/>
    <n v="10000"/>
    <n v="3650"/>
    <n v="2.7397260273972601"/>
    <x v="0"/>
  </r>
  <r>
    <s v="Bank transfer charges"/>
    <s v="Bank Fees"/>
    <s v="Office"/>
    <n v="2000"/>
    <n v="3650"/>
    <n v="0.54794520547945202"/>
    <x v="5"/>
  </r>
  <r>
    <s v="Airtime for i45"/>
    <s v="Telephone"/>
    <s v="Investigations"/>
    <n v="30000"/>
    <n v="3650"/>
    <n v="8.2191780821917817"/>
    <x v="2"/>
  </r>
  <r>
    <s v="Airtime for i67"/>
    <s v="Telephone"/>
    <s v="Investigations"/>
    <n v="30000"/>
    <n v="3650"/>
    <n v="8.2191780821917817"/>
    <x v="1"/>
  </r>
  <r>
    <s v="Airtime for i27"/>
    <s v="Telephone"/>
    <s v="Investigations"/>
    <n v="25000"/>
    <n v="3650"/>
    <n v="6.8493150684931505"/>
    <x v="10"/>
  </r>
  <r>
    <s v="Airtime for i53"/>
    <s v="Telephone"/>
    <s v="Investigations"/>
    <n v="25000"/>
    <n v="3650"/>
    <n v="6.8493150684931505"/>
    <x v="11"/>
  </r>
  <r>
    <s v="Airtme for i81"/>
    <s v="Telephone"/>
    <s v="Investigations"/>
    <n v="25000"/>
    <n v="3650"/>
    <n v="6.8493150684931505"/>
    <x v="9"/>
  </r>
  <r>
    <s v="Airtime for Lydia"/>
    <s v="Telephone"/>
    <s v="Management"/>
    <n v="20000"/>
    <n v="3650"/>
    <n v="5.4794520547945202"/>
    <x v="3"/>
  </r>
  <r>
    <s v="Airtime for Augustus"/>
    <s v="Telephone"/>
    <s v="Legal"/>
    <n v="20000"/>
    <n v="3650"/>
    <n v="5.4794520547945202"/>
    <x v="4"/>
  </r>
  <r>
    <s v="Airtime for Mary"/>
    <s v="Telephone"/>
    <s v="Legal"/>
    <n v="20000"/>
    <n v="3650"/>
    <n v="5.4794520547945202"/>
    <x v="6"/>
  </r>
  <r>
    <s v="Airtime for Day Guard"/>
    <s v="Telephone"/>
    <s v="Office"/>
    <n v="10000"/>
    <n v="3650"/>
    <n v="2.7397260273972601"/>
    <x v="7"/>
  </r>
  <r>
    <s v="2kgs of sugar @3500"/>
    <s v="Office Materials"/>
    <s v="Office"/>
    <n v="7000"/>
    <n v="3650"/>
    <n v="1.9178082191780821"/>
    <x v="3"/>
  </r>
  <r>
    <s v="10 Pencils@600"/>
    <s v="Office Materials"/>
    <s v="Office"/>
    <n v="6000"/>
    <n v="3650"/>
    <n v="1.6438356164383561"/>
    <x v="3"/>
  </r>
  <r>
    <s v="6 pencils@500"/>
    <s v="Office Materials"/>
    <s v="Office"/>
    <n v="3000"/>
    <n v="3650"/>
    <n v="0.82191780821917804"/>
    <x v="3"/>
  </r>
  <r>
    <s v="10 pens@500"/>
    <s v="Office Materials"/>
    <s v="Office"/>
    <n v="5000"/>
    <n v="3650"/>
    <n v="1.3698630136986301"/>
    <x v="3"/>
  </r>
  <r>
    <s v="20 pens@500"/>
    <s v="Office Materials"/>
    <s v="Office"/>
    <n v="10000"/>
    <n v="3650"/>
    <n v="2.7397260273972601"/>
    <x v="3"/>
  </r>
  <r>
    <s v="4 pens@1000"/>
    <s v="Office Materials"/>
    <s v="Office"/>
    <n v="4000"/>
    <n v="3650"/>
    <n v="1.095890410958904"/>
    <x v="3"/>
  </r>
  <r>
    <s v="50 pieces of master plus pens"/>
    <s v="Office Materials"/>
    <s v="Office"/>
    <n v="30000"/>
    <n v="3650"/>
    <n v="8.2191780821917817"/>
    <x v="3"/>
  </r>
  <r>
    <s v="1 pair of cleaning gloves"/>
    <s v="Office Materials"/>
    <s v="Office"/>
    <n v="7000"/>
    <n v="3650"/>
    <n v="1.9178082191780821"/>
    <x v="3"/>
  </r>
  <r>
    <s v="1 pair of washing gloves"/>
    <s v="Office Materials"/>
    <s v="Office"/>
    <n v="5500"/>
    <n v="3650"/>
    <n v="1.5068493150684932"/>
    <x v="3"/>
  </r>
  <r>
    <s v="5 brooms of vim"/>
    <s v="Office Materials"/>
    <s v="Office"/>
    <n v="29000"/>
    <n v="3650"/>
    <n v="7.9452054794520546"/>
    <x v="3"/>
  </r>
  <r>
    <s v="1 soft broom"/>
    <s v="Office Materials"/>
    <s v="Office"/>
    <n v="17000"/>
    <n v="3650"/>
    <n v="4.6575342465753424"/>
    <x v="3"/>
  </r>
  <r>
    <s v="shopping bag"/>
    <s v="Office Materials"/>
    <s v="Office"/>
    <n v="5000"/>
    <n v="3650"/>
    <n v="1.3698630136986301"/>
    <x v="3"/>
  </r>
  <r>
    <s v="3 bottles Rwenzori driniking water"/>
    <s v="Office Materials"/>
    <s v="Office"/>
    <n v="39000"/>
    <n v="3650"/>
    <n v="10.684931506849315"/>
    <x v="3"/>
  </r>
  <r>
    <s v="Local Transport"/>
    <s v="Transport"/>
    <s v="Investigations"/>
    <n v="8000"/>
    <n v="3650"/>
    <n v="2.1917808219178081"/>
    <x v="10"/>
  </r>
  <r>
    <s v="Local Transport"/>
    <s v="Transport"/>
    <s v="Investigations"/>
    <n v="10000"/>
    <n v="3650"/>
    <n v="2.7397260273972601"/>
    <x v="10"/>
  </r>
  <r>
    <s v="Local Transport"/>
    <s v="Transport"/>
    <s v="Investigations"/>
    <n v="13000"/>
    <n v="3650"/>
    <n v="3.5616438356164384"/>
    <x v="10"/>
  </r>
  <r>
    <s v="Local Transport"/>
    <s v="Transport"/>
    <s v="Investigations"/>
    <n v="10000"/>
    <n v="3650"/>
    <n v="2.7397260273972601"/>
    <x v="10"/>
  </r>
  <r>
    <s v="Local Transport"/>
    <s v="Transport"/>
    <s v="Investigations"/>
    <n v="10000"/>
    <n v="3650"/>
    <n v="2.7397260273972601"/>
    <x v="10"/>
  </r>
  <r>
    <s v="Trust Building"/>
    <s v="Trust Building"/>
    <s v="Investigations"/>
    <n v="5000"/>
    <n v="3650"/>
    <n v="1.3698630136986301"/>
    <x v="10"/>
  </r>
  <r>
    <s v="Trust Building"/>
    <s v="Trust Building"/>
    <s v="Investigations"/>
    <n v="1000"/>
    <n v="3650"/>
    <n v="0.27397260273972601"/>
    <x v="10"/>
  </r>
  <r>
    <s v="Trust Building"/>
    <s v="Trust Building"/>
    <s v="Investigations"/>
    <n v="4000"/>
    <n v="3650"/>
    <n v="1.095890410958904"/>
    <x v="10"/>
  </r>
  <r>
    <s v="Local Transport"/>
    <s v="Transport"/>
    <s v="Investigations"/>
    <n v="30000"/>
    <n v="3650"/>
    <n v="8.2191780821917817"/>
    <x v="1"/>
  </r>
  <r>
    <s v="Local Transport"/>
    <s v="Transport"/>
    <s v="Investigations"/>
    <n v="27000"/>
    <n v="3650"/>
    <n v="7.397260273972603"/>
    <x v="1"/>
  </r>
  <r>
    <s v="Trust Building"/>
    <s v="Trust Building"/>
    <s v="Investigations"/>
    <n v="2000"/>
    <n v="3650"/>
    <n v="0.54794520547945202"/>
    <x v="1"/>
  </r>
  <r>
    <s v="Trust Building"/>
    <s v="Trust Building"/>
    <s v="Investigations"/>
    <n v="10000"/>
    <n v="3650"/>
    <n v="2.7397260273972601"/>
    <x v="1"/>
  </r>
  <r>
    <s v="Local Transport"/>
    <s v="Transport"/>
    <s v="Investigations"/>
    <n v="10000"/>
    <n v="3650"/>
    <n v="2.7397260273972601"/>
    <x v="9"/>
  </r>
  <r>
    <s v="Local Transport"/>
    <s v="Transport"/>
    <s v="Investigations"/>
    <n v="9000"/>
    <n v="3650"/>
    <n v="2.4657534246575343"/>
    <x v="9"/>
  </r>
  <r>
    <s v="Local Transport"/>
    <s v="Transport"/>
    <s v="Investigations"/>
    <n v="8000"/>
    <n v="3650"/>
    <n v="2.1917808219178081"/>
    <x v="9"/>
  </r>
  <r>
    <s v="Local Transport"/>
    <s v="Transport"/>
    <s v="Investigations"/>
    <n v="7000"/>
    <n v="3650"/>
    <n v="1.9178082191780821"/>
    <x v="9"/>
  </r>
  <r>
    <s v="Local Transport"/>
    <s v="Transport"/>
    <s v="Investigations"/>
    <n v="7000"/>
    <n v="3650"/>
    <n v="1.9178082191780821"/>
    <x v="9"/>
  </r>
  <r>
    <s v="Trust Building"/>
    <s v="Trust Building"/>
    <s v="Investigations"/>
    <n v="6000"/>
    <n v="3650"/>
    <n v="1.6438356164383561"/>
    <x v="9"/>
  </r>
  <r>
    <s v="Trust Building"/>
    <s v="Trust Building"/>
    <s v="Investigations"/>
    <n v="2000"/>
    <n v="3650"/>
    <n v="0.54794520547945202"/>
    <x v="9"/>
  </r>
  <r>
    <s v="Trust Building"/>
    <s v="Trust Building"/>
    <s v="Investigations"/>
    <n v="2000"/>
    <n v="3650"/>
    <n v="0.54794520547945202"/>
    <x v="9"/>
  </r>
  <r>
    <s v="Trust Building"/>
    <s v="Trust Building"/>
    <s v="Investigations"/>
    <n v="1000"/>
    <n v="3650"/>
    <n v="0.27397260273972601"/>
    <x v="9"/>
  </r>
  <r>
    <s v="Local Transport"/>
    <s v="Transport"/>
    <s v="Investigations"/>
    <n v="4000"/>
    <n v="3650"/>
    <n v="1.095890410958904"/>
    <x v="11"/>
  </r>
  <r>
    <s v="Local Transport"/>
    <s v="Transport"/>
    <s v="Investigations"/>
    <n v="12000"/>
    <n v="3650"/>
    <n v="3.2876712328767121"/>
    <x v="11"/>
  </r>
  <r>
    <s v="Local Transport"/>
    <s v="Transport"/>
    <s v="Investigations"/>
    <n v="8000"/>
    <n v="3650"/>
    <n v="2.1917808219178081"/>
    <x v="11"/>
  </r>
  <r>
    <s v="Local Transport"/>
    <s v="Transport"/>
    <s v="Investigations"/>
    <n v="9000"/>
    <n v="3650"/>
    <n v="2.4657534246575343"/>
    <x v="11"/>
  </r>
  <r>
    <s v="Local Transport"/>
    <s v="Transport"/>
    <s v="Investigations"/>
    <n v="7000"/>
    <n v="3650"/>
    <n v="1.9178082191780821"/>
    <x v="11"/>
  </r>
  <r>
    <s v="Local Transport"/>
    <s v="Transport"/>
    <s v="Investigations"/>
    <n v="9000"/>
    <n v="3650"/>
    <n v="2.4657534246575343"/>
    <x v="11"/>
  </r>
  <r>
    <s v="Local Transport"/>
    <s v="Transport"/>
    <s v="Investigations"/>
    <n v="5000"/>
    <n v="3650"/>
    <n v="1.3698630136986301"/>
    <x v="11"/>
  </r>
  <r>
    <s v="Trust Building"/>
    <s v="Trust Building"/>
    <s v="Investigations"/>
    <n v="3000"/>
    <n v="3650"/>
    <n v="0.82191780821917804"/>
    <x v="11"/>
  </r>
  <r>
    <s v="Trust Building"/>
    <s v="Trust Building"/>
    <s v="Investigations"/>
    <n v="2000"/>
    <n v="3650"/>
    <n v="0.54794520547945202"/>
    <x v="11"/>
  </r>
  <r>
    <s v="Trust Building"/>
    <s v="Trust Building"/>
    <s v="Investigations"/>
    <n v="3000"/>
    <n v="3650"/>
    <n v="0.82191780821917804"/>
    <x v="11"/>
  </r>
  <r>
    <s v="Trust Building"/>
    <s v="Trust Building"/>
    <s v="Investigations"/>
    <n v="2000"/>
    <n v="3650"/>
    <n v="0.54794520547945202"/>
    <x v="11"/>
  </r>
  <r>
    <s v="Local Transport"/>
    <s v="Transport"/>
    <s v="Investigations"/>
    <n v="9000"/>
    <n v="3650"/>
    <n v="2.4657534246575343"/>
    <x v="2"/>
  </r>
  <r>
    <s v="Local Transport"/>
    <s v="Transport"/>
    <s v="Investigations"/>
    <n v="11000"/>
    <n v="3650"/>
    <n v="3.0136986301369864"/>
    <x v="2"/>
  </r>
  <r>
    <s v="Local Transport"/>
    <s v="Transport"/>
    <s v="Investigations"/>
    <n v="13000"/>
    <n v="3650"/>
    <n v="3.5616438356164384"/>
    <x v="2"/>
  </r>
  <r>
    <s v="Local Transport"/>
    <s v="Transport"/>
    <s v="Investigations"/>
    <n v="16000"/>
    <n v="3650"/>
    <n v="4.3835616438356162"/>
    <x v="2"/>
  </r>
  <r>
    <s v="Trust Building"/>
    <s v="Trust Building"/>
    <s v="Investigations"/>
    <n v="4000"/>
    <n v="3650"/>
    <n v="1.095890410958904"/>
    <x v="2"/>
  </r>
  <r>
    <s v="Trust Building"/>
    <s v="Trust Building"/>
    <s v="Investigations"/>
    <n v="2000"/>
    <n v="3650"/>
    <n v="0.54794520547945202"/>
    <x v="2"/>
  </r>
  <r>
    <s v="Trust Building"/>
    <s v="Trust Building"/>
    <s v="Investigations"/>
    <n v="3000"/>
    <n v="3650"/>
    <n v="0.82191780821917804"/>
    <x v="2"/>
  </r>
  <r>
    <s v="Purchase of 1 kg of sugar"/>
    <s v="Office Materials"/>
    <s v="Office"/>
    <n v="4000"/>
    <n v="3650"/>
    <n v="1.095890410958904"/>
    <x v="3"/>
  </r>
  <r>
    <s v="Local Transport"/>
    <s v="Transport"/>
    <s v="Legal"/>
    <n v="7500"/>
    <n v="3650"/>
    <n v="2.0547945205479454"/>
    <x v="6"/>
  </r>
  <r>
    <s v="Local Transport"/>
    <s v="Transport"/>
    <s v="Legal"/>
    <n v="6000"/>
    <n v="3650"/>
    <n v="1.6438356164383561"/>
    <x v="6"/>
  </r>
  <r>
    <s v="Local Transport"/>
    <s v="Transport"/>
    <s v="Legal"/>
    <n v="7500"/>
    <n v="3650"/>
    <n v="2.0547945205479454"/>
    <x v="6"/>
  </r>
  <r>
    <s v="Local Transport"/>
    <s v="Transport"/>
    <s v="Investigations"/>
    <n v="12000"/>
    <n v="3650"/>
    <n v="3.2876712328767121"/>
    <x v="2"/>
  </r>
  <r>
    <s v="Local Transport"/>
    <s v="Transport"/>
    <s v="Investigations"/>
    <n v="14000"/>
    <n v="3650"/>
    <n v="3.8356164383561642"/>
    <x v="2"/>
  </r>
  <r>
    <s v="Local Transport"/>
    <s v="Transport"/>
    <s v="Investigations"/>
    <n v="13000"/>
    <n v="3650"/>
    <n v="3.5616438356164384"/>
    <x v="2"/>
  </r>
  <r>
    <s v="Local Transport"/>
    <s v="Transport"/>
    <s v="Investigations"/>
    <n v="12000"/>
    <n v="3650"/>
    <n v="3.2876712328767121"/>
    <x v="2"/>
  </r>
  <r>
    <s v="Trust Building"/>
    <s v="Trust Building"/>
    <s v="Investigations"/>
    <n v="6000"/>
    <n v="3650"/>
    <n v="1.6438356164383561"/>
    <x v="2"/>
  </r>
  <r>
    <s v="Trust Building"/>
    <s v="Trust Building"/>
    <s v="Investigations"/>
    <n v="4000"/>
    <n v="3650"/>
    <n v="1.095890410958904"/>
    <x v="2"/>
  </r>
  <r>
    <s v="Local Transport"/>
    <s v="Transport"/>
    <s v="Investigations"/>
    <n v="15000"/>
    <n v="3650"/>
    <n v="4.1095890410958908"/>
    <x v="1"/>
  </r>
  <r>
    <s v="Local Transport"/>
    <s v="Transport"/>
    <s v="Investigations"/>
    <n v="20000"/>
    <n v="3650"/>
    <n v="5.4794520547945202"/>
    <x v="1"/>
  </r>
  <r>
    <s v="Local Transport"/>
    <s v="Transport"/>
    <s v="Investigations"/>
    <n v="12000"/>
    <n v="3650"/>
    <n v="3.2876712328767121"/>
    <x v="1"/>
  </r>
  <r>
    <s v="Trust Building"/>
    <s v="Trust Building"/>
    <s v="Investigations"/>
    <n v="5000"/>
    <n v="3650"/>
    <n v="1.3698630136986301"/>
    <x v="1"/>
  </r>
  <r>
    <s v="Trust Building"/>
    <s v="Trust Building"/>
    <s v="Investigations"/>
    <n v="5000"/>
    <n v="3650"/>
    <n v="1.3698630136986301"/>
    <x v="1"/>
  </r>
  <r>
    <s v="Local Transport"/>
    <s v="Transport"/>
    <s v="Investigations"/>
    <n v="4000"/>
    <n v="3650"/>
    <n v="1.095890410958904"/>
    <x v="11"/>
  </r>
  <r>
    <s v="Local Transport"/>
    <s v="Transport"/>
    <s v="Investigations"/>
    <n v="9000"/>
    <n v="3650"/>
    <n v="2.4657534246575343"/>
    <x v="11"/>
  </r>
  <r>
    <s v="Local Transport"/>
    <s v="Transport"/>
    <s v="Investigations"/>
    <n v="5000"/>
    <n v="3650"/>
    <n v="1.3698630136986301"/>
    <x v="11"/>
  </r>
  <r>
    <s v="Local Transport"/>
    <s v="Transport"/>
    <s v="Investigations"/>
    <n v="12000"/>
    <n v="3650"/>
    <n v="3.2876712328767121"/>
    <x v="11"/>
  </r>
  <r>
    <s v="Local Transport"/>
    <s v="Transport"/>
    <s v="Investigations"/>
    <n v="5000"/>
    <n v="3650"/>
    <n v="1.3698630136986301"/>
    <x v="11"/>
  </r>
  <r>
    <s v="Local Transport"/>
    <s v="Transport"/>
    <s v="Investigations"/>
    <n v="15000"/>
    <n v="3650"/>
    <n v="4.1095890410958908"/>
    <x v="11"/>
  </r>
  <r>
    <s v="Trust Building"/>
    <s v="Trust Building"/>
    <s v="Investigations"/>
    <n v="3000"/>
    <n v="3650"/>
    <n v="0.82191780821917804"/>
    <x v="11"/>
  </r>
  <r>
    <s v="Trust Building"/>
    <s v="Trust Building"/>
    <s v="Investigations"/>
    <n v="2000"/>
    <n v="3650"/>
    <n v="0.54794520547945202"/>
    <x v="11"/>
  </r>
  <r>
    <s v="Trust Building"/>
    <s v="Trust Building"/>
    <s v="Investigations"/>
    <n v="2000"/>
    <n v="3650"/>
    <n v="0.54794520547945202"/>
    <x v="11"/>
  </r>
  <r>
    <s v="Trust Building"/>
    <s v="Trust Building"/>
    <s v="Investigations"/>
    <n v="3000"/>
    <n v="3650"/>
    <n v="0.82191780821917804"/>
    <x v="11"/>
  </r>
  <r>
    <s v="Local Transport"/>
    <s v="Transport"/>
    <s v="Investigations"/>
    <n v="11000"/>
    <n v="3650"/>
    <n v="3.0136986301369864"/>
    <x v="9"/>
  </r>
  <r>
    <s v="Local Transport"/>
    <s v="Transport"/>
    <s v="Investigations"/>
    <n v="15000"/>
    <n v="3650"/>
    <n v="4.1095890410958908"/>
    <x v="9"/>
  </r>
  <r>
    <s v="Local Transport"/>
    <s v="Transport"/>
    <s v="Investigations"/>
    <n v="10000"/>
    <n v="3650"/>
    <n v="2.7397260273972601"/>
    <x v="9"/>
  </r>
  <r>
    <s v="Local Transport"/>
    <s v="Transport"/>
    <s v="Investigations"/>
    <n v="8000"/>
    <n v="3650"/>
    <n v="2.1917808219178081"/>
    <x v="9"/>
  </r>
  <r>
    <s v="Local Transport"/>
    <s v="Transport"/>
    <s v="Investigations"/>
    <n v="7000"/>
    <n v="3650"/>
    <n v="1.9178082191780821"/>
    <x v="9"/>
  </r>
  <r>
    <s v="Trust Building"/>
    <s v="Trust Building"/>
    <s v="Investigations"/>
    <n v="6000"/>
    <n v="3650"/>
    <n v="1.6438356164383561"/>
    <x v="9"/>
  </r>
  <r>
    <s v="Trust Building"/>
    <s v="Trust Building"/>
    <s v="Investigations"/>
    <n v="3000"/>
    <n v="3650"/>
    <n v="0.82191780821917804"/>
    <x v="9"/>
  </r>
  <r>
    <s v="Trust Building"/>
    <s v="Trust Building"/>
    <s v="Investigations"/>
    <n v="1000"/>
    <n v="3650"/>
    <n v="0.27397260273972601"/>
    <x v="9"/>
  </r>
  <r>
    <s v="Local Transport"/>
    <s v="Transport"/>
    <s v="Investigations"/>
    <n v="8000"/>
    <n v="3650"/>
    <n v="2.1917808219178081"/>
    <x v="10"/>
  </r>
  <r>
    <s v="Local Transport"/>
    <s v="Transport"/>
    <s v="Investigations"/>
    <n v="10000"/>
    <n v="3650"/>
    <n v="2.7397260273972601"/>
    <x v="10"/>
  </r>
  <r>
    <s v="Local Transport"/>
    <s v="Transport"/>
    <s v="Investigations"/>
    <n v="11000"/>
    <n v="3650"/>
    <n v="3.0136986301369864"/>
    <x v="10"/>
  </r>
  <r>
    <s v="Local Transport"/>
    <s v="Transport"/>
    <s v="Investigations"/>
    <n v="6000"/>
    <n v="3650"/>
    <n v="1.6438356164383561"/>
    <x v="10"/>
  </r>
  <r>
    <s v="Local Transport"/>
    <s v="Transport"/>
    <s v="Investigations"/>
    <n v="8000"/>
    <n v="3650"/>
    <n v="2.1917808219178081"/>
    <x v="10"/>
  </r>
  <r>
    <s v="Trust Building"/>
    <s v="Trust Building"/>
    <s v="Investigations"/>
    <n v="5000"/>
    <n v="3650"/>
    <n v="1.3698630136986301"/>
    <x v="10"/>
  </r>
  <r>
    <s v="Trust Building"/>
    <s v="Trust Building"/>
    <s v="Investigations"/>
    <n v="1000"/>
    <n v="3650"/>
    <n v="0.27397260273972601"/>
    <x v="10"/>
  </r>
  <r>
    <s v="Trust Building"/>
    <s v="Trust Building"/>
    <s v="Investigations"/>
    <n v="4000"/>
    <n v="3650"/>
    <n v="1.095890410958904"/>
    <x v="10"/>
  </r>
  <r>
    <s v="Transfer charges"/>
    <s v="Bank Fees"/>
    <s v="Office"/>
    <n v="2190"/>
    <n v="3650"/>
    <n v="0.6"/>
    <x v="8"/>
  </r>
  <r>
    <s v="Local Transport"/>
    <s v="Transport"/>
    <s v="Investigations"/>
    <n v="18000"/>
    <n v="3650"/>
    <n v="4.9315068493150687"/>
    <x v="2"/>
  </r>
  <r>
    <s v="Local Transport"/>
    <s v="Transport"/>
    <s v="Investigations"/>
    <n v="14000"/>
    <n v="3650"/>
    <n v="3.8356164383561642"/>
    <x v="2"/>
  </r>
  <r>
    <s v="Local Transport"/>
    <s v="Transport"/>
    <s v="Investigations"/>
    <n v="18000"/>
    <n v="3650"/>
    <n v="4.9315068493150687"/>
    <x v="2"/>
  </r>
  <r>
    <s v="Trust Building"/>
    <s v="Trust Building"/>
    <s v="Investigations"/>
    <n v="6000"/>
    <n v="3650"/>
    <n v="1.6438356164383561"/>
    <x v="2"/>
  </r>
  <r>
    <s v="Trust Building"/>
    <s v="Trust Building"/>
    <s v="Investigations"/>
    <n v="3000"/>
    <n v="3650"/>
    <n v="0.82191780821917804"/>
    <x v="2"/>
  </r>
  <r>
    <s v="Trust Building"/>
    <s v="Trust Building"/>
    <s v="Investigations"/>
    <n v="1000"/>
    <n v="3650"/>
    <n v="0.27397260273972601"/>
    <x v="2"/>
  </r>
  <r>
    <s v="Local Transport"/>
    <s v="Transport"/>
    <s v="Investigations"/>
    <n v="24000"/>
    <n v="3650"/>
    <n v="6.5753424657534243"/>
    <x v="1"/>
  </r>
  <r>
    <s v="Local Transport"/>
    <s v="Transport"/>
    <s v="Investigations"/>
    <n v="17000"/>
    <n v="3650"/>
    <n v="4.6575342465753424"/>
    <x v="1"/>
  </r>
  <r>
    <s v="Local Transport"/>
    <s v="Transport"/>
    <s v="Investigations"/>
    <n v="8000"/>
    <n v="3650"/>
    <n v="2.1917808219178081"/>
    <x v="1"/>
  </r>
  <r>
    <s v="Trust Building"/>
    <s v="Trust Building"/>
    <s v="Investigations"/>
    <n v="7000"/>
    <n v="3650"/>
    <n v="1.9178082191780821"/>
    <x v="1"/>
  </r>
  <r>
    <s v="Trust Building"/>
    <s v="Trust Building"/>
    <s v="Investigations"/>
    <n v="1000"/>
    <n v="3650"/>
    <n v="0.27397260273972601"/>
    <x v="1"/>
  </r>
  <r>
    <s v="Trust Building"/>
    <s v="Trust Building"/>
    <s v="Investigations"/>
    <n v="2000"/>
    <n v="3650"/>
    <n v="0.54794520547945202"/>
    <x v="1"/>
  </r>
  <r>
    <s v="Local Transport"/>
    <s v="Transport"/>
    <s v="Investigations"/>
    <n v="4000"/>
    <n v="3650"/>
    <n v="1.095890410958904"/>
    <x v="11"/>
  </r>
  <r>
    <s v="Local Transport"/>
    <s v="Transport"/>
    <s v="Investigations"/>
    <n v="7000"/>
    <n v="3650"/>
    <n v="1.9178082191780821"/>
    <x v="11"/>
  </r>
  <r>
    <s v="Local Transport"/>
    <s v="Transport"/>
    <s v="Investigations"/>
    <n v="12000"/>
    <n v="3650"/>
    <n v="3.2876712328767121"/>
    <x v="11"/>
  </r>
  <r>
    <s v="Local Transport"/>
    <s v="Transport"/>
    <s v="Investigations"/>
    <n v="15000"/>
    <n v="3650"/>
    <n v="4.1095890410958908"/>
    <x v="11"/>
  </r>
  <r>
    <s v="Local Transport"/>
    <s v="Transport"/>
    <s v="Investigations"/>
    <n v="15000"/>
    <n v="3650"/>
    <n v="4.1095890410958908"/>
    <x v="11"/>
  </r>
  <r>
    <s v="Trust Building"/>
    <s v="Trust Building"/>
    <s v="Investigations"/>
    <n v="3000"/>
    <n v="3650"/>
    <n v="0.82191780821917804"/>
    <x v="11"/>
  </r>
  <r>
    <s v="Trust Building"/>
    <s v="Trust Building"/>
    <s v="Investigations"/>
    <n v="2000"/>
    <n v="3650"/>
    <n v="0.54794520547945202"/>
    <x v="11"/>
  </r>
  <r>
    <s v="Trust Building"/>
    <s v="Trust Building"/>
    <s v="Investigations"/>
    <n v="2000"/>
    <n v="3650"/>
    <n v="0.54794520547945202"/>
    <x v="11"/>
  </r>
  <r>
    <s v="Trust Building"/>
    <s v="Trust Building"/>
    <s v="Investigations"/>
    <n v="3000"/>
    <n v="3650"/>
    <n v="0.82191780821917804"/>
    <x v="11"/>
  </r>
  <r>
    <s v="Local Transport"/>
    <s v="Transport"/>
    <s v="Investigations"/>
    <n v="8000"/>
    <n v="3650"/>
    <n v="2.1917808219178081"/>
    <x v="10"/>
  </r>
  <r>
    <s v="Local Transport"/>
    <s v="Transport"/>
    <s v="Investigations"/>
    <n v="13000"/>
    <n v="3650"/>
    <n v="3.5616438356164384"/>
    <x v="10"/>
  </r>
  <r>
    <s v="Local Transport"/>
    <s v="Transport"/>
    <s v="Investigations"/>
    <n v="10000"/>
    <n v="3650"/>
    <n v="2.7397260273972601"/>
    <x v="10"/>
  </r>
  <r>
    <s v="Local Transport"/>
    <s v="Transport"/>
    <s v="Investigations"/>
    <n v="12000"/>
    <n v="3650"/>
    <n v="3.2876712328767121"/>
    <x v="10"/>
  </r>
  <r>
    <s v="Local Transport"/>
    <s v="Transport"/>
    <s v="Investigations"/>
    <n v="4000"/>
    <n v="3650"/>
    <n v="1.095890410958904"/>
    <x v="10"/>
  </r>
  <r>
    <s v="Trust Building"/>
    <s v="Trust Building"/>
    <s v="Investigations"/>
    <n v="5000"/>
    <n v="3650"/>
    <n v="1.3698630136986301"/>
    <x v="10"/>
  </r>
  <r>
    <s v="Trust Building"/>
    <s v="Trust Building"/>
    <s v="Investigations"/>
    <n v="2000"/>
    <n v="3650"/>
    <n v="0.54794520547945202"/>
    <x v="10"/>
  </r>
  <r>
    <s v="Trust Building"/>
    <s v="Trust Building"/>
    <s v="Investigations"/>
    <n v="3000"/>
    <n v="3650"/>
    <n v="0.82191780821917804"/>
    <x v="10"/>
  </r>
  <r>
    <s v="Local Transport"/>
    <s v="Transport"/>
    <s v="Investigations"/>
    <n v="15000"/>
    <n v="3650"/>
    <n v="4.1095890410958908"/>
    <x v="9"/>
  </r>
  <r>
    <s v="Local Transport"/>
    <s v="Transport"/>
    <s v="Investigations"/>
    <n v="9000"/>
    <n v="3650"/>
    <n v="2.4657534246575343"/>
    <x v="9"/>
  </r>
  <r>
    <s v="Local Transport"/>
    <s v="Transport"/>
    <s v="Investigations"/>
    <n v="5000"/>
    <n v="3650"/>
    <n v="1.3698630136986301"/>
    <x v="9"/>
  </r>
  <r>
    <s v="Local Transport"/>
    <s v="Transport"/>
    <s v="Investigations"/>
    <n v="3000"/>
    <n v="3650"/>
    <n v="0.82191780821917804"/>
    <x v="9"/>
  </r>
  <r>
    <s v="Local Transport"/>
    <s v="Transport"/>
    <s v="Investigations"/>
    <n v="7000"/>
    <n v="3650"/>
    <n v="1.9178082191780821"/>
    <x v="9"/>
  </r>
  <r>
    <s v="Trust Building"/>
    <s v="Trust Building"/>
    <s v="Investigations"/>
    <n v="6000"/>
    <n v="3650"/>
    <n v="1.6438356164383561"/>
    <x v="9"/>
  </r>
  <r>
    <s v="Trust Building"/>
    <s v="Trust Building"/>
    <s v="Investigations"/>
    <n v="2000"/>
    <n v="3650"/>
    <n v="0.54794520547945202"/>
    <x v="9"/>
  </r>
  <r>
    <s v="Trust Building"/>
    <s v="Trust Building"/>
    <s v="Investigations"/>
    <n v="2000"/>
    <n v="3650"/>
    <n v="0.54794520547945202"/>
    <x v="9"/>
  </r>
  <r>
    <s v="French class training for 3 team members"/>
    <s v="Personnel"/>
    <s v="Team Building"/>
    <n v="200000"/>
    <n v="3650"/>
    <n v="54.794520547945204"/>
    <x v="3"/>
  </r>
  <r>
    <s v="Fixing office door handle"/>
    <s v="Services"/>
    <s v="Office"/>
    <n v="10000"/>
    <n v="3650"/>
    <n v="2.7397260273972601"/>
    <x v="3"/>
  </r>
  <r>
    <s v="Local Transport"/>
    <s v="Transport"/>
    <s v="Legal"/>
    <n v="10000"/>
    <n v="3650"/>
    <n v="2.7397260273972601"/>
    <x v="6"/>
  </r>
  <r>
    <s v="Intercity transport (Kampala-Kitalya)"/>
    <s v="Transport"/>
    <s v="Legal"/>
    <n v="15000"/>
    <n v="3650"/>
    <n v="4.1095890410958908"/>
    <x v="6"/>
  </r>
  <r>
    <s v="Local Transport"/>
    <s v="Transport"/>
    <s v="Legal"/>
    <n v="68000"/>
    <n v="3650"/>
    <n v="18.63013698630137"/>
    <x v="6"/>
  </r>
  <r>
    <s v="Local Transport"/>
    <s v="Transport"/>
    <s v="Legal"/>
    <n v="65000"/>
    <n v="3650"/>
    <n v="17.80821917808219"/>
    <x v="6"/>
  </r>
  <r>
    <s v="Intercity transport(Kitalya-Kla)"/>
    <s v="Transport"/>
    <s v="Legal"/>
    <n v="14000"/>
    <n v="3650"/>
    <n v="3.8356164383561642"/>
    <x v="6"/>
  </r>
  <r>
    <s v="Local Transport"/>
    <s v="Transport"/>
    <s v="Legal"/>
    <n v="13000"/>
    <n v="3650"/>
    <n v="3.5616438356164384"/>
    <x v="6"/>
  </r>
  <r>
    <s v="Lunch for Mary"/>
    <s v="Travel Subsistence"/>
    <s v="Legal"/>
    <n v="15000"/>
    <n v="3650"/>
    <n v="4.1095890410958908"/>
    <x v="6"/>
  </r>
  <r>
    <s v="Local Transport"/>
    <s v="Transport"/>
    <s v="Investigations"/>
    <n v="7000"/>
    <n v="3650"/>
    <n v="1.9178082191780821"/>
    <x v="2"/>
  </r>
  <r>
    <s v="Local Transport"/>
    <s v="Transport"/>
    <s v="Investigations"/>
    <n v="13000"/>
    <n v="3650"/>
    <n v="3.5616438356164384"/>
    <x v="2"/>
  </r>
  <r>
    <s v="Local Transport"/>
    <s v="Transport"/>
    <s v="Investigations"/>
    <n v="17000"/>
    <n v="3650"/>
    <n v="4.6575342465753424"/>
    <x v="2"/>
  </r>
  <r>
    <s v="Local Transport"/>
    <s v="Transport"/>
    <s v="Investigations"/>
    <n v="16000"/>
    <n v="3650"/>
    <n v="4.3835616438356162"/>
    <x v="2"/>
  </r>
  <r>
    <s v="Trust Building"/>
    <s v="Trust Building"/>
    <s v="Investigations"/>
    <n v="4000"/>
    <n v="3650"/>
    <n v="1.095890410958904"/>
    <x v="2"/>
  </r>
  <r>
    <s v="Trust Building"/>
    <s v="Trust Building"/>
    <s v="Investigations"/>
    <n v="3000"/>
    <n v="3650"/>
    <n v="0.82191780821917804"/>
    <x v="2"/>
  </r>
  <r>
    <s v="Trust Building"/>
    <s v="Trust Building"/>
    <s v="Investigations"/>
    <n v="1500"/>
    <n v="3650"/>
    <n v="0.41095890410958902"/>
    <x v="2"/>
  </r>
  <r>
    <s v="Trust Building"/>
    <s v="Trust Building"/>
    <s v="Investigations"/>
    <n v="1000"/>
    <n v="3650"/>
    <n v="0.27397260273972601"/>
    <x v="2"/>
  </r>
  <r>
    <s v="Local Transport"/>
    <s v="Transport"/>
    <s v="Investigations"/>
    <n v="4000"/>
    <n v="3650"/>
    <n v="1.095890410958904"/>
    <x v="11"/>
  </r>
  <r>
    <s v="Local Transport"/>
    <s v="Transport"/>
    <s v="Investigations"/>
    <n v="14000"/>
    <n v="3650"/>
    <n v="3.8356164383561642"/>
    <x v="11"/>
  </r>
  <r>
    <s v="Local Transport"/>
    <s v="Transport"/>
    <s v="Investigations"/>
    <n v="10000"/>
    <n v="3650"/>
    <n v="2.7397260273972601"/>
    <x v="11"/>
  </r>
  <r>
    <s v="Local Transport"/>
    <s v="Transport"/>
    <s v="Investigations"/>
    <n v="14000"/>
    <n v="3650"/>
    <n v="3.8356164383561642"/>
    <x v="11"/>
  </r>
  <r>
    <s v="Local Transport"/>
    <s v="Transport"/>
    <s v="Investigations"/>
    <n v="9000"/>
    <n v="3650"/>
    <n v="2.4657534246575343"/>
    <x v="11"/>
  </r>
  <r>
    <s v="Trust Building"/>
    <s v="Trust Building"/>
    <s v="Investigations"/>
    <n v="3000"/>
    <n v="3650"/>
    <n v="0.82191780821917804"/>
    <x v="11"/>
  </r>
  <r>
    <s v="Trust Building"/>
    <s v="Trust Building"/>
    <s v="Investigations"/>
    <n v="2000"/>
    <n v="3650"/>
    <n v="0.54794520547945202"/>
    <x v="11"/>
  </r>
  <r>
    <s v="Trust Building"/>
    <s v="Trust Building"/>
    <s v="Investigations"/>
    <n v="2000"/>
    <n v="3650"/>
    <n v="0.54794520547945202"/>
    <x v="11"/>
  </r>
  <r>
    <s v="Trust Building"/>
    <s v="Trust Building"/>
    <s v="Investigations"/>
    <n v="3000"/>
    <n v="3650"/>
    <n v="0.82191780821917804"/>
    <x v="11"/>
  </r>
  <r>
    <s v="Local Transport"/>
    <s v="Transport"/>
    <s v="Investigations"/>
    <n v="15000"/>
    <n v="3650"/>
    <n v="4.1095890410958908"/>
    <x v="1"/>
  </r>
  <r>
    <s v="Local Transport"/>
    <s v="Transport"/>
    <s v="Investigations"/>
    <n v="25000"/>
    <n v="3650"/>
    <n v="6.8493150684931505"/>
    <x v="1"/>
  </r>
  <r>
    <s v="Local Transport"/>
    <s v="Transport"/>
    <s v="Investigations"/>
    <n v="10000"/>
    <n v="3650"/>
    <n v="2.7397260273972601"/>
    <x v="1"/>
  </r>
  <r>
    <s v="Trust Building"/>
    <s v="Trust Building"/>
    <s v="Investigations"/>
    <n v="5000"/>
    <n v="3650"/>
    <n v="1.3698630136986301"/>
    <x v="1"/>
  </r>
  <r>
    <s v="Trust Building"/>
    <s v="Trust Building"/>
    <s v="Investigations"/>
    <n v="5000"/>
    <n v="3650"/>
    <n v="1.3698630136986301"/>
    <x v="1"/>
  </r>
  <r>
    <s v="Local Transport"/>
    <s v="Transport"/>
    <s v="Investigations"/>
    <n v="9000"/>
    <n v="3650"/>
    <n v="2.4657534246575343"/>
    <x v="9"/>
  </r>
  <r>
    <s v="Local Transport"/>
    <s v="Transport"/>
    <s v="Investigations"/>
    <n v="7000"/>
    <n v="3650"/>
    <n v="1.9178082191780821"/>
    <x v="9"/>
  </r>
  <r>
    <s v="Local Transport"/>
    <s v="Transport"/>
    <s v="Investigations"/>
    <n v="5000"/>
    <n v="3650"/>
    <n v="1.3698630136986301"/>
    <x v="9"/>
  </r>
  <r>
    <s v="Local Transport"/>
    <s v="Transport"/>
    <s v="Investigations"/>
    <n v="9000"/>
    <n v="3650"/>
    <n v="2.4657534246575343"/>
    <x v="9"/>
  </r>
  <r>
    <s v="Local Transport"/>
    <s v="Transport"/>
    <s v="Investigations"/>
    <n v="13000"/>
    <n v="3650"/>
    <n v="3.5616438356164384"/>
    <x v="9"/>
  </r>
  <r>
    <s v="Trust Building"/>
    <s v="Trust Building"/>
    <s v="Investigations"/>
    <n v="7000"/>
    <n v="3650"/>
    <n v="1.9178082191780821"/>
    <x v="9"/>
  </r>
  <r>
    <s v="Trust Building"/>
    <s v="Trust Building"/>
    <s v="Investigations"/>
    <n v="6000"/>
    <n v="3650"/>
    <n v="1.6438356164383561"/>
    <x v="9"/>
  </r>
  <r>
    <s v="Trust Building"/>
    <s v="Trust Building"/>
    <s v="Investigations"/>
    <n v="4000"/>
    <n v="3650"/>
    <n v="1.095890410958904"/>
    <x v="9"/>
  </r>
  <r>
    <s v="Airtime for Disan"/>
    <s v="Telephone"/>
    <s v="Management"/>
    <n v="20000"/>
    <n v="3650"/>
    <n v="5.4794520547945202"/>
    <x v="3"/>
  </r>
  <r>
    <s v="Local Transport"/>
    <s v="Transport"/>
    <s v="Investigations"/>
    <n v="8000"/>
    <n v="3650"/>
    <n v="2.1917808219178081"/>
    <x v="10"/>
  </r>
  <r>
    <s v="Local Transport"/>
    <s v="Transport"/>
    <s v="Investigations"/>
    <n v="5000"/>
    <n v="3650"/>
    <n v="1.3698630136986301"/>
    <x v="10"/>
  </r>
  <r>
    <s v="Local Transport"/>
    <s v="Transport"/>
    <s v="Investigations"/>
    <n v="11000"/>
    <n v="3650"/>
    <n v="3.0136986301369864"/>
    <x v="10"/>
  </r>
  <r>
    <s v="Local Transport"/>
    <s v="Transport"/>
    <s v="Investigations"/>
    <n v="12000"/>
    <n v="3650"/>
    <n v="3.2876712328767121"/>
    <x v="10"/>
  </r>
  <r>
    <s v="Local Transport"/>
    <s v="Transport"/>
    <s v="Investigations"/>
    <n v="8000"/>
    <n v="3650"/>
    <n v="2.1917808219178081"/>
    <x v="10"/>
  </r>
  <r>
    <s v="Trust Building"/>
    <s v="Trust Building"/>
    <s v="Investigations"/>
    <n v="4000"/>
    <n v="3650"/>
    <n v="1.095890410958904"/>
    <x v="10"/>
  </r>
  <r>
    <s v="Trust Building"/>
    <s v="Trust Building"/>
    <s v="Investigations"/>
    <n v="2000"/>
    <n v="3650"/>
    <n v="0.54794520547945202"/>
    <x v="10"/>
  </r>
  <r>
    <s v="Trust Building"/>
    <s v="Trust Building"/>
    <s v="Investigations"/>
    <n v="4000"/>
    <n v="3650"/>
    <n v="1.095890410958904"/>
    <x v="10"/>
  </r>
  <r>
    <s v="Local Transport"/>
    <s v="Transport"/>
    <s v="Investigations"/>
    <n v="6000"/>
    <n v="3650"/>
    <n v="1.6438356164383561"/>
    <x v="2"/>
  </r>
  <r>
    <s v="Local Transport"/>
    <s v="Transport"/>
    <s v="Investigations"/>
    <n v="18000"/>
    <n v="3650"/>
    <n v="4.9315068493150687"/>
    <x v="2"/>
  </r>
  <r>
    <s v="Local Transport"/>
    <s v="Transport"/>
    <s v="Investigations"/>
    <n v="4000"/>
    <n v="3650"/>
    <n v="1.095890410958904"/>
    <x v="2"/>
  </r>
  <r>
    <s v="Local Transport"/>
    <s v="Transport"/>
    <s v="Investigations"/>
    <n v="7000"/>
    <n v="3650"/>
    <n v="1.9178082191780821"/>
    <x v="2"/>
  </r>
  <r>
    <s v="Local Transport"/>
    <s v="Transport"/>
    <s v="Investigations"/>
    <n v="19000"/>
    <n v="3650"/>
    <n v="5.2054794520547949"/>
    <x v="2"/>
  </r>
  <r>
    <s v="Trust Building"/>
    <s v="Trust Building"/>
    <s v="Investigations"/>
    <n v="8000"/>
    <n v="3650"/>
    <n v="2.1917808219178081"/>
    <x v="2"/>
  </r>
  <r>
    <s v="Trust Building"/>
    <s v="Trust Building"/>
    <s v="Investigations"/>
    <n v="2000"/>
    <n v="3650"/>
    <n v="0.54794520547945202"/>
    <x v="2"/>
  </r>
  <r>
    <s v="Local Transport"/>
    <s v="Transport"/>
    <s v="Investigations"/>
    <n v="9000"/>
    <n v="3650"/>
    <n v="2.4657534246575343"/>
    <x v="9"/>
  </r>
  <r>
    <s v="Local Transport"/>
    <s v="Transport"/>
    <s v="Investigations"/>
    <n v="10000"/>
    <n v="3650"/>
    <n v="2.7397260273972601"/>
    <x v="9"/>
  </r>
  <r>
    <s v="Local Transport"/>
    <s v="Transport"/>
    <s v="Investigations"/>
    <n v="3000"/>
    <n v="3650"/>
    <n v="0.82191780821917804"/>
    <x v="9"/>
  </r>
  <r>
    <s v="Local Transport"/>
    <s v="Transport"/>
    <s v="Investigations"/>
    <n v="6000"/>
    <n v="3650"/>
    <n v="1.6438356164383561"/>
    <x v="9"/>
  </r>
  <r>
    <s v="Local Transport"/>
    <s v="Transport"/>
    <s v="Investigations"/>
    <n v="7000"/>
    <n v="3650"/>
    <n v="1.9178082191780821"/>
    <x v="9"/>
  </r>
  <r>
    <s v="Trust Building"/>
    <s v="Trust Building"/>
    <s v="Investigations"/>
    <n v="6000"/>
    <n v="3650"/>
    <n v="1.6438356164383561"/>
    <x v="9"/>
  </r>
  <r>
    <s v="Trust Building"/>
    <s v="Trust Building"/>
    <s v="Investigations"/>
    <n v="4000"/>
    <n v="3650"/>
    <n v="1.095890410958904"/>
    <x v="9"/>
  </r>
  <r>
    <s v="Local Transport"/>
    <s v="Transport"/>
    <s v="Investigations"/>
    <n v="4000"/>
    <n v="3650"/>
    <n v="1.095890410958904"/>
    <x v="11"/>
  </r>
  <r>
    <s v="Local Transport"/>
    <s v="Transport"/>
    <s v="Investigations"/>
    <n v="9000"/>
    <n v="3650"/>
    <n v="2.4657534246575343"/>
    <x v="11"/>
  </r>
  <r>
    <s v="Local Transport"/>
    <s v="Transport"/>
    <s v="Investigations"/>
    <n v="10000"/>
    <n v="3650"/>
    <n v="2.7397260273972601"/>
    <x v="11"/>
  </r>
  <r>
    <s v="Local Transport"/>
    <s v="Transport"/>
    <s v="Investigations"/>
    <n v="14000"/>
    <n v="3648"/>
    <n v="3.8377192982456139"/>
    <x v="11"/>
  </r>
  <r>
    <s v="Local Transport"/>
    <s v="Transport"/>
    <s v="Investigations"/>
    <n v="10000"/>
    <n v="3648"/>
    <n v="2.7412280701754388"/>
    <x v="11"/>
  </r>
  <r>
    <s v="Local Transport"/>
    <s v="Transport"/>
    <s v="Investigations"/>
    <n v="5000"/>
    <n v="3648"/>
    <n v="1.3706140350877194"/>
    <x v="11"/>
  </r>
  <r>
    <s v="Trust Building"/>
    <s v="Trust Building"/>
    <s v="Investigations"/>
    <n v="1000"/>
    <n v="3648"/>
    <n v="0.27412280701754388"/>
    <x v="11"/>
  </r>
  <r>
    <s v="Trust Building"/>
    <s v="Trust Building"/>
    <s v="Investigations"/>
    <n v="2000"/>
    <n v="3648"/>
    <n v="0.54824561403508776"/>
    <x v="11"/>
  </r>
  <r>
    <s v="Trust Building"/>
    <s v="Trust Building"/>
    <s v="Investigations"/>
    <n v="3000"/>
    <n v="3648"/>
    <n v="0.82236842105263153"/>
    <x v="11"/>
  </r>
  <r>
    <s v="Trust Building"/>
    <s v="Trust Building"/>
    <s v="Investigations"/>
    <n v="1000"/>
    <n v="3648"/>
    <n v="0.27412280701754388"/>
    <x v="11"/>
  </r>
  <r>
    <s v="Trust Building"/>
    <s v="Trust Building"/>
    <s v="Investigations"/>
    <n v="3000"/>
    <n v="3650"/>
    <n v="0.82191780821917804"/>
    <x v="11"/>
  </r>
  <r>
    <s v="Local Transport"/>
    <s v="Transport"/>
    <s v="Investigations"/>
    <n v="15000"/>
    <n v="3650"/>
    <n v="4.1095890410958908"/>
    <x v="1"/>
  </r>
  <r>
    <s v="Local Transport"/>
    <s v="Transport"/>
    <s v="Investigations"/>
    <n v="18000"/>
    <n v="3650"/>
    <n v="4.9315068493150687"/>
    <x v="1"/>
  </r>
  <r>
    <s v="Local Transport"/>
    <s v="Transport"/>
    <s v="Investigations"/>
    <n v="10000"/>
    <n v="3650"/>
    <n v="2.7397260273972601"/>
    <x v="1"/>
  </r>
  <r>
    <s v="Trust Building"/>
    <s v="Trust Building"/>
    <s v="Investigations"/>
    <n v="2000"/>
    <n v="3650"/>
    <n v="0.54794520547945202"/>
    <x v="1"/>
  </r>
  <r>
    <s v="Trust Building"/>
    <s v="Trust Building"/>
    <s v="Investigations"/>
    <n v="7000"/>
    <n v="3650"/>
    <n v="1.9178082191780821"/>
    <x v="1"/>
  </r>
  <r>
    <s v="Trust Building"/>
    <s v="Trust Building"/>
    <s v="Investigations"/>
    <n v="1000"/>
    <n v="3650"/>
    <n v="0.27397260273972601"/>
    <x v="1"/>
  </r>
  <r>
    <s v="Airtime for Lydia"/>
    <s v="Telephone"/>
    <s v="Management"/>
    <n v="15000"/>
    <n v="3650"/>
    <n v="4.1095890410958908"/>
    <x v="3"/>
  </r>
  <r>
    <s v="Airtime for i81"/>
    <s v="Telephone"/>
    <s v="Investigations"/>
    <n v="10000"/>
    <n v="3650"/>
    <n v="2.7397260273972601"/>
    <x v="9"/>
  </r>
  <r>
    <s v="Airtime for Augustus"/>
    <s v="Telephone"/>
    <s v="Legal"/>
    <n v="10000"/>
    <n v="3650"/>
    <n v="2.7397260273972601"/>
    <x v="4"/>
  </r>
  <r>
    <s v="Airtime for i45"/>
    <s v="Telephone"/>
    <s v="Investigations"/>
    <n v="30000"/>
    <n v="3650"/>
    <n v="8.2191780821917817"/>
    <x v="2"/>
  </r>
  <r>
    <s v="Airtime for i67"/>
    <s v="Telephone"/>
    <s v="Investigations"/>
    <n v="30000"/>
    <n v="3650"/>
    <n v="8.2191780821917817"/>
    <x v="1"/>
  </r>
  <r>
    <s v="Airtime for i27"/>
    <s v="Telephone"/>
    <s v="Investigations"/>
    <n v="30000"/>
    <n v="3650"/>
    <n v="8.2191780821917817"/>
    <x v="10"/>
  </r>
  <r>
    <s v="Airtime for i53"/>
    <s v="Telephone"/>
    <s v="Investigations"/>
    <n v="30000"/>
    <n v="3650"/>
    <n v="8.2191780821917817"/>
    <x v="11"/>
  </r>
  <r>
    <s v="Airtime for i81"/>
    <s v="Telephone"/>
    <s v="Investigations"/>
    <n v="20000"/>
    <n v="3650"/>
    <n v="5.4794520547945202"/>
    <x v="9"/>
  </r>
  <r>
    <s v="Airtime for Augustus"/>
    <s v="Telephone"/>
    <s v="Legal"/>
    <n v="10000"/>
    <n v="3650"/>
    <n v="2.7397260273972601"/>
    <x v="4"/>
  </r>
  <r>
    <s v="Airtime for Mary"/>
    <s v="Telephone"/>
    <s v="Legal"/>
    <n v="20000"/>
    <n v="3650"/>
    <n v="5.4794520547945202"/>
    <x v="6"/>
  </r>
  <r>
    <s v="Airtime for Day Guard"/>
    <s v="Telephone"/>
    <s v="Office"/>
    <n v="10000"/>
    <n v="3650"/>
    <n v="2.7397260273972601"/>
    <x v="7"/>
  </r>
  <r>
    <s v="Airtime for Lydia"/>
    <s v="Telephone"/>
    <s v="Management"/>
    <n v="23000"/>
    <n v="3650"/>
    <n v="6.3013698630136989"/>
    <x v="3"/>
  </r>
  <r>
    <s v="Local Transport"/>
    <s v="Transport"/>
    <s v="Legal"/>
    <n v="18000"/>
    <n v="3650"/>
    <n v="4.9315068493150687"/>
    <x v="6"/>
  </r>
  <r>
    <s v="Local Transport"/>
    <s v="Transport"/>
    <s v="Legal"/>
    <n v="18000"/>
    <n v="3650"/>
    <n v="4.9315068493150687"/>
    <x v="6"/>
  </r>
  <r>
    <s v="Trust Building"/>
    <s v="Trust Building"/>
    <s v="Legal"/>
    <n v="15000"/>
    <n v="3650"/>
    <n v="4.1095890410958908"/>
    <x v="6"/>
  </r>
  <r>
    <s v="Trust Building"/>
    <s v="Trust Building"/>
    <s v="Legal"/>
    <n v="15000"/>
    <n v="3650"/>
    <n v="4.1095890410958908"/>
    <x v="6"/>
  </r>
  <r>
    <s v="Interbank transfer charges"/>
    <s v="Bank Fees"/>
    <s v="Office"/>
    <n v="54750"/>
    <n v="3650"/>
    <n v="15"/>
    <x v="8"/>
  </r>
  <r>
    <s v="Transfer charges"/>
    <s v="Bank Fees"/>
    <s v="Office"/>
    <n v="32740.500000000004"/>
    <n v="3650"/>
    <n v="8.9700000000000006"/>
    <x v="8"/>
  </r>
  <r>
    <s v="Simba Shield Security Force-"/>
    <s v="Services"/>
    <s v="Office"/>
    <n v="1440000"/>
    <n v="3650"/>
    <n v="394.52054794520546"/>
    <x v="0"/>
  </r>
  <r>
    <s v="Bank transfer charges"/>
    <s v="Bank Fees"/>
    <s v="Office"/>
    <n v="2600"/>
    <n v="3650"/>
    <n v="0.71232876712328763"/>
    <x v="0"/>
  </r>
  <r>
    <s v="Local Transport"/>
    <s v="Transport"/>
    <s v="Investigations"/>
    <n v="8000"/>
    <n v="3650"/>
    <n v="2.1917808219178081"/>
    <x v="10"/>
  </r>
  <r>
    <s v="Local Transport"/>
    <s v="Transport"/>
    <s v="Investigations"/>
    <n v="10000"/>
    <n v="3650"/>
    <n v="2.7397260273972601"/>
    <x v="10"/>
  </r>
  <r>
    <s v="Local Transport"/>
    <s v="Transport"/>
    <s v="Investigations"/>
    <n v="13000"/>
    <n v="3650"/>
    <n v="3.5616438356164384"/>
    <x v="10"/>
  </r>
  <r>
    <s v="Local Transport"/>
    <s v="Transport"/>
    <s v="Investigations"/>
    <n v="15000"/>
    <n v="3650"/>
    <n v="4.1095890410958908"/>
    <x v="10"/>
  </r>
  <r>
    <s v="Local Transport"/>
    <s v="Transport"/>
    <s v="Investigations"/>
    <n v="9000"/>
    <n v="3650"/>
    <n v="2.4657534246575343"/>
    <x v="10"/>
  </r>
  <r>
    <s v="Trust Building"/>
    <s v="Trust Building"/>
    <s v="Investigations"/>
    <n v="5000"/>
    <n v="3650"/>
    <n v="1.3698630136986301"/>
    <x v="10"/>
  </r>
  <r>
    <s v="Local Transport"/>
    <s v="Transport"/>
    <s v="Investigations"/>
    <n v="1000"/>
    <n v="3650"/>
    <n v="0.27397260273972601"/>
    <x v="10"/>
  </r>
  <r>
    <s v="Local Transport"/>
    <s v="Transport"/>
    <s v="Investigations"/>
    <n v="4000"/>
    <n v="3650"/>
    <n v="1.095890410958904"/>
    <x v="10"/>
  </r>
  <r>
    <s v="Local Transport"/>
    <s v="Transport"/>
    <s v="Investigations"/>
    <n v="19000"/>
    <n v="3650"/>
    <n v="5.2054794520547949"/>
    <x v="9"/>
  </r>
  <r>
    <s v="Local Transport"/>
    <s v="Transport"/>
    <s v="Investigations"/>
    <n v="7000"/>
    <n v="3650"/>
    <n v="1.9178082191780821"/>
    <x v="9"/>
  </r>
  <r>
    <s v="Local Transport"/>
    <s v="Transport"/>
    <s v="Investigations"/>
    <n v="10000"/>
    <n v="3650"/>
    <n v="2.7397260273972601"/>
    <x v="9"/>
  </r>
  <r>
    <s v="Local Transport"/>
    <s v="Transport"/>
    <s v="Investigations"/>
    <n v="3000"/>
    <n v="3650"/>
    <n v="0.82191780821917804"/>
    <x v="9"/>
  </r>
  <r>
    <s v="Local Transport"/>
    <s v="Transport"/>
    <s v="Investigations"/>
    <n v="7000"/>
    <n v="3650"/>
    <n v="1.9178082191780821"/>
    <x v="9"/>
  </r>
  <r>
    <s v="Trust Building"/>
    <s v="Transport"/>
    <s v="Investigations"/>
    <n v="6000"/>
    <n v="3650"/>
    <n v="1.6438356164383561"/>
    <x v="9"/>
  </r>
  <r>
    <s v="Trust Building"/>
    <s v="Transport"/>
    <s v="Investigations"/>
    <n v="3000"/>
    <n v="3650"/>
    <n v="0.82191780821917804"/>
    <x v="9"/>
  </r>
  <r>
    <s v="Trust Building"/>
    <s v="Transport"/>
    <s v="Investigations"/>
    <n v="1000"/>
    <n v="3650"/>
    <n v="0.27397260273972601"/>
    <x v="9"/>
  </r>
  <r>
    <s v="Local Transport"/>
    <s v="Transport"/>
    <s v="Investigations"/>
    <n v="15000"/>
    <n v="3650"/>
    <n v="4.1095890410958908"/>
    <x v="1"/>
  </r>
  <r>
    <s v="Local Transport"/>
    <s v="Transport"/>
    <s v="Investigations"/>
    <n v="16000"/>
    <n v="3650"/>
    <n v="4.3835616438356162"/>
    <x v="1"/>
  </r>
  <r>
    <s v="Local Transport"/>
    <s v="Transport"/>
    <s v="Investigations"/>
    <n v="11000"/>
    <n v="3650"/>
    <n v="3.0136986301369864"/>
    <x v="1"/>
  </r>
  <r>
    <s v="Local Transport"/>
    <s v="Transport"/>
    <s v="Investigations"/>
    <n v="12000"/>
    <n v="3650"/>
    <n v="3.2876712328767121"/>
    <x v="1"/>
  </r>
  <r>
    <s v="Trust Building"/>
    <s v="Trust Building"/>
    <s v="Investigations"/>
    <n v="4000"/>
    <n v="3650"/>
    <n v="1.095890410958904"/>
    <x v="1"/>
  </r>
  <r>
    <s v="Trust Building"/>
    <s v="Trust Building"/>
    <s v="Investigations"/>
    <n v="4000"/>
    <n v="3650"/>
    <n v="1.095890410958904"/>
    <x v="1"/>
  </r>
  <r>
    <s v="Local Transport"/>
    <s v="Transport"/>
    <s v="Investigations"/>
    <n v="2000"/>
    <n v="3650"/>
    <n v="0.54794520547945202"/>
    <x v="1"/>
  </r>
  <r>
    <s v="Local Transport"/>
    <s v="Transport"/>
    <s v="Investigations"/>
    <n v="8000"/>
    <n v="3650"/>
    <n v="2.1917808219178081"/>
    <x v="2"/>
  </r>
  <r>
    <s v="Local Transport"/>
    <s v="Transport"/>
    <s v="Investigations"/>
    <n v="13000"/>
    <n v="3650"/>
    <n v="3.5616438356164384"/>
    <x v="2"/>
  </r>
  <r>
    <s v="Local Transport"/>
    <s v="Transport"/>
    <s v="Investigations"/>
    <n v="19000"/>
    <n v="3650"/>
    <n v="5.2054794520547949"/>
    <x v="2"/>
  </r>
  <r>
    <s v="Local Transport"/>
    <s v="Transport"/>
    <s v="Investigations"/>
    <n v="11000"/>
    <n v="3650"/>
    <n v="3.0136986301369864"/>
    <x v="2"/>
  </r>
  <r>
    <s v="Trust Building"/>
    <s v="Trust Building"/>
    <s v="Investigations"/>
    <n v="6000"/>
    <n v="3650"/>
    <n v="1.6438356164383561"/>
    <x v="2"/>
  </r>
  <r>
    <s v="Trust Building"/>
    <s v="Trust Building"/>
    <s v="Investigations"/>
    <n v="2000"/>
    <n v="3650"/>
    <n v="0.54794520547945202"/>
    <x v="2"/>
  </r>
  <r>
    <s v="Trust Building"/>
    <s v="Trust Building"/>
    <s v="Investigations"/>
    <n v="2000"/>
    <n v="3650"/>
    <n v="0.54794520547945202"/>
    <x v="2"/>
  </r>
  <r>
    <s v="Local Transport"/>
    <s v="Transport"/>
    <s v="Investigations"/>
    <n v="4000"/>
    <n v="3650"/>
    <n v="1.095890410958904"/>
    <x v="11"/>
  </r>
  <r>
    <s v="Local Transport"/>
    <s v="Transport"/>
    <s v="Investigations"/>
    <n v="13000"/>
    <n v="3650"/>
    <n v="3.5616438356164384"/>
    <x v="11"/>
  </r>
  <r>
    <s v="Local Transport"/>
    <s v="Transport"/>
    <s v="Investigations"/>
    <n v="13000"/>
    <n v="3650"/>
    <n v="3.5616438356164384"/>
    <x v="11"/>
  </r>
  <r>
    <s v="Local Transport"/>
    <s v="Transport"/>
    <s v="Investigations"/>
    <n v="10000"/>
    <n v="3650"/>
    <n v="2.7397260273972601"/>
    <x v="11"/>
  </r>
  <r>
    <s v="Local Transport"/>
    <s v="Transport"/>
    <s v="Investigations"/>
    <n v="9000"/>
    <n v="3650"/>
    <n v="2.4657534246575343"/>
    <x v="11"/>
  </r>
  <r>
    <s v="Trust Building"/>
    <s v="Trust Building"/>
    <s v="Investigations"/>
    <n v="3000"/>
    <n v="3650"/>
    <n v="0.82191780821917804"/>
    <x v="11"/>
  </r>
  <r>
    <s v="Trust Building"/>
    <s v="Trust Building"/>
    <s v="Investigations"/>
    <n v="2000"/>
    <n v="3650"/>
    <n v="0.54794520547945202"/>
    <x v="11"/>
  </r>
  <r>
    <s v="Trust Building"/>
    <s v="Trust Building"/>
    <s v="Investigations"/>
    <n v="2000"/>
    <n v="3650"/>
    <n v="0.54794520547945202"/>
    <x v="11"/>
  </r>
  <r>
    <s v="Trust Building"/>
    <s v="Trust Building"/>
    <s v="Investigations"/>
    <n v="3000"/>
    <n v="3650"/>
    <n v="0.82191780821917804"/>
    <x v="11"/>
  </r>
  <r>
    <s v="Local Transport"/>
    <s v="Transport"/>
    <s v="Management"/>
    <n v="5000"/>
    <n v="3650"/>
    <n v="1.3698630136986301"/>
    <x v="3"/>
  </r>
  <r>
    <s v="Local Transport"/>
    <s v="Transport"/>
    <s v="Management"/>
    <n v="5000"/>
    <n v="3650"/>
    <n v="1.3698630136986301"/>
    <x v="3"/>
  </r>
  <r>
    <s v="Local Transport"/>
    <s v="Transport"/>
    <s v="Management"/>
    <n v="4000"/>
    <n v="3650"/>
    <n v="1.095890410958904"/>
    <x v="3"/>
  </r>
  <r>
    <s v="Local Transport"/>
    <s v="Transport"/>
    <s v="Management"/>
    <n v="8000"/>
    <n v="3650"/>
    <n v="2.1917808219178081"/>
    <x v="3"/>
  </r>
  <r>
    <s v="Local Transport"/>
    <s v="Transport"/>
    <s v="Management"/>
    <n v="3000"/>
    <n v="3650"/>
    <n v="0.82191780821917804"/>
    <x v="3"/>
  </r>
  <r>
    <s v="Local Transport"/>
    <s v="Transport"/>
    <s v="Management"/>
    <n v="8000"/>
    <n v="3650"/>
    <n v="2.1917808219178081"/>
    <x v="3"/>
  </r>
  <r>
    <s v="Bank transfer charges"/>
    <s v="Bank Fees"/>
    <s v="Office"/>
    <n v="10000"/>
    <n v="3650"/>
    <n v="2.7397260273972601"/>
    <x v="0"/>
  </r>
  <r>
    <s v="April Salary: i67"/>
    <s v="Personnel"/>
    <s v="Investigations"/>
    <n v="740400"/>
    <n v="3650"/>
    <n v="202.84931506849315"/>
    <x v="0"/>
  </r>
  <r>
    <s v="April Salary: i45"/>
    <s v="Personnel"/>
    <s v="Investigations"/>
    <n v="740400"/>
    <n v="3650"/>
    <n v="202.84931506849315"/>
    <x v="0"/>
  </r>
  <r>
    <s v="April Salary: Mary"/>
    <s v="Personnel"/>
    <s v="Legal"/>
    <n v="1500000"/>
    <n v="3650"/>
    <n v="410.95890410958901"/>
    <x v="0"/>
  </r>
  <r>
    <s v="April Salary: Augustus"/>
    <s v="Personnel"/>
    <s v="Management"/>
    <n v="1314500"/>
    <n v="3650"/>
    <n v="360.13698630136986"/>
    <x v="0"/>
  </r>
  <r>
    <s v="April salary: Lydia"/>
    <s v="Personnel"/>
    <s v="Management"/>
    <n v="2935000"/>
    <n v="3650"/>
    <n v="804.10958904109589"/>
    <x v="0"/>
  </r>
  <r>
    <s v="Bank charges"/>
    <s v="Bank Fees"/>
    <s v="Office"/>
    <n v="2600"/>
    <n v="3650"/>
    <n v="0.71232876712328763"/>
    <x v="0"/>
  </r>
  <r>
    <s v="Bank charges"/>
    <s v="Bank Fees"/>
    <s v="Office"/>
    <n v="2600"/>
    <n v="3650"/>
    <n v="0.71232876712328763"/>
    <x v="0"/>
  </r>
  <r>
    <s v="Bank charges"/>
    <s v="Bank Fees"/>
    <s v="Office"/>
    <n v="2600"/>
    <n v="3650"/>
    <n v="0.71232876712328763"/>
    <x v="0"/>
  </r>
  <r>
    <s v="Bank charges"/>
    <s v="Bank Fees"/>
    <s v="Office"/>
    <n v="2600"/>
    <n v="3650"/>
    <n v="0.71232876712328763"/>
    <x v="0"/>
  </r>
  <r>
    <s v="Bank charges"/>
    <s v="Bank Fees"/>
    <s v="Office"/>
    <n v="2600"/>
    <n v="3650"/>
    <n v="0.71232876712328763"/>
    <x v="0"/>
  </r>
  <r>
    <s v="2 packets of Fay toilet paper"/>
    <s v="Office Materials"/>
    <s v="Office"/>
    <n v="32000"/>
    <n v="3650"/>
    <n v="8.7671232876712324"/>
    <x v="3"/>
  </r>
  <r>
    <s v="2kgs of sugar @3500"/>
    <s v="Office Materials"/>
    <s v="Office"/>
    <n v="7000"/>
    <n v="3650"/>
    <n v="1.9178082191780821"/>
    <x v="3"/>
  </r>
  <r>
    <s v="1 pc gorilla coffee"/>
    <s v="Office Materials"/>
    <s v="Office"/>
    <n v="12500"/>
    <n v="3650"/>
    <n v="3.4246575342465753"/>
    <x v="3"/>
  </r>
  <r>
    <s v="1 pc gorilla coffee"/>
    <s v="Office Materials"/>
    <s v="Office"/>
    <n v="12500"/>
    <n v="3650"/>
    <n v="3.4246575342465753"/>
    <x v="3"/>
  </r>
  <r>
    <s v="Note book for investigators"/>
    <s v="Office Materials"/>
    <s v="Office"/>
    <n v="25000"/>
    <n v="3650"/>
    <n v="6.8493150684931505"/>
    <x v="3"/>
  </r>
  <r>
    <s v="Note book for investigators"/>
    <s v="Office Materials"/>
    <s v="Office"/>
    <n v="25000"/>
    <n v="3650"/>
    <n v="6.8493150684931505"/>
    <x v="3"/>
  </r>
  <r>
    <s v="Note book for investigators"/>
    <s v="Office Materials"/>
    <s v="Office"/>
    <n v="25000"/>
    <n v="3650"/>
    <n v="6.8493150684931505"/>
    <x v="3"/>
  </r>
  <r>
    <s v="Note book for investigators"/>
    <s v="Office Materials"/>
    <s v="Office"/>
    <n v="25000"/>
    <n v="3650"/>
    <n v="6.8493150684931505"/>
    <x v="3"/>
  </r>
  <r>
    <s v="Local Transport"/>
    <s v="Transport"/>
    <s v="Legal"/>
    <n v="7500"/>
    <n v="3650"/>
    <n v="2.0547945205479454"/>
    <x v="6"/>
  </r>
  <r>
    <s v="Local Transport"/>
    <s v="Transport"/>
    <s v="Legal"/>
    <n v="7500"/>
    <n v="3650"/>
    <n v="2.0547945205479454"/>
    <x v="6"/>
  </r>
  <r>
    <s v="Local Transport"/>
    <s v="Transport"/>
    <s v="Investigations"/>
    <n v="4000"/>
    <n v="3650"/>
    <n v="1.095890410958904"/>
    <x v="11"/>
  </r>
  <r>
    <s v="Local Transport"/>
    <s v="Transport"/>
    <s v="Investigations"/>
    <n v="9000"/>
    <n v="3650"/>
    <n v="2.4657534246575343"/>
    <x v="11"/>
  </r>
  <r>
    <s v="Local Transport"/>
    <s v="Transport"/>
    <s v="Investigations"/>
    <n v="15000"/>
    <n v="3650"/>
    <n v="4.1095890410958908"/>
    <x v="11"/>
  </r>
  <r>
    <s v="Local Transport"/>
    <s v="Transport"/>
    <s v="Investigations"/>
    <n v="15000"/>
    <n v="3650"/>
    <n v="4.1095890410958908"/>
    <x v="11"/>
  </r>
  <r>
    <s v="Local Transport"/>
    <s v="Transport"/>
    <s v="Investigations"/>
    <n v="9000"/>
    <n v="3650"/>
    <n v="2.4657534246575343"/>
    <x v="11"/>
  </r>
  <r>
    <s v="Trust Building"/>
    <s v="Trust Building"/>
    <s v="Investigations"/>
    <n v="2000"/>
    <n v="3650"/>
    <n v="0.54794520547945202"/>
    <x v="11"/>
  </r>
  <r>
    <s v="Trust Building"/>
    <s v="Trust Building"/>
    <s v="Investigations"/>
    <n v="3000"/>
    <n v="3650"/>
    <n v="0.82191780821917804"/>
    <x v="11"/>
  </r>
  <r>
    <s v="Trust Building"/>
    <s v="Trust Building"/>
    <s v="Investigations"/>
    <n v="1000"/>
    <n v="3650"/>
    <n v="0.27397260273972601"/>
    <x v="11"/>
  </r>
  <r>
    <s v="Trust Building"/>
    <s v="Trust Building"/>
    <s v="Investigations"/>
    <n v="2000"/>
    <n v="3650"/>
    <n v="0.54794520547945202"/>
    <x v="11"/>
  </r>
  <r>
    <s v="Trust Building"/>
    <s v="Trust Building"/>
    <s v="Investigations"/>
    <n v="2000"/>
    <n v="3650"/>
    <n v="0.54794520547945202"/>
    <x v="11"/>
  </r>
  <r>
    <s v="Local Transport"/>
    <s v="Transport"/>
    <s v="Investigations"/>
    <n v="9000"/>
    <n v="3650"/>
    <n v="2.4657534246575343"/>
    <x v="9"/>
  </r>
  <r>
    <s v="Local Transport"/>
    <s v="Transport"/>
    <s v="Investigations"/>
    <n v="11000"/>
    <n v="3650"/>
    <n v="3.0136986301369864"/>
    <x v="9"/>
  </r>
  <r>
    <s v="Local Transport"/>
    <s v="Transport"/>
    <s v="Investigations"/>
    <n v="15000"/>
    <n v="3650"/>
    <n v="4.1095890410958908"/>
    <x v="9"/>
  </r>
  <r>
    <s v="Local Transport"/>
    <s v="Transport"/>
    <s v="Investigations"/>
    <n v="15000"/>
    <n v="3650"/>
    <n v="4.1095890410958908"/>
    <x v="9"/>
  </r>
  <r>
    <s v="Local Transport"/>
    <s v="Transport"/>
    <s v="Investigations"/>
    <n v="7000"/>
    <n v="3650"/>
    <n v="1.9178082191780821"/>
    <x v="9"/>
  </r>
  <r>
    <s v="Trust Building"/>
    <s v="Trust Building"/>
    <s v="Investigations"/>
    <n v="6000"/>
    <n v="3650"/>
    <n v="1.6438356164383561"/>
    <x v="9"/>
  </r>
  <r>
    <s v="Trust Building"/>
    <s v="Trust Building"/>
    <s v="Investigations"/>
    <n v="2000"/>
    <n v="3650"/>
    <n v="0.54794520547945202"/>
    <x v="9"/>
  </r>
  <r>
    <s v="Trust Building"/>
    <s v="Trust Building"/>
    <s v="Investigations"/>
    <n v="1000"/>
    <n v="3650"/>
    <n v="0.27397260273972601"/>
    <x v="9"/>
  </r>
  <r>
    <s v="Trust Building"/>
    <s v="Trust Building"/>
    <s v="Investigations"/>
    <n v="1000"/>
    <n v="3650"/>
    <n v="0.27397260273972601"/>
    <x v="9"/>
  </r>
  <r>
    <s v="Local Transport"/>
    <s v="Transport"/>
    <s v="Investigations"/>
    <n v="13000"/>
    <n v="3650"/>
    <n v="3.5616438356164384"/>
    <x v="2"/>
  </r>
  <r>
    <s v="Local Transport"/>
    <s v="Transport"/>
    <s v="Investigations"/>
    <n v="18000"/>
    <n v="3650"/>
    <n v="4.9315068493150687"/>
    <x v="2"/>
  </r>
  <r>
    <s v="Local Transport"/>
    <s v="Transport"/>
    <s v="Investigations"/>
    <n v="19000"/>
    <n v="3650"/>
    <n v="5.2054794520547949"/>
    <x v="2"/>
  </r>
  <r>
    <s v="Trust Building"/>
    <s v="Trust Building"/>
    <s v="Investigations"/>
    <n v="2000"/>
    <n v="3650"/>
    <n v="0.54794520547945202"/>
    <x v="2"/>
  </r>
  <r>
    <s v="Trust Building"/>
    <s v="Trust Building"/>
    <s v="Investigations"/>
    <n v="5000"/>
    <n v="3650"/>
    <n v="1.3698630136986301"/>
    <x v="2"/>
  </r>
  <r>
    <s v="Trust Building"/>
    <s v="Trust Building"/>
    <s v="Investigations"/>
    <n v="3000"/>
    <n v="3650"/>
    <n v="0.82191780821917804"/>
    <x v="2"/>
  </r>
  <r>
    <s v="Local Transport"/>
    <s v="Transport"/>
    <s v="Investigations"/>
    <n v="17000"/>
    <n v="3650"/>
    <n v="4.6575342465753424"/>
    <x v="1"/>
  </r>
  <r>
    <s v="Local Transport"/>
    <s v="Transport"/>
    <s v="Investigations"/>
    <n v="16000"/>
    <n v="3650"/>
    <n v="4.3835616438356162"/>
    <x v="1"/>
  </r>
  <r>
    <s v="Local Transport"/>
    <s v="Transport"/>
    <s v="Investigations"/>
    <n v="11000"/>
    <n v="3650"/>
    <n v="3.0136986301369864"/>
    <x v="1"/>
  </r>
  <r>
    <s v="Trust Building"/>
    <s v="Trust Building"/>
    <s v="Investigations"/>
    <n v="5000"/>
    <n v="3650"/>
    <n v="1.3698630136986301"/>
    <x v="1"/>
  </r>
  <r>
    <s v="Trust Building"/>
    <s v="Trust Building"/>
    <s v="Investigations"/>
    <n v="1000"/>
    <n v="3650"/>
    <n v="0.27397260273972601"/>
    <x v="1"/>
  </r>
  <r>
    <s v="Trust Building"/>
    <s v="Trust Building"/>
    <s v="Investigations"/>
    <n v="4000"/>
    <n v="3650"/>
    <n v="1.095890410958904"/>
    <x v="1"/>
  </r>
  <r>
    <s v="Local Transport"/>
    <s v="Transport"/>
    <s v="Investigations"/>
    <n v="8000"/>
    <n v="3650"/>
    <n v="2.1917808219178081"/>
    <x v="10"/>
  </r>
  <r>
    <s v="Local Transport"/>
    <s v="Transport"/>
    <s v="Investigations"/>
    <n v="15000"/>
    <n v="3650"/>
    <n v="4.1095890410958908"/>
    <x v="10"/>
  </r>
  <r>
    <s v="Local Transport"/>
    <s v="Transport"/>
    <s v="Investigations"/>
    <n v="12000"/>
    <n v="3650"/>
    <n v="3.2876712328767121"/>
    <x v="10"/>
  </r>
  <r>
    <s v="Local Transport"/>
    <s v="Transport"/>
    <s v="Investigations"/>
    <n v="10000"/>
    <n v="3650"/>
    <n v="2.7397260273972601"/>
    <x v="10"/>
  </r>
  <r>
    <s v="Local Transport"/>
    <s v="Transport"/>
    <s v="Investigations"/>
    <n v="8000"/>
    <n v="3650"/>
    <n v="2.1917808219178081"/>
    <x v="10"/>
  </r>
  <r>
    <s v="Trust Building"/>
    <s v="Trust Building"/>
    <s v="Investigations"/>
    <n v="5000"/>
    <n v="3650"/>
    <n v="1.3698630136986301"/>
    <x v="10"/>
  </r>
  <r>
    <s v="Trust Building"/>
    <s v="Trust Building"/>
    <s v="Investigations"/>
    <n v="2000"/>
    <n v="3650"/>
    <n v="0.54794520547945202"/>
    <x v="10"/>
  </r>
  <r>
    <s v="Trust Building"/>
    <s v="Trust Building"/>
    <s v="Investigations"/>
    <n v="3000"/>
    <n v="3650"/>
    <n v="0.82191780821917804"/>
    <x v="10"/>
  </r>
  <r>
    <s v="Local Transport"/>
    <s v="Transport"/>
    <s v="Legal"/>
    <n v="15000"/>
    <n v="3650"/>
    <n v="4.1095890410958908"/>
    <x v="4"/>
  </r>
  <r>
    <s v="Intercirty Transport to Kitalya"/>
    <s v="Transport"/>
    <s v="Legal"/>
    <n v="15000"/>
    <n v="3650"/>
    <n v="4.1095890410958908"/>
    <x v="4"/>
  </r>
  <r>
    <s v="Local Transport"/>
    <s v="Transport"/>
    <s v="Legal"/>
    <n v="65000"/>
    <n v="3650"/>
    <n v="17.80821917808219"/>
    <x v="4"/>
  </r>
  <r>
    <s v="Local Transport"/>
    <s v="Transport"/>
    <s v="Legal"/>
    <n v="65000"/>
    <n v="3650"/>
    <n v="17.80821917808219"/>
    <x v="4"/>
  </r>
  <r>
    <s v="Intercity transport to kampala"/>
    <s v="Transport"/>
    <s v="Legal"/>
    <n v="15000"/>
    <n v="3650"/>
    <n v="4.1095890410958908"/>
    <x v="4"/>
  </r>
  <r>
    <s v="Local Transport"/>
    <s v="Transport"/>
    <s v="Legal"/>
    <n v="35000"/>
    <n v="3650"/>
    <n v="9.5890410958904102"/>
    <x v="4"/>
  </r>
  <r>
    <s v="Lunch for Augustus"/>
    <s v="Travel Subsistence"/>
    <s v="Legal"/>
    <n v="15000"/>
    <n v="3650"/>
    <n v="4.1095890410958908"/>
    <x v="4"/>
  </r>
  <r>
    <s v="Day Guard's April salary"/>
    <s v="Services"/>
    <s v="Office"/>
    <n v="300000"/>
    <n v="3650"/>
    <n v="82.191780821917803"/>
    <x v="3"/>
  </r>
  <r>
    <s v="April Globe Clean Services"/>
    <s v="Services"/>
    <s v="Office"/>
    <n v="50000"/>
    <n v="3650"/>
    <n v="13.698630136986301"/>
    <x v="3"/>
  </r>
  <r>
    <s v="7kgs roasted beef@30000"/>
    <s v="Personnel"/>
    <s v="Team Building"/>
    <n v="210000"/>
    <n v="3650"/>
    <n v="57.534246575342465"/>
    <x v="3"/>
  </r>
  <r>
    <s v="2 chips"/>
    <s v="Personnel"/>
    <s v="Team Building"/>
    <n v="10000"/>
    <n v="3650"/>
    <n v="2.7397260273972601"/>
    <x v="3"/>
  </r>
  <r>
    <s v="5 posho (food)"/>
    <s v="Personnel"/>
    <s v="Team Building"/>
    <n v="10000"/>
    <n v="3650"/>
    <n v="2.7397260273972601"/>
    <x v="3"/>
  </r>
  <r>
    <s v="5 Kacumbali"/>
    <s v="Personnel"/>
    <s v="Team Building"/>
    <n v="10000"/>
    <n v="3650"/>
    <n v="2.7397260273972601"/>
    <x v="3"/>
  </r>
  <r>
    <s v="Roasted matooke"/>
    <s v="Personnel"/>
    <s v="Team Building"/>
    <n v="4000"/>
    <n v="3650"/>
    <n v="1.095890410958904"/>
    <x v="3"/>
  </r>
  <r>
    <s v="Vegetables"/>
    <s v="Personnel"/>
    <s v="Team Building"/>
    <n v="6000"/>
    <n v="3650"/>
    <n v="1.6438356164383561"/>
    <x v="3"/>
  </r>
  <r>
    <s v="Local Transport"/>
    <s v="Transport"/>
    <s v="Investigations"/>
    <n v="18000"/>
    <n v="3650"/>
    <n v="4.9315068493150687"/>
    <x v="1"/>
  </r>
  <r>
    <s v="Local Transport"/>
    <s v="Transport"/>
    <s v="Investigations"/>
    <n v="30000"/>
    <n v="3650"/>
    <n v="8.2191780821917817"/>
    <x v="1"/>
  </r>
  <r>
    <s v="Trust Building"/>
    <s v="Trust Building"/>
    <s v="Investigations"/>
    <n v="3000"/>
    <n v="3650"/>
    <n v="0.82191780821917804"/>
    <x v="1"/>
  </r>
  <r>
    <s v="Trust Building"/>
    <s v="Trust Building"/>
    <s v="Investigations"/>
    <n v="7000"/>
    <n v="3650"/>
    <n v="1.9178082191780821"/>
    <x v="1"/>
  </r>
  <r>
    <s v="Local Transport"/>
    <s v="Transport"/>
    <s v="Investigations"/>
    <n v="14000"/>
    <n v="3650"/>
    <n v="3.8356164383561642"/>
    <x v="2"/>
  </r>
  <r>
    <s v="Local Transport"/>
    <s v="Transport"/>
    <s v="Investigations"/>
    <n v="18000"/>
    <n v="3650"/>
    <n v="4.9315068493150687"/>
    <x v="2"/>
  </r>
  <r>
    <s v="Local Transport"/>
    <s v="Transport"/>
    <s v="Investigations"/>
    <n v="17000"/>
    <n v="3650"/>
    <n v="4.6575342465753424"/>
    <x v="2"/>
  </r>
  <r>
    <s v="Trust Building"/>
    <s v="Trust Building"/>
    <s v="Investigations"/>
    <n v="6000"/>
    <n v="3650"/>
    <n v="1.6438356164383561"/>
    <x v="2"/>
  </r>
  <r>
    <s v="Trust Building"/>
    <s v="Trust Building"/>
    <s v="Investigations"/>
    <n v="4000"/>
    <n v="3650"/>
    <n v="1.095890410958904"/>
    <x v="2"/>
  </r>
  <r>
    <s v="Local Transport"/>
    <s v="Transport"/>
    <s v="Investigations"/>
    <n v="10000"/>
    <n v="3650"/>
    <n v="2.7397260273972601"/>
    <x v="9"/>
  </r>
  <r>
    <s v="Local Transport"/>
    <s v="Transport"/>
    <s v="Investigations"/>
    <n v="7000"/>
    <n v="3650"/>
    <n v="1.9178082191780821"/>
    <x v="9"/>
  </r>
  <r>
    <s v="Local Transport"/>
    <s v="Transport"/>
    <s v="Investigations"/>
    <n v="10000"/>
    <n v="3650"/>
    <n v="2.7397260273972601"/>
    <x v="9"/>
  </r>
  <r>
    <s v="Local Transport"/>
    <s v="Transport"/>
    <s v="Investigations"/>
    <n v="3000"/>
    <n v="3650"/>
    <n v="0.82191780821917804"/>
    <x v="9"/>
  </r>
  <r>
    <s v="Local Transport"/>
    <s v="Transport"/>
    <s v="Investigations"/>
    <n v="7000"/>
    <n v="3650"/>
    <n v="1.9178082191780821"/>
    <x v="9"/>
  </r>
  <r>
    <s v="Trust Building"/>
    <s v="Trust Building"/>
    <s v="Investigations"/>
    <n v="6000"/>
    <n v="3650"/>
    <n v="1.6438356164383561"/>
    <x v="9"/>
  </r>
  <r>
    <s v="Trust Building"/>
    <s v="Trust Building"/>
    <s v="Investigations"/>
    <n v="3000"/>
    <n v="3650"/>
    <n v="0.82191780821917804"/>
    <x v="9"/>
  </r>
  <r>
    <s v="Trust Building"/>
    <s v="Trust Building"/>
    <s v="Investigations"/>
    <n v="1000"/>
    <n v="3650"/>
    <n v="0.27397260273972601"/>
    <x v="9"/>
  </r>
  <r>
    <s v="Local Transport"/>
    <s v="Transport"/>
    <s v="Investigations"/>
    <n v="4000"/>
    <n v="3650"/>
    <n v="1.095890410958904"/>
    <x v="11"/>
  </r>
  <r>
    <s v="Local Transport"/>
    <s v="Transport"/>
    <s v="Investigations"/>
    <n v="12000"/>
    <n v="3650"/>
    <n v="3.2876712328767121"/>
    <x v="11"/>
  </r>
  <r>
    <s v="Local Transport"/>
    <s v="Transport"/>
    <s v="Investigations"/>
    <n v="14000"/>
    <n v="3650"/>
    <n v="3.8356164383561642"/>
    <x v="11"/>
  </r>
  <r>
    <s v="Local Transport"/>
    <s v="Transport"/>
    <s v="Investigations"/>
    <n v="15000"/>
    <n v="3650"/>
    <n v="4.1095890410958908"/>
    <x v="11"/>
  </r>
  <r>
    <s v="Local Transport"/>
    <s v="Transport"/>
    <s v="Investigations"/>
    <n v="7000"/>
    <n v="3650"/>
    <n v="1.9178082191780821"/>
    <x v="11"/>
  </r>
  <r>
    <s v="Trust Building"/>
    <s v="Trust Building"/>
    <s v="Investigations"/>
    <n v="3000"/>
    <n v="3650"/>
    <n v="0.82191780821917804"/>
    <x v="11"/>
  </r>
  <r>
    <s v="Trust Building"/>
    <s v="Trust Building"/>
    <s v="Investigations"/>
    <n v="2000"/>
    <n v="3650"/>
    <n v="0.54794520547945202"/>
    <x v="11"/>
  </r>
  <r>
    <s v="Trust Building"/>
    <s v="Trust Building"/>
    <s v="Investigations"/>
    <n v="1000"/>
    <n v="3650"/>
    <n v="0.27397260273972601"/>
    <x v="11"/>
  </r>
  <r>
    <s v="Trust Building"/>
    <s v="Trust Building"/>
    <s v="Investigations"/>
    <n v="2000"/>
    <n v="3650"/>
    <n v="0.54794520547945202"/>
    <x v="11"/>
  </r>
  <r>
    <s v="Trust Building"/>
    <s v="Trust Building"/>
    <s v="Investigations"/>
    <n v="2000"/>
    <n v="3650"/>
    <n v="0.54794520547945202"/>
    <x v="11"/>
  </r>
  <r>
    <s v="Local Transport"/>
    <s v="Transport"/>
    <s v="Management"/>
    <n v="7000"/>
    <n v="3650"/>
    <n v="1.9178082191780821"/>
    <x v="3"/>
  </r>
  <r>
    <s v="Local Transport"/>
    <s v="Transport"/>
    <s v="Management"/>
    <n v="20000"/>
    <n v="3650"/>
    <n v="5.4794520547945202"/>
    <x v="3"/>
  </r>
  <r>
    <s v="Local Transport"/>
    <s v="Transport"/>
    <s v="Management"/>
    <n v="5000"/>
    <n v="3650"/>
    <n v="1.3698630136986301"/>
    <x v="3"/>
  </r>
  <r>
    <s v="Local Transport"/>
    <s v="Transport"/>
    <s v="Management"/>
    <n v="5000"/>
    <n v="3650"/>
    <n v="1.3698630136986301"/>
    <x v="3"/>
  </r>
  <r>
    <s v="Local Transport"/>
    <s v="Transport"/>
    <s v="Management"/>
    <n v="19000"/>
    <n v="3650"/>
    <n v="5.2054794520547949"/>
    <x v="3"/>
  </r>
  <r>
    <s v="Local Transport"/>
    <s v="Transport"/>
    <s v="Management"/>
    <n v="10000"/>
    <n v="3650"/>
    <n v="2.7397260273972601"/>
    <x v="3"/>
  </r>
  <r>
    <s v="Trust Building"/>
    <s v="Trust Building"/>
    <s v="Management"/>
    <n v="5000"/>
    <n v="3650"/>
    <n v="1.3698630136986301"/>
    <x v="3"/>
  </r>
  <r>
    <s v="Trust Building"/>
    <s v="Trust Building"/>
    <s v="Management"/>
    <n v="5000"/>
    <n v="3650"/>
    <n v="1.3698630136986301"/>
    <x v="3"/>
  </r>
  <r>
    <s v="Fuel for Moses (Informat)"/>
    <s v="Transport"/>
    <s v="Management"/>
    <n v="52000"/>
    <n v="3650"/>
    <n v="14.246575342465754"/>
    <x v="3"/>
  </r>
  <r>
    <s v="Local Transport"/>
    <s v="Transport"/>
    <s v="Legal"/>
    <n v="15000"/>
    <n v="3650"/>
    <n v="4.1095890410958908"/>
    <x v="6"/>
  </r>
  <r>
    <s v="Local Transport"/>
    <s v="Transport"/>
    <s v="Legal"/>
    <n v="35000"/>
    <n v="3650"/>
    <n v="9.5890410958904102"/>
    <x v="6"/>
  </r>
  <r>
    <s v="Local Transport"/>
    <s v="Transport"/>
    <s v="Legal"/>
    <n v="30000"/>
    <n v="3650"/>
    <n v="8.2191780821917817"/>
    <x v="6"/>
  </r>
  <r>
    <s v="Local Transport"/>
    <s v="Transport"/>
    <s v="Legal"/>
    <n v="30000"/>
    <n v="3650"/>
    <n v="8.2191780821917817"/>
    <x v="6"/>
  </r>
  <r>
    <s v="Local Transport"/>
    <s v="Transport"/>
    <s v="Legal"/>
    <n v="25000"/>
    <n v="3650"/>
    <n v="6.8493150684931505"/>
    <x v="6"/>
  </r>
  <r>
    <s v="Local Transport"/>
    <s v="Transport"/>
    <s v="Legal"/>
    <n v="10000"/>
    <n v="3650"/>
    <n v="2.7397260273972601"/>
    <x v="6"/>
  </r>
  <r>
    <s v="Local Transport"/>
    <s v="Transport"/>
    <s v="Legal"/>
    <n v="15000"/>
    <n v="3650"/>
    <n v="4.1095890410958908"/>
    <x v="6"/>
  </r>
  <r>
    <s v="Trust Building"/>
    <s v="Trust Building"/>
    <s v="Legal"/>
    <n v="15000"/>
    <n v="3650"/>
    <n v="4.1095890410958908"/>
    <x v="6"/>
  </r>
  <r>
    <s v="Lunch"/>
    <s v="Travel Subsistence"/>
    <s v="Legal"/>
    <n v="15000"/>
    <n v="3650"/>
    <n v="4.1095890410958908"/>
    <x v="6"/>
  </r>
  <r>
    <s v="Local Transport"/>
    <s v="Transport"/>
    <s v="Legal"/>
    <n v="15000"/>
    <n v="3650"/>
    <n v="4.1095890410958908"/>
    <x v="4"/>
  </r>
  <r>
    <s v="Intercity Transport(Kampala-Busunju)"/>
    <s v="Transport"/>
    <s v="Legal"/>
    <n v="35000"/>
    <n v="3650"/>
    <n v="9.5890410958904102"/>
    <x v="4"/>
  </r>
  <r>
    <s v="Local Transport"/>
    <s v="Transport"/>
    <s v="Legal"/>
    <n v="30000"/>
    <n v="3650"/>
    <n v="8.2191780821917817"/>
    <x v="4"/>
  </r>
  <r>
    <s v="Local Transport"/>
    <s v="Transport"/>
    <s v="Legal"/>
    <n v="25000"/>
    <n v="3650"/>
    <n v="6.8493150684931505"/>
    <x v="4"/>
  </r>
  <r>
    <s v="Intercity transport(Busunju/masanafu)"/>
    <s v="Transport"/>
    <s v="Legal"/>
    <n v="25000"/>
    <n v="3650"/>
    <n v="6.8493150684931505"/>
    <x v="4"/>
  </r>
  <r>
    <s v="Local Transport"/>
    <s v="Transport"/>
    <s v="Legal"/>
    <n v="35000"/>
    <n v="3650"/>
    <n v="9.5890410958904102"/>
    <x v="4"/>
  </r>
  <r>
    <s v="Lunch for Augustus"/>
    <s v="Travel Subsistence"/>
    <s v="Legal"/>
    <n v="15000"/>
    <n v="3650"/>
    <n v="4.1095890410958908"/>
    <x v="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5">
  <r>
    <d v="2021-04-01T00:00:00"/>
    <s v="March Siimba Security Services"/>
    <x v="0"/>
    <x v="0"/>
    <n v="1456000"/>
    <n v="3650"/>
    <n v="398.90410958904107"/>
    <s v="UGX OPP"/>
  </r>
  <r>
    <d v="2021-04-01T00:00:00"/>
    <s v="Bank Charges"/>
    <x v="1"/>
    <x v="0"/>
    <n v="2600"/>
    <n v="3650"/>
    <n v="0.71232876712328763"/>
    <s v="UGX OPP"/>
  </r>
  <r>
    <d v="2021-04-01T00:00:00"/>
    <s v="Local Transport"/>
    <x v="2"/>
    <x v="1"/>
    <n v="20000"/>
    <n v="3650"/>
    <n v="5.4794520547945202"/>
    <s v="i67"/>
  </r>
  <r>
    <d v="2021-04-01T00:00:00"/>
    <s v="Local Transport"/>
    <x v="2"/>
    <x v="1"/>
    <n v="20000"/>
    <n v="3650"/>
    <n v="5.4794520547945202"/>
    <s v="i67"/>
  </r>
  <r>
    <d v="2021-04-01T00:00:00"/>
    <s v="Local Transport"/>
    <x v="2"/>
    <x v="1"/>
    <n v="5000"/>
    <n v="3650"/>
    <n v="1.3698630136986301"/>
    <s v="i67"/>
  </r>
  <r>
    <d v="2021-04-01T00:00:00"/>
    <s v="Local Transport"/>
    <x v="2"/>
    <x v="1"/>
    <n v="4000"/>
    <n v="3650"/>
    <n v="1.095890410958904"/>
    <s v="i67"/>
  </r>
  <r>
    <d v="2021-04-01T00:00:00"/>
    <s v="Local Transport"/>
    <x v="2"/>
    <x v="1"/>
    <n v="4000"/>
    <n v="3650"/>
    <n v="1.095890410958904"/>
    <s v="i67"/>
  </r>
  <r>
    <d v="2021-04-01T00:00:00"/>
    <s v="Trust Building"/>
    <x v="3"/>
    <x v="1"/>
    <n v="5000"/>
    <n v="3650"/>
    <n v="1.3698630136986301"/>
    <s v="i67"/>
  </r>
  <r>
    <d v="2021-04-01T00:00:00"/>
    <s v="Trust Building"/>
    <x v="3"/>
    <x v="1"/>
    <n v="4000"/>
    <n v="3650"/>
    <n v="1.095890410958904"/>
    <s v="i67"/>
  </r>
  <r>
    <d v="2021-04-01T00:00:00"/>
    <s v="Trust Building"/>
    <x v="3"/>
    <x v="1"/>
    <n v="1000"/>
    <n v="3650"/>
    <n v="0.27397260273972601"/>
    <s v="i67"/>
  </r>
  <r>
    <d v="2021-04-01T00:00:00"/>
    <s v="Local Transport"/>
    <x v="2"/>
    <x v="1"/>
    <n v="7000"/>
    <n v="3650"/>
    <n v="1.9178082191780821"/>
    <s v="i45"/>
  </r>
  <r>
    <d v="2021-04-01T00:00:00"/>
    <s v="Local Transport"/>
    <x v="2"/>
    <x v="1"/>
    <n v="19000"/>
    <n v="3650"/>
    <n v="5.2054794520547949"/>
    <s v="i45"/>
  </r>
  <r>
    <d v="2021-04-01T00:00:00"/>
    <s v="Local Transport"/>
    <x v="2"/>
    <x v="1"/>
    <n v="22000"/>
    <n v="3650"/>
    <n v="6.0273972602739727"/>
    <s v="i45"/>
  </r>
  <r>
    <d v="2021-04-01T00:00:00"/>
    <s v="Local Transport"/>
    <x v="2"/>
    <x v="1"/>
    <n v="8000"/>
    <n v="3650"/>
    <n v="2.1917808219178081"/>
    <s v="i45"/>
  </r>
  <r>
    <d v="2021-04-01T00:00:00"/>
    <s v="Trust Building"/>
    <x v="3"/>
    <x v="1"/>
    <n v="4000"/>
    <n v="3650"/>
    <n v="1.095890410958904"/>
    <s v="i45"/>
  </r>
  <r>
    <d v="2021-04-01T00:00:00"/>
    <s v="Trust Building"/>
    <x v="3"/>
    <x v="1"/>
    <n v="2000"/>
    <n v="3650"/>
    <n v="0.54794520547945202"/>
    <s v="i45"/>
  </r>
  <r>
    <d v="2021-04-01T00:00:00"/>
    <s v="Trust Building"/>
    <x v="3"/>
    <x v="1"/>
    <n v="4000"/>
    <n v="3650"/>
    <n v="1.095890410958904"/>
    <s v="i45"/>
  </r>
  <r>
    <d v="2021-04-01T00:00:00"/>
    <s v="Local Transport"/>
    <x v="2"/>
    <x v="2"/>
    <n v="1000"/>
    <n v="3650"/>
    <n v="0.27397260273972601"/>
    <s v="Lydia"/>
  </r>
  <r>
    <d v="2021-04-01T00:00:00"/>
    <s v="Local Transport"/>
    <x v="2"/>
    <x v="2"/>
    <n v="1000"/>
    <n v="3650"/>
    <n v="0.27397260273972601"/>
    <s v="Lydia"/>
  </r>
  <r>
    <d v="2021-04-01T00:00:00"/>
    <s v="Local Transport"/>
    <x v="2"/>
    <x v="2"/>
    <n v="2000"/>
    <n v="3650"/>
    <n v="0.54794520547945202"/>
    <s v="Lydia"/>
  </r>
  <r>
    <d v="2021-04-01T00:00:00"/>
    <s v="Local Transport"/>
    <x v="2"/>
    <x v="2"/>
    <n v="3000"/>
    <n v="3650"/>
    <n v="0.82191780821917804"/>
    <s v="Lydia"/>
  </r>
  <r>
    <d v="2021-04-06T00:00:00"/>
    <s v="Local Transport"/>
    <x v="2"/>
    <x v="1"/>
    <n v="6000"/>
    <n v="3650"/>
    <n v="1.6438356164383561"/>
    <s v="i45"/>
  </r>
  <r>
    <d v="2021-04-06T00:00:00"/>
    <s v="Local Transport"/>
    <x v="2"/>
    <x v="1"/>
    <n v="16000"/>
    <n v="3650"/>
    <n v="4.3835616438356162"/>
    <s v="i45"/>
  </r>
  <r>
    <d v="2021-04-06T00:00:00"/>
    <s v="Local Transport"/>
    <x v="2"/>
    <x v="1"/>
    <n v="17000"/>
    <n v="3650"/>
    <n v="4.6575342465753424"/>
    <s v="i45"/>
  </r>
  <r>
    <d v="2021-04-06T00:00:00"/>
    <s v="Local Transport"/>
    <x v="2"/>
    <x v="1"/>
    <n v="9000"/>
    <n v="3650"/>
    <n v="2.4657534246575343"/>
    <s v="i45"/>
  </r>
  <r>
    <d v="2021-04-06T00:00:00"/>
    <s v="Trust Building"/>
    <x v="3"/>
    <x v="1"/>
    <n v="7000"/>
    <n v="3650"/>
    <n v="1.9178082191780821"/>
    <s v="i45"/>
  </r>
  <r>
    <d v="2021-04-06T00:00:00"/>
    <s v="Trust Building"/>
    <x v="3"/>
    <x v="1"/>
    <n v="3000"/>
    <n v="3650"/>
    <n v="0.82191780821917804"/>
    <s v="i45"/>
  </r>
  <r>
    <d v="2021-04-06T00:00:00"/>
    <s v="Local Transport"/>
    <x v="2"/>
    <x v="1"/>
    <n v="25000"/>
    <n v="3650"/>
    <n v="6.8493150684931505"/>
    <s v="i67"/>
  </r>
  <r>
    <d v="2021-04-06T00:00:00"/>
    <s v="Local Transport"/>
    <x v="2"/>
    <x v="1"/>
    <n v="25000"/>
    <n v="3650"/>
    <n v="6.8493150684931505"/>
    <s v="i67"/>
  </r>
  <r>
    <d v="2021-04-06T00:00:00"/>
    <s v="Local Transport"/>
    <x v="2"/>
    <x v="1"/>
    <n v="2000"/>
    <n v="3650"/>
    <n v="0.54794520547945202"/>
    <s v="i67"/>
  </r>
  <r>
    <d v="2021-04-06T00:00:00"/>
    <s v="Local Transport"/>
    <x v="2"/>
    <x v="1"/>
    <n v="4000"/>
    <n v="3650"/>
    <n v="1.095890410958904"/>
    <s v="i67"/>
  </r>
  <r>
    <d v="2021-04-06T00:00:00"/>
    <s v="Trust Building"/>
    <x v="3"/>
    <x v="1"/>
    <n v="3000"/>
    <n v="3650"/>
    <n v="0.82191780821917804"/>
    <s v="i67"/>
  </r>
  <r>
    <d v="2021-04-06T00:00:00"/>
    <s v="Trust Building"/>
    <x v="3"/>
    <x v="1"/>
    <n v="10000"/>
    <n v="3650"/>
    <n v="2.7397260273972601"/>
    <s v="i67"/>
  </r>
  <r>
    <d v="2021-04-06T00:00:00"/>
    <s v="Local Transport"/>
    <x v="2"/>
    <x v="3"/>
    <n v="7000"/>
    <n v="3650"/>
    <n v="1.9178082191780821"/>
    <s v="Augustus"/>
  </r>
  <r>
    <d v="2021-04-06T00:00:00"/>
    <s v="Local Transport"/>
    <x v="2"/>
    <x v="3"/>
    <n v="7000"/>
    <n v="3650"/>
    <n v="1.9178082191780821"/>
    <s v="Augustus"/>
  </r>
  <r>
    <d v="2021-04-06T00:00:00"/>
    <s v="Bank transfer charges"/>
    <x v="1"/>
    <x v="0"/>
    <n v="2000"/>
    <n v="3650"/>
    <n v="0.54794520547945202"/>
    <s v="Bank UGX"/>
  </r>
  <r>
    <d v="2021-04-07T00:00:00"/>
    <s v="Local Transport"/>
    <x v="2"/>
    <x v="3"/>
    <n v="8000"/>
    <n v="3650"/>
    <n v="2.1917808219178081"/>
    <s v="Augustus"/>
  </r>
  <r>
    <d v="2021-04-07T00:00:00"/>
    <s v="Local Transport"/>
    <x v="2"/>
    <x v="3"/>
    <n v="9000"/>
    <n v="3650"/>
    <n v="2.4657534246575343"/>
    <s v="Augustus"/>
  </r>
  <r>
    <d v="2021-04-07T00:00:00"/>
    <s v="March water bill"/>
    <x v="4"/>
    <x v="0"/>
    <n v="163000"/>
    <n v="3650"/>
    <n v="44.657534246575345"/>
    <s v="Lydia"/>
  </r>
  <r>
    <d v="2021-04-07T00:00:00"/>
    <s v="Transfer Fees"/>
    <x v="5"/>
    <x v="0"/>
    <n v="3800"/>
    <n v="3650"/>
    <n v="1.0410958904109588"/>
    <s v="Lydia"/>
  </r>
  <r>
    <d v="2021-04-07T00:00:00"/>
    <s v="April Internet subscription"/>
    <x v="6"/>
    <x v="0"/>
    <n v="279900"/>
    <n v="279900"/>
    <n v="1"/>
    <s v="Lydia"/>
  </r>
  <r>
    <d v="2021-04-07T00:00:00"/>
    <s v="Airtime for i45"/>
    <x v="7"/>
    <x v="1"/>
    <n v="25000"/>
    <n v="3650"/>
    <n v="6.8493150684931505"/>
    <s v="i45"/>
  </r>
  <r>
    <d v="2021-04-07T00:00:00"/>
    <s v="Airtime for Lydia"/>
    <x v="7"/>
    <x v="2"/>
    <n v="20000"/>
    <n v="3650"/>
    <n v="5.4794520547945202"/>
    <s v="Lydia"/>
  </r>
  <r>
    <d v="2021-04-07T00:00:00"/>
    <s v="Airtime for Augustus"/>
    <x v="7"/>
    <x v="3"/>
    <n v="20000"/>
    <n v="3650"/>
    <n v="5.4794520547945202"/>
    <s v="Augustus"/>
  </r>
  <r>
    <d v="2021-04-07T00:00:00"/>
    <s v="Airtime for Mary"/>
    <x v="7"/>
    <x v="3"/>
    <n v="20000"/>
    <n v="3650"/>
    <n v="5.4794520547945202"/>
    <s v="Mary"/>
  </r>
  <r>
    <d v="2021-04-07T00:00:00"/>
    <s v="Airtime for i67"/>
    <x v="7"/>
    <x v="1"/>
    <n v="25000"/>
    <n v="3650"/>
    <n v="6.8493150684931505"/>
    <s v="i67"/>
  </r>
  <r>
    <d v="2021-04-07T00:00:00"/>
    <s v="Airtime for Day Guard"/>
    <x v="7"/>
    <x v="0"/>
    <n v="10000"/>
    <n v="3650"/>
    <n v="2.7397260273972601"/>
    <s v="Day Guard"/>
  </r>
  <r>
    <d v="2021-04-07T00:00:00"/>
    <s v="Globe clean services-March"/>
    <x v="0"/>
    <x v="0"/>
    <n v="50000"/>
    <n v="3650"/>
    <n v="13.698630136986301"/>
    <s v="Lydia"/>
  </r>
  <r>
    <d v="2021-04-07T00:00:00"/>
    <s v="Western Union cancellation charges"/>
    <x v="5"/>
    <x v="0"/>
    <n v="3400"/>
    <n v="3650"/>
    <n v="0.93150684931506844"/>
    <s v="Lydia"/>
  </r>
  <r>
    <d v="2021-04-07T00:00:00"/>
    <s v="March PAYE-Lydia"/>
    <x v="8"/>
    <x v="2"/>
    <n v="1211320"/>
    <n v="3650"/>
    <n v="331.86849315068491"/>
    <s v="UGX OPP"/>
  </r>
  <r>
    <d v="2021-04-07T00:00:00"/>
    <s v="March PAYE-Augustus"/>
    <x v="8"/>
    <x v="3"/>
    <n v="719920"/>
    <n v="3650"/>
    <n v="197.23835616438356"/>
    <s v="UGX OPP"/>
  </r>
  <r>
    <d v="2021-04-07T00:00:00"/>
    <s v="March PAYE-Mary"/>
    <x v="8"/>
    <x v="3"/>
    <n v="549100"/>
    <n v="3650"/>
    <n v="150.43835616438355"/>
    <s v="UGX OPP"/>
  </r>
  <r>
    <d v="2021-04-07T00:00:00"/>
    <s v="March NSSF-Lydia"/>
    <x v="8"/>
    <x v="2"/>
    <n v="654720"/>
    <n v="3650"/>
    <n v="179.37534246575342"/>
    <s v="UGX OPP"/>
  </r>
  <r>
    <d v="2021-04-07T00:00:00"/>
    <s v="March NSSF-Augustus"/>
    <x v="8"/>
    <x v="3"/>
    <n v="408960"/>
    <n v="3650"/>
    <n v="112.04383561643836"/>
    <s v="UGX OPP"/>
  </r>
  <r>
    <d v="2021-04-07T00:00:00"/>
    <s v="March NSSF-Mary"/>
    <x v="8"/>
    <x v="3"/>
    <n v="323550"/>
    <n v="3650"/>
    <n v="88.643835616438352"/>
    <s v="UGX OPP"/>
  </r>
  <r>
    <d v="2021-04-07T00:00:00"/>
    <s v="Bank Charges"/>
    <x v="1"/>
    <x v="0"/>
    <n v="2300"/>
    <n v="3650"/>
    <n v="0.63013698630136983"/>
    <s v="UGX OPP"/>
  </r>
  <r>
    <d v="2021-04-07T00:00:00"/>
    <s v="Cheque withdraw charges"/>
    <x v="1"/>
    <x v="0"/>
    <n v="5000"/>
    <n v="3650"/>
    <n v="1.3698630136986301"/>
    <s v="UGX OPP"/>
  </r>
  <r>
    <d v="2021-04-07T00:00:00"/>
    <s v="Bank transfer charges"/>
    <x v="1"/>
    <x v="0"/>
    <n v="2000"/>
    <n v="3650"/>
    <n v="0.54794520547945202"/>
    <s v="Bank UGX"/>
  </r>
  <r>
    <d v="2021-04-07T00:00:00"/>
    <s v="Transfer charges"/>
    <x v="1"/>
    <x v="0"/>
    <n v="2600"/>
    <n v="3650"/>
    <n v="0.71232876712328763"/>
    <s v="UGX OPP"/>
  </r>
  <r>
    <d v="2021-04-07T00:00:00"/>
    <s v="Local Transport"/>
    <x v="2"/>
    <x v="1"/>
    <n v="8000"/>
    <n v="3650"/>
    <n v="2.1917808219178081"/>
    <s v="i45"/>
  </r>
  <r>
    <d v="2021-04-07T00:00:00"/>
    <s v="Local Transport"/>
    <x v="2"/>
    <x v="1"/>
    <n v="12000"/>
    <n v="3650"/>
    <n v="3.2876712328767121"/>
    <s v="i45"/>
  </r>
  <r>
    <d v="2021-04-07T00:00:00"/>
    <s v="Local Transport"/>
    <x v="2"/>
    <x v="1"/>
    <n v="19000"/>
    <n v="3650"/>
    <n v="5.2054794520547949"/>
    <s v="i45"/>
  </r>
  <r>
    <d v="2021-04-07T00:00:00"/>
    <s v="Local Transport"/>
    <x v="2"/>
    <x v="1"/>
    <n v="4000"/>
    <n v="3650"/>
    <n v="1.095890410958904"/>
    <s v="i45"/>
  </r>
  <r>
    <d v="2021-04-07T00:00:00"/>
    <s v="Local Transport"/>
    <x v="2"/>
    <x v="1"/>
    <n v="6000"/>
    <n v="3650"/>
    <n v="1.6438356164383561"/>
    <s v="i45"/>
  </r>
  <r>
    <d v="2021-04-07T00:00:00"/>
    <s v="Trust Building"/>
    <x v="3"/>
    <x v="1"/>
    <n v="2000"/>
    <n v="3650"/>
    <n v="0.54794520547945202"/>
    <s v="i45"/>
  </r>
  <r>
    <d v="2021-04-07T00:00:00"/>
    <s v="Trust Building"/>
    <x v="3"/>
    <x v="1"/>
    <n v="6000"/>
    <n v="3650"/>
    <n v="1.6438356164383561"/>
    <s v="i45"/>
  </r>
  <r>
    <d v="2021-04-07T00:00:00"/>
    <s v="Trust Building"/>
    <x v="3"/>
    <x v="1"/>
    <n v="2000"/>
    <n v="3650"/>
    <n v="0.54794520547945202"/>
    <s v="i45"/>
  </r>
  <r>
    <d v="2021-04-07T00:00:00"/>
    <s v="Local Transport"/>
    <x v="2"/>
    <x v="1"/>
    <n v="16000"/>
    <n v="3650"/>
    <n v="4.3835616438356162"/>
    <s v="i67"/>
  </r>
  <r>
    <d v="2021-04-07T00:00:00"/>
    <s v="Local Transport"/>
    <x v="2"/>
    <x v="1"/>
    <n v="12000"/>
    <n v="3650"/>
    <n v="3.2876712328767121"/>
    <s v="i67"/>
  </r>
  <r>
    <d v="2021-04-07T00:00:00"/>
    <s v="Local Transport"/>
    <x v="2"/>
    <x v="1"/>
    <n v="18000"/>
    <n v="3650"/>
    <n v="4.9315068493150687"/>
    <s v="i67"/>
  </r>
  <r>
    <d v="2021-04-07T00:00:00"/>
    <s v="Local Transport"/>
    <x v="2"/>
    <x v="1"/>
    <n v="5000"/>
    <n v="3650"/>
    <n v="1.3698630136986301"/>
    <s v="i67"/>
  </r>
  <r>
    <d v="2021-04-07T00:00:00"/>
    <s v="Local Transport"/>
    <x v="2"/>
    <x v="1"/>
    <n v="5000"/>
    <n v="3650"/>
    <n v="1.3698630136986301"/>
    <s v="i67"/>
  </r>
  <r>
    <d v="2021-04-07T00:00:00"/>
    <s v="Trust Building"/>
    <x v="3"/>
    <x v="1"/>
    <n v="2000"/>
    <n v="3650"/>
    <n v="0.54794520547945202"/>
    <s v="i67"/>
  </r>
  <r>
    <d v="2021-04-07T00:00:00"/>
    <s v="Trust Building"/>
    <x v="3"/>
    <x v="1"/>
    <n v="9000"/>
    <n v="3650"/>
    <n v="2.4657534246575343"/>
    <s v="i67"/>
  </r>
  <r>
    <d v="2021-04-07T00:00:00"/>
    <s v="Trust Building"/>
    <x v="3"/>
    <x v="1"/>
    <n v="3000"/>
    <n v="3650"/>
    <n v="0.82191780821917804"/>
    <s v="i67"/>
  </r>
  <r>
    <d v="2021-04-07T00:00:00"/>
    <s v="Local Transport"/>
    <x v="2"/>
    <x v="3"/>
    <n v="6000"/>
    <n v="3650"/>
    <n v="1.6438356164383561"/>
    <s v="Mary"/>
  </r>
  <r>
    <d v="2021-04-07T00:00:00"/>
    <s v="Local Transport"/>
    <x v="2"/>
    <x v="3"/>
    <n v="4000"/>
    <n v="3650"/>
    <n v="1.095890410958904"/>
    <s v="Mary"/>
  </r>
  <r>
    <d v="2021-04-07T00:00:00"/>
    <s v="Local Transport"/>
    <x v="2"/>
    <x v="3"/>
    <n v="8000"/>
    <n v="3650"/>
    <n v="2.1917808219178081"/>
    <s v="Mary"/>
  </r>
  <r>
    <d v="2021-04-07T00:00:00"/>
    <s v="Interbank transfer charges"/>
    <x v="1"/>
    <x v="0"/>
    <n v="54750"/>
    <n v="3650"/>
    <n v="15"/>
    <s v="Bank USD"/>
  </r>
  <r>
    <d v="2021-04-07T00:00:00"/>
    <s v="Transfer charges"/>
    <x v="1"/>
    <x v="0"/>
    <n v="32229.5"/>
    <n v="3650"/>
    <n v="8.83"/>
    <s v="Bank USD"/>
  </r>
  <r>
    <d v="2021-04-08T00:00:00"/>
    <s v="Local Transport"/>
    <x v="2"/>
    <x v="3"/>
    <n v="7500"/>
    <n v="3650"/>
    <n v="2.0547945205479454"/>
    <s v="Mary"/>
  </r>
  <r>
    <d v="2021-04-08T00:00:00"/>
    <s v="Local Transport"/>
    <x v="2"/>
    <x v="3"/>
    <n v="7500"/>
    <n v="3650"/>
    <n v="2.0547945205479454"/>
    <s v="Mary"/>
  </r>
  <r>
    <d v="2021-04-08T00:00:00"/>
    <s v="Local Transport"/>
    <x v="2"/>
    <x v="1"/>
    <n v="6000"/>
    <n v="3650"/>
    <n v="1.6438356164383561"/>
    <s v="i45"/>
  </r>
  <r>
    <d v="2021-04-08T00:00:00"/>
    <s v="Local Transport"/>
    <x v="2"/>
    <x v="1"/>
    <n v="18000"/>
    <n v="3650"/>
    <n v="4.9315068493150687"/>
    <s v="i45"/>
  </r>
  <r>
    <d v="2021-04-08T00:00:00"/>
    <s v="Local Transport"/>
    <x v="2"/>
    <x v="1"/>
    <n v="19000"/>
    <n v="3650"/>
    <n v="5.2054794520547949"/>
    <s v="i45"/>
  </r>
  <r>
    <d v="2021-04-08T00:00:00"/>
    <s v="Local Transport"/>
    <x v="2"/>
    <x v="1"/>
    <n v="4000"/>
    <n v="3650"/>
    <n v="1.095890410958904"/>
    <s v="i45"/>
  </r>
  <r>
    <d v="2021-04-08T00:00:00"/>
    <s v="Local Transport"/>
    <x v="2"/>
    <x v="1"/>
    <n v="2000"/>
    <n v="3650"/>
    <n v="0.54794520547945202"/>
    <s v="i45"/>
  </r>
  <r>
    <d v="2021-04-08T00:00:00"/>
    <s v="Local Transport"/>
    <x v="2"/>
    <x v="1"/>
    <n v="4000"/>
    <n v="3650"/>
    <n v="1.095890410958904"/>
    <s v="i45"/>
  </r>
  <r>
    <d v="2021-04-08T00:00:00"/>
    <s v="Trust Building"/>
    <x v="3"/>
    <x v="1"/>
    <n v="6000"/>
    <n v="3650"/>
    <n v="1.6438356164383561"/>
    <s v="i45"/>
  </r>
  <r>
    <d v="2021-04-08T00:00:00"/>
    <s v="Trust Building"/>
    <x v="3"/>
    <x v="1"/>
    <n v="2000"/>
    <n v="3650"/>
    <n v="0.54794520547945202"/>
    <s v="i45"/>
  </r>
  <r>
    <d v="2021-04-08T00:00:00"/>
    <s v="Trust Building"/>
    <x v="3"/>
    <x v="1"/>
    <n v="2000"/>
    <n v="3650"/>
    <n v="0.54794520547945202"/>
    <s v="i45"/>
  </r>
  <r>
    <d v="2021-04-08T00:00:00"/>
    <s v="Local Transport"/>
    <x v="2"/>
    <x v="1"/>
    <n v="14000"/>
    <n v="3650"/>
    <n v="3.8356164383561642"/>
    <s v="i67"/>
  </r>
  <r>
    <d v="2021-04-08T00:00:00"/>
    <s v="Local Transport"/>
    <x v="2"/>
    <x v="1"/>
    <n v="14000"/>
    <n v="3650"/>
    <n v="3.8356164383561642"/>
    <s v="i67"/>
  </r>
  <r>
    <d v="2021-04-08T00:00:00"/>
    <s v="Local Transport"/>
    <x v="2"/>
    <x v="1"/>
    <n v="11000"/>
    <n v="3650"/>
    <n v="3.0136986301369864"/>
    <s v="i67"/>
  </r>
  <r>
    <d v="2021-04-08T00:00:00"/>
    <s v="Local Transport"/>
    <x v="2"/>
    <x v="1"/>
    <n v="10000"/>
    <n v="3650"/>
    <n v="2.7397260273972601"/>
    <s v="i67"/>
  </r>
  <r>
    <d v="2021-04-08T00:00:00"/>
    <s v="Trust Building"/>
    <x v="3"/>
    <x v="1"/>
    <n v="5000"/>
    <n v="3650"/>
    <n v="1.3698630136986301"/>
    <s v="i67"/>
  </r>
  <r>
    <d v="2021-04-08T00:00:00"/>
    <s v="Trust Building"/>
    <x v="3"/>
    <x v="1"/>
    <n v="4000"/>
    <n v="3650"/>
    <n v="1.095890410958904"/>
    <s v="i67"/>
  </r>
  <r>
    <d v="2021-04-08T00:00:00"/>
    <s v="Trust Building"/>
    <x v="3"/>
    <x v="1"/>
    <n v="1000"/>
    <n v="3650"/>
    <n v="0.27397260273972601"/>
    <s v="i67"/>
  </r>
  <r>
    <d v="2021-04-08T00:00:00"/>
    <s v="Local Transport"/>
    <x v="2"/>
    <x v="3"/>
    <n v="10000"/>
    <n v="3650"/>
    <n v="2.7397260273972601"/>
    <s v="Mary"/>
  </r>
  <r>
    <d v="2021-04-08T00:00:00"/>
    <s v="Kampala-Mityana"/>
    <x v="2"/>
    <x v="3"/>
    <n v="15000"/>
    <n v="3650"/>
    <n v="4.1095890410958908"/>
    <s v="Mary"/>
  </r>
  <r>
    <d v="2021-04-08T00:00:00"/>
    <s v="Local Transport"/>
    <x v="2"/>
    <x v="3"/>
    <n v="68000"/>
    <n v="3650"/>
    <n v="18.63013698630137"/>
    <s v="Mary"/>
  </r>
  <r>
    <d v="2021-04-08T00:00:00"/>
    <s v="Local Transport"/>
    <x v="2"/>
    <x v="3"/>
    <n v="65000"/>
    <n v="3650"/>
    <n v="17.80821917808219"/>
    <s v="Mary"/>
  </r>
  <r>
    <d v="2021-04-08T00:00:00"/>
    <s v="Mityana-Kampala"/>
    <x v="2"/>
    <x v="3"/>
    <n v="15000"/>
    <n v="3650"/>
    <n v="4.1095890410958908"/>
    <s v="Mary"/>
  </r>
  <r>
    <d v="2021-04-08T00:00:00"/>
    <s v="Local Transport"/>
    <x v="2"/>
    <x v="3"/>
    <n v="13000"/>
    <n v="3650"/>
    <n v="3.5616438356164384"/>
    <s v="Mary"/>
  </r>
  <r>
    <d v="2021-04-08T00:00:00"/>
    <s v="Lunch"/>
    <x v="9"/>
    <x v="3"/>
    <n v="15000"/>
    <n v="3650"/>
    <n v="4.1095890410958908"/>
    <s v="Mary"/>
  </r>
  <r>
    <d v="2021-04-08T00:00:00"/>
    <s v="Local Transport"/>
    <x v="2"/>
    <x v="3"/>
    <n v="10000"/>
    <n v="3650"/>
    <n v="2.7397260273972601"/>
    <s v="Augustus"/>
  </r>
  <r>
    <d v="2021-04-08T00:00:00"/>
    <s v="Local Transport"/>
    <x v="2"/>
    <x v="3"/>
    <n v="8000"/>
    <n v="3650"/>
    <n v="2.1917808219178081"/>
    <s v="Augustus"/>
  </r>
  <r>
    <d v="2021-04-09T00:00:00"/>
    <s v="Local Transport"/>
    <x v="2"/>
    <x v="3"/>
    <n v="10000"/>
    <n v="3650"/>
    <n v="2.7397260273972601"/>
    <s v="Augustus"/>
  </r>
  <r>
    <d v="2021-04-09T00:00:00"/>
    <s v="Local Transport"/>
    <x v="2"/>
    <x v="3"/>
    <n v="11000"/>
    <n v="3650"/>
    <n v="3.0136986301369864"/>
    <s v="Augustus"/>
  </r>
  <r>
    <d v="2021-04-09T00:00:00"/>
    <s v="Local Transport"/>
    <x v="2"/>
    <x v="1"/>
    <n v="9000"/>
    <n v="3650"/>
    <n v="2.4657534246575343"/>
    <s v="i45"/>
  </r>
  <r>
    <d v="2021-04-09T00:00:00"/>
    <s v="Local Transport"/>
    <x v="2"/>
    <x v="1"/>
    <n v="18000"/>
    <n v="3650"/>
    <n v="4.9315068493150687"/>
    <s v="i45"/>
  </r>
  <r>
    <d v="2021-04-09T00:00:00"/>
    <s v="Local Transport"/>
    <x v="2"/>
    <x v="1"/>
    <n v="16000"/>
    <n v="3650"/>
    <n v="4.3835616438356162"/>
    <s v="i45"/>
  </r>
  <r>
    <d v="2021-04-09T00:00:00"/>
    <s v="Local Transport"/>
    <x v="2"/>
    <x v="1"/>
    <n v="5000"/>
    <n v="3650"/>
    <n v="1.3698630136986301"/>
    <s v="i45"/>
  </r>
  <r>
    <d v="2021-04-09T00:00:00"/>
    <s v="Trust Building"/>
    <x v="3"/>
    <x v="1"/>
    <n v="4000"/>
    <n v="3650"/>
    <n v="1.095890410958904"/>
    <s v="i45"/>
  </r>
  <r>
    <d v="2021-04-09T00:00:00"/>
    <s v="Trust Building"/>
    <x v="3"/>
    <x v="1"/>
    <n v="5000"/>
    <n v="3650"/>
    <n v="1.3698630136986301"/>
    <s v="i45"/>
  </r>
  <r>
    <d v="2021-04-09T00:00:00"/>
    <s v="Trust Building"/>
    <x v="3"/>
    <x v="1"/>
    <n v="5000"/>
    <n v="3650"/>
    <n v="1.3698630136986301"/>
    <s v="i45"/>
  </r>
  <r>
    <d v="2021-04-09T00:00:00"/>
    <s v="Local Transport"/>
    <x v="2"/>
    <x v="1"/>
    <n v="25000"/>
    <n v="3650"/>
    <n v="6.8493150684931505"/>
    <s v="i67"/>
  </r>
  <r>
    <d v="2021-04-09T00:00:00"/>
    <s v="Local Transport"/>
    <x v="2"/>
    <x v="1"/>
    <n v="20000"/>
    <n v="3650"/>
    <n v="5.4794520547945202"/>
    <s v="i67"/>
  </r>
  <r>
    <d v="2021-04-09T00:00:00"/>
    <s v="Local Transport"/>
    <x v="2"/>
    <x v="1"/>
    <n v="9000"/>
    <n v="3650"/>
    <n v="2.4657534246575343"/>
    <s v="i67"/>
  </r>
  <r>
    <d v="2021-04-09T00:00:00"/>
    <s v="Local Transport"/>
    <x v="2"/>
    <x v="1"/>
    <n v="3000"/>
    <n v="3650"/>
    <n v="0.82191780821917804"/>
    <s v="i67"/>
  </r>
  <r>
    <d v="2021-04-09T00:00:00"/>
    <s v="Trust Building"/>
    <x v="3"/>
    <x v="1"/>
    <n v="5000"/>
    <n v="3650"/>
    <n v="1.3698630136986301"/>
    <s v="i67"/>
  </r>
  <r>
    <d v="2021-04-09T00:00:00"/>
    <s v="Trust Building"/>
    <x v="3"/>
    <x v="1"/>
    <n v="5000"/>
    <n v="3650"/>
    <n v="1.3698630136986301"/>
    <s v="i67"/>
  </r>
  <r>
    <d v="2021-04-09T00:00:00"/>
    <s v="Local Transport"/>
    <x v="2"/>
    <x v="2"/>
    <n v="6000"/>
    <n v="3650"/>
    <n v="1.6438356164383561"/>
    <s v="Lydia"/>
  </r>
  <r>
    <d v="2021-04-09T00:00:00"/>
    <s v="Local Transport"/>
    <x v="2"/>
    <x v="2"/>
    <n v="6000"/>
    <n v="3650"/>
    <n v="1.6438356164383561"/>
    <s v="Lydia"/>
  </r>
  <r>
    <d v="2021-04-10T00:00:00"/>
    <s v="Airtime for i45"/>
    <x v="7"/>
    <x v="1"/>
    <n v="15000"/>
    <n v="3650"/>
    <n v="4.1095890410958908"/>
    <s v="i45"/>
  </r>
  <r>
    <d v="2021-04-10T00:00:00"/>
    <s v="Airtime for i67"/>
    <x v="7"/>
    <x v="1"/>
    <n v="15000"/>
    <n v="3650"/>
    <n v="4.1095890410958908"/>
    <s v="i67"/>
  </r>
  <r>
    <d v="2021-04-10T00:00:00"/>
    <s v="Local Transport"/>
    <x v="2"/>
    <x v="2"/>
    <n v="6000"/>
    <n v="3650"/>
    <n v="1.6438356164383561"/>
    <s v="Lydia"/>
  </r>
  <r>
    <d v="2021-04-10T00:00:00"/>
    <s v="Local Transport"/>
    <x v="2"/>
    <x v="2"/>
    <n v="8000"/>
    <n v="3650"/>
    <n v="2.1917808219178081"/>
    <s v="Lydia"/>
  </r>
  <r>
    <d v="2021-04-12T00:00:00"/>
    <s v="Local Transport"/>
    <x v="2"/>
    <x v="3"/>
    <n v="8000"/>
    <n v="3650"/>
    <n v="2.1917808219178081"/>
    <s v="Mary"/>
  </r>
  <r>
    <d v="2021-04-12T00:00:00"/>
    <s v="Local Transport"/>
    <x v="2"/>
    <x v="3"/>
    <n v="5000"/>
    <n v="3650"/>
    <n v="1.3698630136986301"/>
    <s v="Mary"/>
  </r>
  <r>
    <d v="2021-04-12T00:00:00"/>
    <s v="Local Transport"/>
    <x v="2"/>
    <x v="3"/>
    <n v="8000"/>
    <n v="3650"/>
    <n v="2.1917808219178081"/>
    <s v="Mary"/>
  </r>
  <r>
    <d v="2021-04-12T00:00:00"/>
    <s v="Local Transport"/>
    <x v="2"/>
    <x v="1"/>
    <n v="7000"/>
    <n v="3650"/>
    <n v="1.9178082191780821"/>
    <s v="i81"/>
  </r>
  <r>
    <d v="2021-04-12T00:00:00"/>
    <s v="Local Transport"/>
    <x v="2"/>
    <x v="1"/>
    <n v="6000"/>
    <n v="3650"/>
    <n v="1.6438356164383561"/>
    <s v="i81"/>
  </r>
  <r>
    <d v="2021-04-12T00:00:00"/>
    <s v="Local Transport"/>
    <x v="2"/>
    <x v="1"/>
    <n v="5000"/>
    <n v="3650"/>
    <n v="1.3698630136986301"/>
    <s v="i45"/>
  </r>
  <r>
    <d v="2021-04-12T00:00:00"/>
    <s v="Local Transport"/>
    <x v="2"/>
    <x v="1"/>
    <n v="24000"/>
    <n v="3650"/>
    <n v="6.5753424657534243"/>
    <s v="i45"/>
  </r>
  <r>
    <d v="2021-04-12T00:00:00"/>
    <s v="Local Transport"/>
    <x v="2"/>
    <x v="1"/>
    <n v="18000"/>
    <n v="3650"/>
    <n v="4.9315068493150687"/>
    <s v="i45"/>
  </r>
  <r>
    <d v="2021-04-12T00:00:00"/>
    <s v="Local Transport"/>
    <x v="2"/>
    <x v="1"/>
    <n v="3000"/>
    <n v="3650"/>
    <n v="0.82191780821917804"/>
    <s v="i45"/>
  </r>
  <r>
    <d v="2021-04-12T00:00:00"/>
    <s v="Local Transport"/>
    <x v="2"/>
    <x v="1"/>
    <n v="5000"/>
    <n v="3650"/>
    <n v="1.3698630136986301"/>
    <s v="i45"/>
  </r>
  <r>
    <d v="2021-04-12T00:00:00"/>
    <s v="Local Transport"/>
    <x v="2"/>
    <x v="1"/>
    <n v="2000"/>
    <n v="3650"/>
    <n v="0.54794520547945202"/>
    <s v="i45"/>
  </r>
  <r>
    <d v="2021-04-12T00:00:00"/>
    <s v="Trust Building"/>
    <x v="3"/>
    <x v="1"/>
    <n v="6000"/>
    <n v="3650"/>
    <n v="1.6438356164383561"/>
    <s v="i45"/>
  </r>
  <r>
    <d v="2021-04-12T00:00:00"/>
    <s v="Trust Building"/>
    <x v="3"/>
    <x v="1"/>
    <n v="1000"/>
    <n v="3650"/>
    <n v="0.27397260273972601"/>
    <s v="i45"/>
  </r>
  <r>
    <d v="2021-04-12T00:00:00"/>
    <s v="Trust Building"/>
    <x v="3"/>
    <x v="1"/>
    <n v="3000"/>
    <n v="3650"/>
    <n v="0.82191780821917804"/>
    <s v="i45"/>
  </r>
  <r>
    <d v="2021-04-13T00:00:00"/>
    <s v="Local Transport"/>
    <x v="2"/>
    <x v="1"/>
    <n v="6000"/>
    <n v="3650"/>
    <n v="1.6438356164383561"/>
    <s v="i81"/>
  </r>
  <r>
    <d v="2021-04-12T00:00:00"/>
    <s v="Local Transport"/>
    <x v="2"/>
    <x v="1"/>
    <n v="8000"/>
    <n v="3650"/>
    <n v="2.1917808219178081"/>
    <s v="i27"/>
  </r>
  <r>
    <d v="2021-04-12T00:00:00"/>
    <s v="Local Transport"/>
    <x v="2"/>
    <x v="1"/>
    <n v="6000"/>
    <n v="3650"/>
    <n v="1.6438356164383561"/>
    <s v="i27"/>
  </r>
  <r>
    <d v="2021-04-12T00:00:00"/>
    <s v="Local Transport"/>
    <x v="2"/>
    <x v="1"/>
    <n v="5000"/>
    <n v="3650"/>
    <n v="1.3698630136986301"/>
    <s v="i27"/>
  </r>
  <r>
    <d v="2021-04-12T00:00:00"/>
    <s v="Local Transport"/>
    <x v="2"/>
    <x v="1"/>
    <n v="8000"/>
    <n v="3650"/>
    <n v="2.1917808219178081"/>
    <s v="i27"/>
  </r>
  <r>
    <d v="2021-04-12T00:00:00"/>
    <s v="Local Transport"/>
    <x v="2"/>
    <x v="1"/>
    <n v="4000"/>
    <n v="3650"/>
    <n v="1.095890410958904"/>
    <s v="i27"/>
  </r>
  <r>
    <d v="2021-04-12T00:00:00"/>
    <s v="Trust Building"/>
    <x v="3"/>
    <x v="1"/>
    <n v="5000"/>
    <n v="3650"/>
    <n v="1.3698630136986301"/>
    <s v="i27"/>
  </r>
  <r>
    <d v="2021-04-12T00:00:00"/>
    <s v="Trust Building"/>
    <x v="3"/>
    <x v="1"/>
    <n v="5000"/>
    <n v="3650"/>
    <n v="1.3698630136986301"/>
    <s v="i27"/>
  </r>
  <r>
    <d v="2021-04-12T00:00:00"/>
    <s v="Local Transport"/>
    <x v="2"/>
    <x v="1"/>
    <n v="8000"/>
    <n v="3650"/>
    <n v="2.1917808219178081"/>
    <s v="i67"/>
  </r>
  <r>
    <d v="2021-04-12T00:00:00"/>
    <s v="Local Transport"/>
    <x v="2"/>
    <x v="1"/>
    <n v="11000"/>
    <n v="3650"/>
    <n v="3.0136986301369864"/>
    <s v="i67"/>
  </r>
  <r>
    <d v="2021-04-12T00:00:00"/>
    <s v="Local Transport"/>
    <x v="2"/>
    <x v="1"/>
    <n v="17000"/>
    <n v="3650"/>
    <n v="4.6575342465753424"/>
    <s v="i67"/>
  </r>
  <r>
    <d v="2021-04-12T00:00:00"/>
    <s v="Local Transport"/>
    <x v="2"/>
    <x v="1"/>
    <n v="6000"/>
    <n v="3650"/>
    <n v="1.6438356164383561"/>
    <s v="i67"/>
  </r>
  <r>
    <d v="2021-04-12T00:00:00"/>
    <s v="Local Transport"/>
    <x v="2"/>
    <x v="1"/>
    <n v="4000"/>
    <n v="3650"/>
    <n v="1.095890410958904"/>
    <s v="i67"/>
  </r>
  <r>
    <d v="2021-04-12T00:00:00"/>
    <s v="Local Transport"/>
    <x v="2"/>
    <x v="1"/>
    <n v="4000"/>
    <n v="3650"/>
    <n v="1.095890410958904"/>
    <s v="i67"/>
  </r>
  <r>
    <d v="2021-04-12T00:00:00"/>
    <s v="Trust Building"/>
    <x v="3"/>
    <x v="1"/>
    <n v="2000"/>
    <n v="3650"/>
    <n v="0.54794520547945202"/>
    <s v="i67"/>
  </r>
  <r>
    <d v="2021-04-12T00:00:00"/>
    <s v="Trust Building"/>
    <x v="3"/>
    <x v="1"/>
    <n v="4000"/>
    <n v="3650"/>
    <n v="1.095890410958904"/>
    <s v="i67"/>
  </r>
  <r>
    <d v="2021-04-12T00:00:00"/>
    <s v="Local Transport"/>
    <x v="2"/>
    <x v="3"/>
    <n v="7000"/>
    <n v="3650"/>
    <n v="1.9178082191780821"/>
    <s v="Augustus"/>
  </r>
  <r>
    <d v="2021-04-12T00:00:00"/>
    <s v="Local Transport"/>
    <x v="2"/>
    <x v="3"/>
    <n v="5000"/>
    <n v="3650"/>
    <n v="1.3698630136986301"/>
    <s v="Augustus"/>
  </r>
  <r>
    <d v="2021-04-12T00:00:00"/>
    <s v="Local Transport"/>
    <x v="2"/>
    <x v="3"/>
    <n v="11000"/>
    <n v="3650"/>
    <n v="3.0136986301369864"/>
    <s v="Augustus"/>
  </r>
  <r>
    <d v="2021-04-13T00:00:00"/>
    <s v="Prepaid electricity"/>
    <x v="4"/>
    <x v="0"/>
    <n v="195000"/>
    <n v="3650"/>
    <n v="53.424657534246577"/>
    <s v="Lydia"/>
  </r>
  <r>
    <d v="2021-04-13T00:00:00"/>
    <s v="Prepaid electricity charges"/>
    <x v="5"/>
    <x v="0"/>
    <n v="4150"/>
    <n v="3650"/>
    <n v="1.1369863013698631"/>
    <s v="Lydia"/>
  </r>
  <r>
    <d v="2021-04-13T00:00:00"/>
    <s v="Local Transport"/>
    <x v="2"/>
    <x v="1"/>
    <n v="15000"/>
    <n v="3650"/>
    <n v="4.1095890410958908"/>
    <s v="i67"/>
  </r>
  <r>
    <d v="2021-04-13T00:00:00"/>
    <s v="Local Transport"/>
    <x v="2"/>
    <x v="1"/>
    <n v="15000"/>
    <n v="3650"/>
    <n v="4.1095890410958908"/>
    <s v="i67"/>
  </r>
  <r>
    <d v="2021-04-13T00:00:00"/>
    <s v="Local Transport"/>
    <x v="2"/>
    <x v="1"/>
    <n v="10000"/>
    <n v="3650"/>
    <n v="2.7397260273972601"/>
    <s v="i67"/>
  </r>
  <r>
    <d v="2021-04-13T00:00:00"/>
    <s v="Local Transport"/>
    <x v="2"/>
    <x v="1"/>
    <n v="6000"/>
    <n v="3650"/>
    <n v="1.6438356164383561"/>
    <s v="i67"/>
  </r>
  <r>
    <d v="2021-04-13T00:00:00"/>
    <s v="Local Transport"/>
    <x v="2"/>
    <x v="1"/>
    <n v="4000"/>
    <n v="3650"/>
    <n v="1.095890410958904"/>
    <s v="i67"/>
  </r>
  <r>
    <d v="2021-04-13T00:00:00"/>
    <s v="Trust Building"/>
    <x v="3"/>
    <x v="1"/>
    <n v="5000"/>
    <n v="3650"/>
    <n v="1.3698630136986301"/>
    <s v="i67"/>
  </r>
  <r>
    <d v="2021-04-13T00:00:00"/>
    <s v="Trust Building"/>
    <x v="3"/>
    <x v="1"/>
    <n v="2000"/>
    <n v="3650"/>
    <n v="0.54794520547945202"/>
    <s v="i67"/>
  </r>
  <r>
    <d v="2021-04-13T00:00:00"/>
    <s v="Trust Building"/>
    <x v="3"/>
    <x v="1"/>
    <n v="3000"/>
    <n v="3650"/>
    <n v="0.82191780821917804"/>
    <s v="i67"/>
  </r>
  <r>
    <d v="2021-04-13T00:00:00"/>
    <s v="Local Transport"/>
    <x v="2"/>
    <x v="1"/>
    <n v="8000"/>
    <n v="3650"/>
    <n v="2.1917808219178081"/>
    <s v="i81"/>
  </r>
  <r>
    <d v="2021-04-13T00:00:00"/>
    <s v="Local Transport"/>
    <x v="2"/>
    <x v="1"/>
    <n v="6000"/>
    <n v="3650"/>
    <n v="1.6438356164383561"/>
    <s v="i81"/>
  </r>
  <r>
    <d v="2021-04-13T00:00:00"/>
    <s v="Local Transport"/>
    <x v="2"/>
    <x v="1"/>
    <n v="4000"/>
    <n v="3650"/>
    <n v="1.095890410958904"/>
    <s v="i81"/>
  </r>
  <r>
    <d v="2021-04-13T00:00:00"/>
    <s v="Local Transport"/>
    <x v="2"/>
    <x v="1"/>
    <n v="8000"/>
    <n v="3650"/>
    <n v="2.1917808219178081"/>
    <s v="i81"/>
  </r>
  <r>
    <d v="2021-04-13T00:00:00"/>
    <s v="Local Transport"/>
    <x v="2"/>
    <x v="1"/>
    <n v="7000"/>
    <n v="3650"/>
    <n v="1.9178082191780821"/>
    <s v="i81"/>
  </r>
  <r>
    <d v="2021-04-13T00:00:00"/>
    <s v="Trust Building"/>
    <x v="3"/>
    <x v="1"/>
    <n v="6000"/>
    <n v="3650"/>
    <n v="1.6438356164383561"/>
    <s v="i81"/>
  </r>
  <r>
    <d v="2021-04-13T00:00:00"/>
    <s v="Trust Building"/>
    <x v="3"/>
    <x v="1"/>
    <n v="2000"/>
    <n v="3650"/>
    <n v="0.54794520547945202"/>
    <s v="i81"/>
  </r>
  <r>
    <d v="2021-04-13T00:00:00"/>
    <s v="Trust Building"/>
    <x v="3"/>
    <x v="1"/>
    <n v="1000"/>
    <n v="3650"/>
    <n v="0.27397260273972601"/>
    <s v="i81"/>
  </r>
  <r>
    <d v="2021-04-13T00:00:00"/>
    <s v="Trust Building"/>
    <x v="3"/>
    <x v="1"/>
    <n v="1000"/>
    <n v="3650"/>
    <n v="0.27397260273972601"/>
    <s v="i81"/>
  </r>
  <r>
    <d v="2021-04-13T00:00:00"/>
    <s v="Local Transport"/>
    <x v="2"/>
    <x v="1"/>
    <n v="14000"/>
    <n v="3650"/>
    <n v="3.8356164383561642"/>
    <s v="i45"/>
  </r>
  <r>
    <d v="2021-04-13T00:00:00"/>
    <s v="Local Transport"/>
    <x v="2"/>
    <x v="1"/>
    <n v="21000"/>
    <n v="3650"/>
    <n v="5.7534246575342465"/>
    <s v="i45"/>
  </r>
  <r>
    <d v="2021-04-13T00:00:00"/>
    <s v="Local Transport"/>
    <x v="2"/>
    <x v="1"/>
    <n v="12000"/>
    <n v="3650"/>
    <n v="3.2876712328767121"/>
    <s v="i45"/>
  </r>
  <r>
    <d v="2021-04-13T00:00:00"/>
    <s v="Local Transport"/>
    <x v="2"/>
    <x v="1"/>
    <n v="4000"/>
    <n v="3650"/>
    <n v="1.095890410958904"/>
    <s v="i45"/>
  </r>
  <r>
    <d v="2021-04-13T00:00:00"/>
    <s v="Local Transport"/>
    <x v="2"/>
    <x v="1"/>
    <n v="5000"/>
    <n v="3650"/>
    <n v="1.3698630136986301"/>
    <s v="i45"/>
  </r>
  <r>
    <d v="2021-04-13T00:00:00"/>
    <s v="Trust Building"/>
    <x v="3"/>
    <x v="1"/>
    <n v="6000"/>
    <n v="3650"/>
    <n v="1.6438356164383561"/>
    <s v="i45"/>
  </r>
  <r>
    <d v="2021-04-13T00:00:00"/>
    <s v="Trust Building"/>
    <x v="3"/>
    <x v="1"/>
    <n v="4000"/>
    <n v="3650"/>
    <n v="1.095890410958904"/>
    <s v="i45"/>
  </r>
  <r>
    <d v="2021-04-13T00:00:00"/>
    <s v="Local Transport"/>
    <x v="2"/>
    <x v="1"/>
    <n v="8000"/>
    <n v="3650"/>
    <n v="2.1917808219178081"/>
    <s v="i27"/>
  </r>
  <r>
    <d v="2021-04-13T00:00:00"/>
    <s v="Local Transport"/>
    <x v="2"/>
    <x v="1"/>
    <n v="8000"/>
    <n v="3650"/>
    <n v="2.1917808219178081"/>
    <s v="i27"/>
  </r>
  <r>
    <d v="2021-04-13T00:00:00"/>
    <s v="Local Transport"/>
    <x v="2"/>
    <x v="1"/>
    <n v="5000"/>
    <n v="3650"/>
    <n v="1.3698630136986301"/>
    <s v="i27"/>
  </r>
  <r>
    <d v="2021-04-13T00:00:00"/>
    <s v="Local Transport"/>
    <x v="2"/>
    <x v="1"/>
    <n v="9000"/>
    <n v="3650"/>
    <n v="2.4657534246575343"/>
    <s v="i27"/>
  </r>
  <r>
    <d v="2021-04-13T00:00:00"/>
    <s v="Local Transport"/>
    <x v="2"/>
    <x v="1"/>
    <n v="6000"/>
    <n v="3650"/>
    <n v="1.6438356164383561"/>
    <s v="i27"/>
  </r>
  <r>
    <d v="2021-04-13T00:00:00"/>
    <s v="Local Transport"/>
    <x v="2"/>
    <x v="1"/>
    <n v="7000"/>
    <n v="3650"/>
    <n v="1.9178082191780821"/>
    <s v="i27"/>
  </r>
  <r>
    <d v="2021-04-13T00:00:00"/>
    <s v="Local Transport"/>
    <x v="2"/>
    <x v="1"/>
    <n v="5000"/>
    <n v="3650"/>
    <n v="1.3698630136986301"/>
    <s v="i27"/>
  </r>
  <r>
    <d v="2021-04-13T00:00:00"/>
    <s v="Trust Building"/>
    <x v="3"/>
    <x v="1"/>
    <n v="2000"/>
    <n v="3650"/>
    <n v="0.54794520547945202"/>
    <s v="i27"/>
  </r>
  <r>
    <d v="2021-04-13T00:00:00"/>
    <s v="Trust Building"/>
    <x v="3"/>
    <x v="1"/>
    <n v="3000"/>
    <n v="3650"/>
    <n v="0.82191780821917804"/>
    <s v="i27"/>
  </r>
  <r>
    <d v="2021-04-13T00:00:00"/>
    <s v="Trust Building"/>
    <x v="3"/>
    <x v="1"/>
    <n v="5000"/>
    <n v="3650"/>
    <n v="1.3698630136986301"/>
    <s v="i27"/>
  </r>
  <r>
    <d v="2021-04-13T00:00:00"/>
    <s v="Airtime for i45"/>
    <x v="7"/>
    <x v="1"/>
    <n v="25000"/>
    <n v="3650"/>
    <n v="6.8493150684931505"/>
    <s v="i45"/>
  </r>
  <r>
    <d v="2021-04-13T00:00:00"/>
    <s v="Airtime for i67"/>
    <x v="7"/>
    <x v="1"/>
    <n v="25000"/>
    <n v="3650"/>
    <n v="6.8493150684931505"/>
    <s v="i67"/>
  </r>
  <r>
    <d v="2021-04-13T00:00:00"/>
    <s v="Airtime for 127"/>
    <x v="7"/>
    <x v="1"/>
    <n v="25000"/>
    <n v="3650"/>
    <n v="8.0399999999999991"/>
    <s v="i27"/>
  </r>
  <r>
    <d v="2021-04-13T00:00:00"/>
    <s v="Airtime for i81"/>
    <x v="7"/>
    <x v="1"/>
    <n v="25000"/>
    <n v="3650"/>
    <n v="8.0399999999999991"/>
    <s v="i81"/>
  </r>
  <r>
    <d v="2021-04-13T00:00:00"/>
    <s v="Airtime for Augustus"/>
    <x v="7"/>
    <x v="3"/>
    <n v="20000"/>
    <n v="3650"/>
    <n v="5.4794520547945202"/>
    <s v="Augustus"/>
  </r>
  <r>
    <d v="2021-04-13T00:00:00"/>
    <s v="Airtime for Lydia"/>
    <x v="7"/>
    <x v="2"/>
    <n v="20000"/>
    <n v="3650"/>
    <n v="5.4794520547945202"/>
    <s v="Lydia"/>
  </r>
  <r>
    <d v="2021-04-13T00:00:00"/>
    <s v="Airtime for Mary"/>
    <x v="7"/>
    <x v="3"/>
    <n v="20000"/>
    <n v="3650"/>
    <n v="5.4794520547945202"/>
    <s v="Mary"/>
  </r>
  <r>
    <d v="2021-04-13T00:00:00"/>
    <s v="Airtime for Day Guard"/>
    <x v="7"/>
    <x v="0"/>
    <n v="10000"/>
    <n v="3650"/>
    <n v="2.7397260273972601"/>
    <s v="Day Guard"/>
  </r>
  <r>
    <d v="2021-04-13T00:00:00"/>
    <s v="Transfer charges"/>
    <x v="1"/>
    <x v="0"/>
    <n v="2000"/>
    <n v="3650"/>
    <n v="0.54794520547945202"/>
    <s v="Bank UGX"/>
  </r>
  <r>
    <d v="2021-04-13T00:00:00"/>
    <s v="Cash withdraw charges"/>
    <x v="1"/>
    <x v="0"/>
    <n v="5000"/>
    <n v="3650"/>
    <n v="1.3698630136986301"/>
    <s v="UGX OPP"/>
  </r>
  <r>
    <d v="2021-04-13T00:00:00"/>
    <s v="Local Transport"/>
    <x v="2"/>
    <x v="2"/>
    <n v="6000"/>
    <n v="3650"/>
    <n v="1.6438356164383561"/>
    <s v="Lydia"/>
  </r>
  <r>
    <d v="2021-04-13T00:00:00"/>
    <s v="Local Transport"/>
    <x v="2"/>
    <x v="2"/>
    <n v="4000"/>
    <n v="3650"/>
    <n v="1.095890410958904"/>
    <s v="Lydia"/>
  </r>
  <r>
    <d v="2021-04-13T00:00:00"/>
    <s v="Local Transport"/>
    <x v="2"/>
    <x v="2"/>
    <n v="3000"/>
    <n v="3650"/>
    <n v="0.82191780821917804"/>
    <s v="Lydia"/>
  </r>
  <r>
    <d v="2021-04-13T00:00:00"/>
    <s v="Local Transport"/>
    <x v="2"/>
    <x v="2"/>
    <n v="1000"/>
    <n v="3650"/>
    <n v="0.27397260273972601"/>
    <s v="Lydia"/>
  </r>
  <r>
    <d v="2021-04-13T00:00:00"/>
    <s v="2 Kitchen rolls @20,000"/>
    <x v="10"/>
    <x v="0"/>
    <n v="40000"/>
    <n v="3650"/>
    <n v="10.95890410958904"/>
    <s v="Lydia"/>
  </r>
  <r>
    <d v="2021-04-13T00:00:00"/>
    <s v="5 drinking glasses @4500"/>
    <x v="10"/>
    <x v="0"/>
    <n v="22500"/>
    <n v="3650"/>
    <n v="6.1643835616438354"/>
    <s v="Lydia"/>
  </r>
  <r>
    <d v="2021-04-13T00:00:00"/>
    <s v="Office tea bags"/>
    <x v="10"/>
    <x v="0"/>
    <n v="18000"/>
    <n v="3650"/>
    <n v="4.9315068493150687"/>
    <s v="Lydia"/>
  </r>
  <r>
    <d v="2021-04-13T00:00:00"/>
    <s v="2 Kgs of sugar @3400"/>
    <x v="10"/>
    <x v="0"/>
    <n v="6800"/>
    <n v="3650"/>
    <n v="1.8630136986301369"/>
    <s v="Lydia"/>
  </r>
  <r>
    <d v="2021-04-13T00:00:00"/>
    <s v="1 tin of milk"/>
    <x v="10"/>
    <x v="0"/>
    <n v="85000"/>
    <n v="3650"/>
    <n v="23.287671232876711"/>
    <s v="Lydia"/>
  </r>
  <r>
    <d v="2021-04-13T00:00:00"/>
    <s v="5 pocket size sanitizers"/>
    <x v="10"/>
    <x v="0"/>
    <n v="18500"/>
    <n v="3650"/>
    <n v="5.0684931506849313"/>
    <s v="Lydia"/>
  </r>
  <r>
    <d v="2021-04-13T00:00:00"/>
    <s v="1 Mosquito repellant"/>
    <x v="10"/>
    <x v="0"/>
    <n v="6500"/>
    <n v="3650"/>
    <n v="1.7808219178082192"/>
    <s v="Lydia"/>
  </r>
  <r>
    <d v="2021-04-13T00:00:00"/>
    <s v="2 Mosquito repellants @6500"/>
    <x v="10"/>
    <x v="0"/>
    <n v="13000"/>
    <n v="3650"/>
    <n v="3.5616438356164384"/>
    <s v="Lydia"/>
  </r>
  <r>
    <d v="2021-04-13T00:00:00"/>
    <s v="3 pcs snake repellant tabs"/>
    <x v="10"/>
    <x v="0"/>
    <n v="18000"/>
    <n v="3650"/>
    <n v="4.9315068493150687"/>
    <s v="Lydia"/>
  </r>
  <r>
    <d v="2021-04-13T00:00:00"/>
    <s v="1 tin snake repellant spray"/>
    <x v="10"/>
    <x v="0"/>
    <n v="5000"/>
    <n v="3650"/>
    <n v="1.3698630136986301"/>
    <s v="Lydia"/>
  </r>
  <r>
    <d v="2021-04-13T00:00:00"/>
    <s v="Local Transport"/>
    <x v="2"/>
    <x v="3"/>
    <n v="15000"/>
    <n v="3650"/>
    <n v="4.1095890410958908"/>
    <s v="Augustus"/>
  </r>
  <r>
    <d v="2021-04-13T00:00:00"/>
    <s v="Intercity Transport(Kampala-Mityana)"/>
    <x v="2"/>
    <x v="3"/>
    <n v="15000"/>
    <n v="3650"/>
    <n v="4.1095890410958908"/>
    <s v="Augustus"/>
  </r>
  <r>
    <d v="2021-04-13T00:00:00"/>
    <s v="Local Transport"/>
    <x v="2"/>
    <x v="3"/>
    <n v="68000"/>
    <n v="3650"/>
    <n v="18.63013698630137"/>
    <s v="Augustus"/>
  </r>
  <r>
    <d v="2021-04-13T00:00:00"/>
    <s v="Local Transport"/>
    <x v="2"/>
    <x v="3"/>
    <n v="67000"/>
    <n v="3650"/>
    <n v="18.356164383561644"/>
    <s v="Augustus"/>
  </r>
  <r>
    <d v="2021-04-13T00:00:00"/>
    <s v="Intercity Transport(Mityana-Mityana)"/>
    <x v="2"/>
    <x v="3"/>
    <n v="15000"/>
    <n v="3650"/>
    <n v="4.1095890410958908"/>
    <s v="Augustus"/>
  </r>
  <r>
    <d v="2021-04-13T00:00:00"/>
    <s v="Local Transport"/>
    <x v="2"/>
    <x v="3"/>
    <n v="35000"/>
    <n v="3650"/>
    <n v="9.5890410958904102"/>
    <s v="Augustus"/>
  </r>
  <r>
    <d v="2021-04-13T00:00:00"/>
    <s v="Lunch for Augustus"/>
    <x v="9"/>
    <x v="3"/>
    <n v="15000"/>
    <n v="3650"/>
    <n v="4.1095890410958908"/>
    <s v="Augustus"/>
  </r>
  <r>
    <d v="2021-04-14T00:00:00"/>
    <s v="Airtime for i53"/>
    <x v="7"/>
    <x v="1"/>
    <n v="25000"/>
    <n v="3650"/>
    <n v="6.8493150684931505"/>
    <s v="i53"/>
  </r>
  <r>
    <d v="2021-04-14T00:00:00"/>
    <s v="Local Transport"/>
    <x v="2"/>
    <x v="1"/>
    <n v="8000"/>
    <n v="3650"/>
    <n v="2.1917808219178081"/>
    <s v="i27"/>
  </r>
  <r>
    <d v="2021-04-14T00:00:00"/>
    <s v="Local Transport"/>
    <x v="2"/>
    <x v="1"/>
    <n v="6000"/>
    <n v="3650"/>
    <n v="1.6438356164383561"/>
    <s v="i27"/>
  </r>
  <r>
    <d v="2021-04-14T00:00:00"/>
    <s v="Local Transport"/>
    <x v="2"/>
    <x v="1"/>
    <n v="7000"/>
    <n v="3650"/>
    <n v="1.9178082191780821"/>
    <s v="i27"/>
  </r>
  <r>
    <d v="2021-04-14T00:00:00"/>
    <s v="Local Transport"/>
    <x v="2"/>
    <x v="1"/>
    <n v="10000"/>
    <n v="3650"/>
    <n v="2.7397260273972601"/>
    <s v="i27"/>
  </r>
  <r>
    <d v="2021-04-14T00:00:00"/>
    <s v="Local Transport"/>
    <x v="2"/>
    <x v="1"/>
    <n v="12000"/>
    <n v="3650"/>
    <n v="3.2876712328767121"/>
    <s v="i27"/>
  </r>
  <r>
    <d v="2021-04-14T00:00:00"/>
    <s v="Local Transport"/>
    <x v="2"/>
    <x v="1"/>
    <n v="8000"/>
    <n v="3650"/>
    <n v="2.1917808219178081"/>
    <s v="i27"/>
  </r>
  <r>
    <d v="2021-04-14T00:00:00"/>
    <s v="Trust Building"/>
    <x v="3"/>
    <x v="1"/>
    <n v="5000"/>
    <n v="3650"/>
    <n v="1.3698630136986301"/>
    <s v="i27"/>
  </r>
  <r>
    <d v="2021-04-14T00:00:00"/>
    <s v="Trust Building"/>
    <x v="3"/>
    <x v="1"/>
    <n v="1000"/>
    <n v="3650"/>
    <n v="0.27397260273972601"/>
    <s v="i27"/>
  </r>
  <r>
    <d v="2021-04-14T00:00:00"/>
    <s v="Trust Building"/>
    <x v="3"/>
    <x v="1"/>
    <n v="4000"/>
    <n v="3650"/>
    <n v="1.095890410958904"/>
    <s v="i27"/>
  </r>
  <r>
    <d v="2021-04-14T00:00:00"/>
    <s v="Local Transport"/>
    <x v="2"/>
    <x v="1"/>
    <n v="9000"/>
    <n v="3650"/>
    <n v="2.4657534246575343"/>
    <s v="i81"/>
  </r>
  <r>
    <d v="2021-04-14T00:00:00"/>
    <s v="Local Transport"/>
    <x v="2"/>
    <x v="1"/>
    <n v="4000"/>
    <n v="3650"/>
    <n v="1.095890410958904"/>
    <s v="i81"/>
  </r>
  <r>
    <d v="2021-04-14T00:00:00"/>
    <s v="Local Transport"/>
    <x v="2"/>
    <x v="1"/>
    <n v="5000"/>
    <n v="3650"/>
    <n v="1.3698630136986301"/>
    <s v="i81"/>
  </r>
  <r>
    <d v="2021-04-14T00:00:00"/>
    <s v="Local Transport"/>
    <x v="2"/>
    <x v="1"/>
    <n v="7000"/>
    <n v="3650"/>
    <n v="1.9178082191780821"/>
    <s v="i81"/>
  </r>
  <r>
    <d v="2021-04-14T00:00:00"/>
    <s v="Local Transport"/>
    <x v="2"/>
    <x v="1"/>
    <n v="7000"/>
    <n v="3650"/>
    <n v="1.9178082191780821"/>
    <s v="i81"/>
  </r>
  <r>
    <d v="2021-04-14T00:00:00"/>
    <s v="Trust Building"/>
    <x v="3"/>
    <x v="1"/>
    <n v="2000"/>
    <n v="3650"/>
    <n v="0.54794520547945202"/>
    <s v="i81"/>
  </r>
  <r>
    <d v="2021-04-14T00:00:00"/>
    <s v="Trust Building"/>
    <x v="3"/>
    <x v="1"/>
    <n v="5000"/>
    <n v="3650"/>
    <n v="1.3698630136986301"/>
    <s v="i81"/>
  </r>
  <r>
    <d v="2021-04-14T00:00:00"/>
    <s v="Trust Building"/>
    <x v="3"/>
    <x v="1"/>
    <n v="1000"/>
    <n v="3650"/>
    <n v="0.27397260273972601"/>
    <s v="i81"/>
  </r>
  <r>
    <d v="2021-04-14T00:00:00"/>
    <s v="Trust Building"/>
    <x v="3"/>
    <x v="1"/>
    <n v="1000"/>
    <n v="3650"/>
    <n v="0.27397260273972601"/>
    <s v="i81"/>
  </r>
  <r>
    <d v="2021-04-14T00:00:00"/>
    <s v="Trust Building"/>
    <x v="3"/>
    <x v="1"/>
    <n v="1000"/>
    <n v="3650"/>
    <n v="0.27397260273972601"/>
    <s v="i81"/>
  </r>
  <r>
    <d v="2021-04-14T00:00:00"/>
    <s v="Local Transport"/>
    <x v="2"/>
    <x v="1"/>
    <n v="6000"/>
    <n v="3650"/>
    <n v="1.6438356164383561"/>
    <s v="i45"/>
  </r>
  <r>
    <d v="2021-04-14T00:00:00"/>
    <s v="Local Transport"/>
    <x v="2"/>
    <x v="1"/>
    <n v="18000"/>
    <n v="3650"/>
    <n v="4.9315068493150687"/>
    <s v="i45"/>
  </r>
  <r>
    <d v="2021-04-14T00:00:00"/>
    <s v="Local Transport"/>
    <x v="2"/>
    <x v="1"/>
    <n v="17000"/>
    <n v="3650"/>
    <n v="4.6575342465753424"/>
    <s v="i45"/>
  </r>
  <r>
    <d v="2021-04-14T00:00:00"/>
    <s v="Local Transport"/>
    <x v="2"/>
    <x v="1"/>
    <n v="5000"/>
    <n v="3650"/>
    <n v="1.3698630136986301"/>
    <s v="i45"/>
  </r>
  <r>
    <d v="2021-04-14T00:00:00"/>
    <s v="Local Transport"/>
    <x v="2"/>
    <x v="1"/>
    <n v="5000"/>
    <n v="3650"/>
    <n v="1.3698630136986301"/>
    <s v="i45"/>
  </r>
  <r>
    <d v="2021-04-14T00:00:00"/>
    <s v="Trust Building"/>
    <x v="3"/>
    <x v="1"/>
    <n v="7000"/>
    <n v="3650"/>
    <n v="1.9178082191780821"/>
    <s v="i45"/>
  </r>
  <r>
    <d v="2021-04-14T00:00:00"/>
    <s v="Trust Building"/>
    <x v="3"/>
    <x v="1"/>
    <n v="3000"/>
    <n v="3650"/>
    <n v="0.82191780821917804"/>
    <s v="i45"/>
  </r>
  <r>
    <d v="2021-04-14T00:00:00"/>
    <s v="Local Transport"/>
    <x v="2"/>
    <x v="1"/>
    <n v="22000"/>
    <n v="3650"/>
    <n v="6.0273972602739727"/>
    <s v="i67"/>
  </r>
  <r>
    <d v="2021-04-14T00:00:00"/>
    <s v="Local Transport"/>
    <x v="2"/>
    <x v="1"/>
    <n v="35000"/>
    <n v="3650"/>
    <n v="9.5890410958904102"/>
    <s v="i67"/>
  </r>
  <r>
    <d v="2021-04-14T00:00:00"/>
    <s v="Local Transport"/>
    <x v="2"/>
    <x v="1"/>
    <n v="5000"/>
    <n v="3650"/>
    <n v="1.3698630136986301"/>
    <s v="i67"/>
  </r>
  <r>
    <d v="2021-04-14T00:00:00"/>
    <s v="Local Transport"/>
    <x v="2"/>
    <x v="1"/>
    <n v="5000"/>
    <n v="3650"/>
    <n v="1.3698630136986301"/>
    <s v="i67"/>
  </r>
  <r>
    <d v="2021-04-14T00:00:00"/>
    <s v="Trust Building"/>
    <x v="3"/>
    <x v="1"/>
    <n v="8000"/>
    <n v="3650"/>
    <n v="2.1917808219178081"/>
    <s v="i67"/>
  </r>
  <r>
    <d v="2021-04-14T00:00:00"/>
    <s v="Trust Building"/>
    <x v="3"/>
    <x v="1"/>
    <n v="2000"/>
    <n v="3650"/>
    <n v="0.54794520547945202"/>
    <s v="i67"/>
  </r>
  <r>
    <d v="2021-04-14T00:00:00"/>
    <s v="Local Transport"/>
    <x v="2"/>
    <x v="1"/>
    <n v="7000"/>
    <n v="3650"/>
    <n v="1.9178082191780821"/>
    <s v="i53"/>
  </r>
  <r>
    <d v="2021-04-14T00:00:00"/>
    <s v="Local Transport"/>
    <x v="2"/>
    <x v="1"/>
    <n v="3000"/>
    <n v="3650"/>
    <n v="0.82191780821917804"/>
    <s v="i53"/>
  </r>
  <r>
    <d v="2021-04-14T00:00:00"/>
    <s v="Local Transport"/>
    <x v="2"/>
    <x v="1"/>
    <n v="4000"/>
    <n v="3650"/>
    <n v="1.095890410958904"/>
    <s v="i53"/>
  </r>
  <r>
    <d v="2021-04-14T00:00:00"/>
    <s v="Local Transport"/>
    <x v="2"/>
    <x v="1"/>
    <n v="4000"/>
    <n v="3650"/>
    <n v="1.095890410958904"/>
    <s v="i53"/>
  </r>
  <r>
    <d v="2021-04-14T00:00:00"/>
    <s v="Local Transport"/>
    <x v="2"/>
    <x v="1"/>
    <n v="4000"/>
    <n v="3650"/>
    <n v="1.095890410958904"/>
    <s v="i53"/>
  </r>
  <r>
    <d v="2021-04-14T00:00:00"/>
    <s v="Trust Building"/>
    <x v="3"/>
    <x v="1"/>
    <n v="7000"/>
    <n v="3650"/>
    <n v="1.9178082191780821"/>
    <s v="i53"/>
  </r>
  <r>
    <d v="2021-04-14T00:00:00"/>
    <s v="Trust Building"/>
    <x v="3"/>
    <x v="1"/>
    <n v="3000"/>
    <n v="3650"/>
    <n v="0.82191780821917804"/>
    <s v="i53"/>
  </r>
  <r>
    <d v="2021-04-14T00:00:00"/>
    <s v="Local Transport"/>
    <x v="2"/>
    <x v="3"/>
    <n v="7500"/>
    <n v="3650"/>
    <n v="2.0547945205479454"/>
    <s v="Mary"/>
  </r>
  <r>
    <d v="2021-04-14T00:00:00"/>
    <s v="Local Transport"/>
    <x v="2"/>
    <x v="3"/>
    <n v="3000"/>
    <n v="3650"/>
    <n v="0.82191780821917804"/>
    <s v="Mary"/>
  </r>
  <r>
    <d v="2021-04-14T00:00:00"/>
    <s v="Local Transport"/>
    <x v="2"/>
    <x v="3"/>
    <n v="7500"/>
    <n v="3650"/>
    <n v="2.0547945205479454"/>
    <s v="Mary"/>
  </r>
  <r>
    <d v="2021-04-15T00:00:00"/>
    <s v="Local Transport"/>
    <x v="2"/>
    <x v="1"/>
    <n v="9000"/>
    <n v="3650"/>
    <n v="2.4657534246575343"/>
    <s v="i45"/>
  </r>
  <r>
    <d v="2021-04-15T00:00:00"/>
    <s v="Local Transport"/>
    <x v="2"/>
    <x v="1"/>
    <n v="21000"/>
    <n v="3650"/>
    <n v="5.7534246575342465"/>
    <s v="i45"/>
  </r>
  <r>
    <d v="2021-04-15T00:00:00"/>
    <s v="Local Transport"/>
    <x v="2"/>
    <x v="1"/>
    <n v="15000"/>
    <n v="3650"/>
    <n v="4.1095890410958908"/>
    <s v="i45"/>
  </r>
  <r>
    <d v="2021-04-15T00:00:00"/>
    <s v="Trust Building"/>
    <x v="3"/>
    <x v="1"/>
    <n v="4000"/>
    <n v="3650"/>
    <n v="1.095890410958904"/>
    <s v="i45"/>
  </r>
  <r>
    <d v="2021-04-15T00:00:00"/>
    <s v="Trust Building"/>
    <x v="3"/>
    <x v="1"/>
    <n v="3000"/>
    <n v="3650"/>
    <n v="0.82191780821917804"/>
    <s v="i45"/>
  </r>
  <r>
    <d v="2021-04-15T00:00:00"/>
    <s v="Trust Building"/>
    <x v="3"/>
    <x v="1"/>
    <n v="1000"/>
    <n v="3650"/>
    <n v="0.27397260273972601"/>
    <s v="i45"/>
  </r>
  <r>
    <d v="2021-04-15T00:00:00"/>
    <s v="Trust Building"/>
    <x v="3"/>
    <x v="1"/>
    <n v="2000"/>
    <n v="3650"/>
    <n v="0.54794520547945202"/>
    <s v="i45"/>
  </r>
  <r>
    <d v="2021-04-15T00:00:00"/>
    <s v="Local Transport"/>
    <x v="2"/>
    <x v="1"/>
    <n v="3000"/>
    <n v="3650"/>
    <n v="0.82191780821917804"/>
    <s v="i53"/>
  </r>
  <r>
    <d v="2021-04-15T00:00:00"/>
    <s v="Local Transport"/>
    <x v="2"/>
    <x v="1"/>
    <n v="7000"/>
    <n v="3650"/>
    <n v="1.9178082191780821"/>
    <s v="i53"/>
  </r>
  <r>
    <d v="2021-04-15T00:00:00"/>
    <s v="Local Transport"/>
    <x v="2"/>
    <x v="1"/>
    <n v="3000"/>
    <n v="3650"/>
    <n v="0.82191780821917804"/>
    <s v="i53"/>
  </r>
  <r>
    <d v="2021-04-15T00:00:00"/>
    <s v="Local Transport"/>
    <x v="2"/>
    <x v="1"/>
    <n v="3000"/>
    <n v="3650"/>
    <n v="0.82191780821917804"/>
    <s v="i53"/>
  </r>
  <r>
    <d v="2021-04-15T00:00:00"/>
    <s v="Local Transport"/>
    <x v="2"/>
    <x v="1"/>
    <n v="10000"/>
    <n v="3650"/>
    <n v="2.7397260273972601"/>
    <s v="i53"/>
  </r>
  <r>
    <d v="2021-04-15T00:00:00"/>
    <s v="Local Transport"/>
    <x v="2"/>
    <x v="1"/>
    <n v="12000"/>
    <n v="3650"/>
    <n v="3.2876712328767121"/>
    <s v="i53"/>
  </r>
  <r>
    <d v="2021-04-15T00:00:00"/>
    <s v="Trust Building"/>
    <x v="3"/>
    <x v="1"/>
    <n v="2000"/>
    <n v="3650"/>
    <n v="0.54794520547945202"/>
    <s v="i53"/>
  </r>
  <r>
    <d v="2021-04-15T00:00:00"/>
    <s v="Trust Building"/>
    <x v="3"/>
    <x v="1"/>
    <n v="3000"/>
    <n v="3650"/>
    <n v="0.82191780821917804"/>
    <s v="i53"/>
  </r>
  <r>
    <d v="2021-04-15T00:00:00"/>
    <s v="Trust Building"/>
    <x v="3"/>
    <x v="1"/>
    <n v="3000"/>
    <n v="3650"/>
    <n v="0.82191780821917804"/>
    <s v="i53"/>
  </r>
  <r>
    <d v="2021-04-15T00:00:00"/>
    <s v="Trust Building"/>
    <x v="3"/>
    <x v="1"/>
    <n v="2000"/>
    <n v="3650"/>
    <n v="0.54794520547945202"/>
    <s v="i53"/>
  </r>
  <r>
    <d v="2021-04-15T00:00:00"/>
    <s v="Local Transport"/>
    <x v="2"/>
    <x v="1"/>
    <n v="9000"/>
    <n v="3650"/>
    <n v="2.4657534246575343"/>
    <s v="i81"/>
  </r>
  <r>
    <d v="2021-04-15T00:00:00"/>
    <s v="Local Transport"/>
    <x v="2"/>
    <x v="1"/>
    <n v="5000"/>
    <n v="3650"/>
    <n v="1.3698630136986301"/>
    <s v="i81"/>
  </r>
  <r>
    <d v="2021-04-15T00:00:00"/>
    <s v="Local Transport"/>
    <x v="2"/>
    <x v="1"/>
    <n v="6000"/>
    <n v="3650"/>
    <n v="1.6438356164383561"/>
    <s v="i81"/>
  </r>
  <r>
    <d v="2021-04-15T00:00:00"/>
    <s v="Local Transport"/>
    <x v="2"/>
    <x v="1"/>
    <n v="8000"/>
    <n v="3650"/>
    <n v="2.1917808219178081"/>
    <s v="i81"/>
  </r>
  <r>
    <d v="2021-04-15T00:00:00"/>
    <s v="Local Transport"/>
    <x v="2"/>
    <x v="1"/>
    <n v="7000"/>
    <n v="3650"/>
    <n v="1.9178082191780821"/>
    <s v="i81"/>
  </r>
  <r>
    <d v="2021-04-15T00:00:00"/>
    <s v="Trust Building"/>
    <x v="3"/>
    <x v="1"/>
    <n v="2000"/>
    <n v="3650"/>
    <n v="0.54794520547945202"/>
    <s v="i81"/>
  </r>
  <r>
    <d v="2021-04-15T00:00:00"/>
    <s v="Trust Building"/>
    <x v="3"/>
    <x v="1"/>
    <n v="1000"/>
    <n v="3650"/>
    <n v="0.27397260273972601"/>
    <s v="i81"/>
  </r>
  <r>
    <d v="2021-04-15T00:00:00"/>
    <s v="Trust Building"/>
    <x v="3"/>
    <x v="1"/>
    <n v="5000"/>
    <n v="3650"/>
    <n v="1.3698630136986301"/>
    <s v="i81"/>
  </r>
  <r>
    <d v="2021-04-15T00:00:00"/>
    <s v="Trust Building"/>
    <x v="3"/>
    <x v="1"/>
    <n v="2000"/>
    <n v="3650"/>
    <n v="0.54794520547945202"/>
    <s v="i81"/>
  </r>
  <r>
    <d v="2021-04-15T00:00:00"/>
    <s v="Local Transport"/>
    <x v="2"/>
    <x v="1"/>
    <n v="8000"/>
    <n v="3650"/>
    <n v="2.1917808219178081"/>
    <s v="i27"/>
  </r>
  <r>
    <d v="2021-04-15T00:00:00"/>
    <s v="Local Transport"/>
    <x v="2"/>
    <x v="1"/>
    <n v="11000"/>
    <n v="3650"/>
    <n v="3.0136986301369864"/>
    <s v="i27"/>
  </r>
  <r>
    <d v="2021-04-15T00:00:00"/>
    <s v="Local Transport"/>
    <x v="2"/>
    <x v="1"/>
    <n v="10000"/>
    <n v="3650"/>
    <n v="2.7397260273972601"/>
    <s v="i27"/>
  </r>
  <r>
    <d v="2021-04-15T00:00:00"/>
    <s v="Local Transport"/>
    <x v="2"/>
    <x v="1"/>
    <n v="12000"/>
    <n v="3650"/>
    <n v="3.2876712328767121"/>
    <s v="i27"/>
  </r>
  <r>
    <d v="2021-04-15T00:00:00"/>
    <s v="Trust Building"/>
    <x v="3"/>
    <x v="1"/>
    <n v="5000"/>
    <n v="3650"/>
    <n v="1.3698630136986301"/>
    <s v="i27"/>
  </r>
  <r>
    <d v="2021-04-15T00:00:00"/>
    <s v="Trust Building"/>
    <x v="3"/>
    <x v="1"/>
    <n v="1000"/>
    <n v="3650"/>
    <n v="0.27397260273972601"/>
    <s v="i27"/>
  </r>
  <r>
    <d v="2021-04-15T00:00:00"/>
    <s v="Trust Building"/>
    <x v="3"/>
    <x v="1"/>
    <n v="4000"/>
    <n v="3650"/>
    <n v="1.095890410958904"/>
    <s v="i27"/>
  </r>
  <r>
    <d v="2021-04-15T00:00:00"/>
    <s v="Covid Test"/>
    <x v="8"/>
    <x v="4"/>
    <n v="245000"/>
    <n v="3650"/>
    <n v="67.123287671232873"/>
    <s v="Augustus"/>
  </r>
  <r>
    <d v="2021-04-15T00:00:00"/>
    <s v="Local Transport"/>
    <x v="2"/>
    <x v="1"/>
    <n v="14000"/>
    <n v="3650"/>
    <n v="3.8356164383561642"/>
    <s v="i67"/>
  </r>
  <r>
    <d v="2021-04-15T00:00:00"/>
    <s v="Local Transport"/>
    <x v="2"/>
    <x v="1"/>
    <n v="25000"/>
    <n v="3650"/>
    <n v="6.8493150684931505"/>
    <s v="i67"/>
  </r>
  <r>
    <d v="2021-04-15T00:00:00"/>
    <s v="Local Transport"/>
    <x v="2"/>
    <x v="1"/>
    <n v="7000"/>
    <n v="3650"/>
    <n v="1.9178082191780821"/>
    <s v="i67"/>
  </r>
  <r>
    <d v="2021-04-15T00:00:00"/>
    <s v="Trust Building"/>
    <x v="3"/>
    <x v="1"/>
    <n v="5000"/>
    <n v="3650"/>
    <n v="1.3698630136986301"/>
    <s v="i67"/>
  </r>
  <r>
    <d v="2021-04-15T00:00:00"/>
    <s v="Trust Building"/>
    <x v="3"/>
    <x v="1"/>
    <n v="5000"/>
    <n v="3650"/>
    <n v="1.3698630136986301"/>
    <s v="i67"/>
  </r>
  <r>
    <d v="2021-04-15T00:00:00"/>
    <s v="Local Transport"/>
    <x v="2"/>
    <x v="3"/>
    <n v="10000"/>
    <n v="3650"/>
    <n v="2.7397260273972601"/>
    <s v="Augustus"/>
  </r>
  <r>
    <d v="2021-04-15T00:00:00"/>
    <s v="Local Transport"/>
    <x v="2"/>
    <x v="3"/>
    <n v="10000"/>
    <n v="3650"/>
    <n v="2.7397260273972601"/>
    <s v="Augustus"/>
  </r>
  <r>
    <d v="2021-04-16T00:00:00"/>
    <s v="Local Transport"/>
    <x v="2"/>
    <x v="1"/>
    <n v="12000"/>
    <n v="3650"/>
    <n v="3.2876712328767121"/>
    <s v="i81"/>
  </r>
  <r>
    <d v="2021-04-16T00:00:00"/>
    <s v="Local Transport"/>
    <x v="2"/>
    <x v="1"/>
    <n v="4000"/>
    <n v="3650"/>
    <n v="1.095890410958904"/>
    <s v="i81"/>
  </r>
  <r>
    <d v="2021-04-16T00:00:00"/>
    <s v="Local Transport"/>
    <x v="2"/>
    <x v="1"/>
    <n v="13000"/>
    <n v="3650"/>
    <n v="3.5616438356164384"/>
    <s v="i81"/>
  </r>
  <r>
    <d v="2021-04-16T00:00:00"/>
    <s v="Local Transport"/>
    <x v="2"/>
    <x v="1"/>
    <n v="6000"/>
    <n v="3650"/>
    <n v="1.6438356164383561"/>
    <s v="i81"/>
  </r>
  <r>
    <d v="2021-04-16T00:00:00"/>
    <s v="Local Transport"/>
    <x v="2"/>
    <x v="1"/>
    <n v="9000"/>
    <n v="3650"/>
    <n v="2.4657534246575343"/>
    <s v="i81"/>
  </r>
  <r>
    <d v="2021-04-16T00:00:00"/>
    <s v="Local Transport"/>
    <x v="2"/>
    <x v="1"/>
    <n v="7000"/>
    <n v="3650"/>
    <n v="1.9178082191780821"/>
    <s v="i81"/>
  </r>
  <r>
    <d v="2021-04-16T00:00:00"/>
    <s v="Trust Building"/>
    <x v="3"/>
    <x v="1"/>
    <n v="3000"/>
    <n v="3650"/>
    <n v="0.82191780821917804"/>
    <s v="i81"/>
  </r>
  <r>
    <d v="2021-04-16T00:00:00"/>
    <s v="Trust Building"/>
    <x v="3"/>
    <x v="1"/>
    <n v="2000"/>
    <n v="3650"/>
    <n v="0.54794520547945202"/>
    <s v="i81"/>
  </r>
  <r>
    <d v="2021-04-16T00:00:00"/>
    <s v="Trust Building"/>
    <x v="3"/>
    <x v="1"/>
    <n v="5000"/>
    <n v="3650"/>
    <n v="1.3698630136986301"/>
    <s v="i81"/>
  </r>
  <r>
    <d v="2021-04-16T00:00:00"/>
    <s v="Local Transport"/>
    <x v="2"/>
    <x v="1"/>
    <n v="4000"/>
    <n v="3650"/>
    <n v="1.095890410958904"/>
    <s v="i53"/>
  </r>
  <r>
    <d v="2021-04-16T00:00:00"/>
    <s v="Local Transport"/>
    <x v="2"/>
    <x v="1"/>
    <n v="8000"/>
    <n v="3650"/>
    <n v="2.1917808219178081"/>
    <s v="i53"/>
  </r>
  <r>
    <d v="2021-04-16T00:00:00"/>
    <s v="Local Transport"/>
    <x v="2"/>
    <x v="1"/>
    <n v="5000"/>
    <n v="3650"/>
    <n v="1.3698630136986301"/>
    <s v="i53"/>
  </r>
  <r>
    <d v="2021-04-16T00:00:00"/>
    <s v="Local Transport"/>
    <x v="2"/>
    <x v="1"/>
    <n v="10000"/>
    <n v="3650"/>
    <n v="2.7397260273972601"/>
    <s v="i53"/>
  </r>
  <r>
    <d v="2021-04-16T00:00:00"/>
    <s v="Local Transport"/>
    <x v="2"/>
    <x v="1"/>
    <n v="10000"/>
    <n v="3650"/>
    <n v="2.7397260273972601"/>
    <s v="i53"/>
  </r>
  <r>
    <d v="2021-04-16T00:00:00"/>
    <s v="Trust Building"/>
    <x v="3"/>
    <x v="1"/>
    <n v="5000"/>
    <n v="3650"/>
    <n v="1.3698630136986301"/>
    <s v="i53"/>
  </r>
  <r>
    <d v="2021-04-16T00:00:00"/>
    <s v="Trust Building"/>
    <x v="3"/>
    <x v="1"/>
    <n v="5000"/>
    <n v="3650"/>
    <n v="1.3698630136986301"/>
    <s v="i53"/>
  </r>
  <r>
    <d v="2021-04-16T00:00:00"/>
    <s v="Local Transport"/>
    <x v="2"/>
    <x v="1"/>
    <n v="8000"/>
    <n v="3650"/>
    <n v="2.1917808219178081"/>
    <s v="i27"/>
  </r>
  <r>
    <d v="2021-04-16T00:00:00"/>
    <s v="Local Transport"/>
    <x v="2"/>
    <x v="1"/>
    <n v="8000"/>
    <n v="3650"/>
    <n v="2.1917808219178081"/>
    <s v="i27"/>
  </r>
  <r>
    <d v="2021-04-16T00:00:00"/>
    <s v="Local Transport"/>
    <x v="2"/>
    <x v="1"/>
    <n v="7000"/>
    <n v="3650"/>
    <n v="1.9178082191780821"/>
    <s v="i27"/>
  </r>
  <r>
    <d v="2021-04-16T00:00:00"/>
    <s v="Local Transport"/>
    <x v="2"/>
    <x v="1"/>
    <n v="10000"/>
    <n v="3650"/>
    <n v="2.7397260273972601"/>
    <s v="i27"/>
  </r>
  <r>
    <d v="2021-04-16T00:00:00"/>
    <s v="Local Transport"/>
    <x v="2"/>
    <x v="1"/>
    <n v="5000"/>
    <n v="3650"/>
    <n v="1.3698630136986301"/>
    <s v="i27"/>
  </r>
  <r>
    <d v="2021-04-16T00:00:00"/>
    <s v="Trust Building"/>
    <x v="3"/>
    <x v="1"/>
    <n v="5000"/>
    <n v="3650"/>
    <n v="1.3698630136986301"/>
    <s v="i27"/>
  </r>
  <r>
    <d v="2021-04-16T00:00:00"/>
    <s v="Trust Building"/>
    <x v="3"/>
    <x v="1"/>
    <n v="2000"/>
    <n v="3650"/>
    <n v="0.54794520547945202"/>
    <s v="i27"/>
  </r>
  <r>
    <d v="2021-04-16T00:00:00"/>
    <s v="Trust Building"/>
    <x v="3"/>
    <x v="1"/>
    <n v="1000"/>
    <n v="3650"/>
    <n v="0.27397260273972601"/>
    <s v="i27"/>
  </r>
  <r>
    <d v="2021-04-16T00:00:00"/>
    <s v="Trust Building"/>
    <x v="3"/>
    <x v="1"/>
    <n v="2000"/>
    <n v="3650"/>
    <n v="0.54794520547945202"/>
    <s v="i27"/>
  </r>
  <r>
    <d v="2021-04-16T00:00:00"/>
    <s v="Local Transport"/>
    <x v="2"/>
    <x v="1"/>
    <n v="16000"/>
    <n v="3650"/>
    <n v="4.3835616438356162"/>
    <s v="i45"/>
  </r>
  <r>
    <d v="2021-04-16T00:00:00"/>
    <s v="Local Transport"/>
    <x v="2"/>
    <x v="1"/>
    <n v="19000"/>
    <n v="3650"/>
    <n v="5.2054794520547949"/>
    <s v="i45"/>
  </r>
  <r>
    <d v="2021-04-16T00:00:00"/>
    <s v="Local Transport"/>
    <x v="2"/>
    <x v="1"/>
    <n v="18000"/>
    <n v="3650"/>
    <n v="4.9315068493150687"/>
    <s v="i45"/>
  </r>
  <r>
    <d v="2021-04-16T00:00:00"/>
    <s v="Trust Building"/>
    <x v="3"/>
    <x v="1"/>
    <n v="4000"/>
    <n v="3650"/>
    <n v="1.095890410958904"/>
    <s v="i45"/>
  </r>
  <r>
    <d v="2021-04-16T00:00:00"/>
    <s v="Trust Building"/>
    <x v="3"/>
    <x v="1"/>
    <n v="2000"/>
    <n v="3650"/>
    <n v="0.54794520547945202"/>
    <s v="i45"/>
  </r>
  <r>
    <d v="2021-04-16T00:00:00"/>
    <s v="Trust Building"/>
    <x v="3"/>
    <x v="1"/>
    <n v="4000"/>
    <n v="3650"/>
    <n v="1.095890410958904"/>
    <s v="i45"/>
  </r>
  <r>
    <d v="2021-04-17T00:00:00"/>
    <s v="Local Transport"/>
    <x v="2"/>
    <x v="1"/>
    <n v="7000"/>
    <n v="3650"/>
    <n v="1.9178082191780821"/>
    <s v="i81"/>
  </r>
  <r>
    <d v="2021-04-17T00:00:00"/>
    <s v="Local Transport"/>
    <x v="2"/>
    <x v="1"/>
    <n v="7000"/>
    <n v="3650"/>
    <n v="1.9178082191780821"/>
    <s v="i81"/>
  </r>
  <r>
    <d v="2021-04-17T00:00:00"/>
    <s v="Local Transport"/>
    <x v="2"/>
    <x v="1"/>
    <n v="8000"/>
    <n v="3650"/>
    <n v="2.1917808219178081"/>
    <s v="i27"/>
  </r>
  <r>
    <d v="2021-04-17T00:00:00"/>
    <s v="Local Transport"/>
    <x v="2"/>
    <x v="1"/>
    <n v="8000"/>
    <n v="3650"/>
    <n v="2.1917808219178081"/>
    <s v="i27"/>
  </r>
  <r>
    <d v="2021-04-17T00:00:00"/>
    <s v="Local Transport"/>
    <x v="2"/>
    <x v="1"/>
    <n v="4000"/>
    <n v="3650"/>
    <n v="1.095890410958904"/>
    <s v="i53"/>
  </r>
  <r>
    <d v="2021-04-17T00:00:00"/>
    <s v="Local Transport"/>
    <x v="2"/>
    <x v="1"/>
    <n v="4000"/>
    <n v="3650"/>
    <n v="1.095890410958904"/>
    <s v="i53"/>
  </r>
  <r>
    <d v="2021-04-19T00:00:00"/>
    <s v="Local Transport"/>
    <x v="2"/>
    <x v="1"/>
    <n v="14000"/>
    <n v="3650"/>
    <n v="3.8356164383561642"/>
    <s v="i67"/>
  </r>
  <r>
    <d v="2021-04-19T00:00:00"/>
    <s v="Local Transport"/>
    <x v="2"/>
    <x v="1"/>
    <n v="14000"/>
    <n v="3650"/>
    <n v="3.8356164383561642"/>
    <s v="i67"/>
  </r>
  <r>
    <d v="2021-04-19T00:00:00"/>
    <s v="Local Transport"/>
    <x v="2"/>
    <x v="1"/>
    <n v="10000"/>
    <n v="3650"/>
    <n v="2.7397260273972601"/>
    <s v="i67"/>
  </r>
  <r>
    <d v="2021-04-19T00:00:00"/>
    <s v="Trust Building"/>
    <x v="3"/>
    <x v="1"/>
    <n v="7000"/>
    <n v="3650"/>
    <n v="1.9178082191780821"/>
    <s v="i67"/>
  </r>
  <r>
    <d v="2021-04-19T00:00:00"/>
    <s v="Trust Building"/>
    <x v="3"/>
    <x v="1"/>
    <n v="3000"/>
    <n v="3650"/>
    <n v="0.82191780821917804"/>
    <s v="i67"/>
  </r>
  <r>
    <d v="2021-04-19T00:00:00"/>
    <s v="Local Transport"/>
    <x v="2"/>
    <x v="1"/>
    <n v="8000"/>
    <n v="3650"/>
    <n v="2.1917808219178081"/>
    <s v="i45"/>
  </r>
  <r>
    <d v="2021-04-19T00:00:00"/>
    <s v="Local Transport"/>
    <x v="2"/>
    <x v="1"/>
    <n v="19000"/>
    <n v="3650"/>
    <n v="5.2054794520547949"/>
    <s v="i45"/>
  </r>
  <r>
    <d v="2021-04-19T00:00:00"/>
    <s v="Local Transport"/>
    <x v="2"/>
    <x v="1"/>
    <n v="16000"/>
    <n v="3650"/>
    <n v="4.3835616438356162"/>
    <s v="i45"/>
  </r>
  <r>
    <d v="2021-04-19T00:00:00"/>
    <s v="Local Transport"/>
    <x v="2"/>
    <x v="1"/>
    <n v="13000"/>
    <n v="3650"/>
    <n v="3.5616438356164384"/>
    <s v="i45"/>
  </r>
  <r>
    <d v="2021-04-19T00:00:00"/>
    <s v="Trust Building"/>
    <x v="3"/>
    <x v="1"/>
    <n v="6000"/>
    <n v="3650"/>
    <n v="1.6438356164383561"/>
    <s v="i45"/>
  </r>
  <r>
    <d v="2021-04-19T00:00:00"/>
    <s v="Trust Building"/>
    <x v="3"/>
    <x v="1"/>
    <n v="1000"/>
    <n v="3650"/>
    <n v="0.27397260273972601"/>
    <s v="i45"/>
  </r>
  <r>
    <d v="2021-04-19T00:00:00"/>
    <s v="Trust Building"/>
    <x v="3"/>
    <x v="1"/>
    <n v="3000"/>
    <n v="3650"/>
    <n v="0.82191780821917804"/>
    <s v="i45"/>
  </r>
  <r>
    <d v="2021-04-19T00:00:00"/>
    <s v="Local Transport"/>
    <x v="2"/>
    <x v="1"/>
    <n v="8000"/>
    <n v="3650"/>
    <n v="2.1917808219178081"/>
    <s v="i27"/>
  </r>
  <r>
    <d v="2021-04-19T00:00:00"/>
    <s v="Local Transport"/>
    <x v="2"/>
    <x v="1"/>
    <n v="8000"/>
    <n v="3650"/>
    <n v="2.1917808219178081"/>
    <s v="i27"/>
  </r>
  <r>
    <d v="2021-04-19T00:00:00"/>
    <s v="Local Transport"/>
    <x v="2"/>
    <x v="1"/>
    <n v="12000"/>
    <n v="3650"/>
    <n v="3.2876712328767121"/>
    <s v="i27"/>
  </r>
  <r>
    <d v="2021-04-19T00:00:00"/>
    <s v="Local Transport"/>
    <x v="2"/>
    <x v="1"/>
    <n v="15000"/>
    <n v="3650"/>
    <n v="4.1095890410958908"/>
    <s v="i27"/>
  </r>
  <r>
    <d v="2021-04-19T00:00:00"/>
    <s v="Local Transport"/>
    <x v="2"/>
    <x v="1"/>
    <n v="5000"/>
    <n v="3650"/>
    <n v="1.3698630136986301"/>
    <s v="i27"/>
  </r>
  <r>
    <d v="2021-04-19T00:00:00"/>
    <s v="Trust Building"/>
    <x v="3"/>
    <x v="1"/>
    <n v="5000"/>
    <n v="3650"/>
    <n v="1.3698630136986301"/>
    <s v="i27"/>
  </r>
  <r>
    <d v="2021-04-19T00:00:00"/>
    <s v="Trust Building"/>
    <x v="3"/>
    <x v="1"/>
    <n v="1000"/>
    <n v="3650"/>
    <n v="0.27397260273972601"/>
    <s v="i27"/>
  </r>
  <r>
    <d v="2021-04-19T00:00:00"/>
    <s v="Trust Building"/>
    <x v="3"/>
    <x v="1"/>
    <n v="4000"/>
    <n v="3650"/>
    <n v="1.095890410958904"/>
    <s v="i27"/>
  </r>
  <r>
    <d v="2021-04-19T00:00:00"/>
    <s v="Local Transport"/>
    <x v="2"/>
    <x v="1"/>
    <n v="4000"/>
    <n v="3650"/>
    <n v="1.095890410958904"/>
    <s v="i53"/>
  </r>
  <r>
    <d v="2021-04-19T00:00:00"/>
    <s v="Local Transport"/>
    <x v="2"/>
    <x v="1"/>
    <n v="4000"/>
    <n v="3650"/>
    <n v="1.095890410958904"/>
    <s v="i53"/>
  </r>
  <r>
    <d v="2021-04-19T00:00:00"/>
    <s v="Local Transport"/>
    <x v="2"/>
    <x v="1"/>
    <n v="4000"/>
    <n v="3650"/>
    <n v="1.095890410958904"/>
    <s v="i53"/>
  </r>
  <r>
    <d v="2021-04-19T00:00:00"/>
    <s v="Local Transport"/>
    <x v="2"/>
    <x v="1"/>
    <n v="4000"/>
    <n v="3650"/>
    <n v="1.095890410958904"/>
    <s v="i53"/>
  </r>
  <r>
    <d v="2021-04-19T00:00:00"/>
    <s v="Local Transport"/>
    <x v="2"/>
    <x v="1"/>
    <n v="4000"/>
    <n v="3650"/>
    <n v="1.095890410958904"/>
    <s v="i53"/>
  </r>
  <r>
    <d v="2021-04-19T00:00:00"/>
    <s v="Local Transport"/>
    <x v="2"/>
    <x v="1"/>
    <n v="4000"/>
    <n v="3650"/>
    <n v="1.095890410958904"/>
    <s v="i53"/>
  </r>
  <r>
    <d v="2021-04-19T00:00:00"/>
    <s v="Local Transport"/>
    <x v="2"/>
    <x v="1"/>
    <n v="10000"/>
    <n v="3650"/>
    <n v="2.7397260273972601"/>
    <s v="i53"/>
  </r>
  <r>
    <d v="2021-04-19T00:00:00"/>
    <s v="Trust Building"/>
    <x v="3"/>
    <x v="1"/>
    <n v="3000"/>
    <n v="3650"/>
    <n v="0.82191780821917804"/>
    <s v="i53"/>
  </r>
  <r>
    <d v="2021-04-19T00:00:00"/>
    <s v="Trust Building"/>
    <x v="3"/>
    <x v="1"/>
    <n v="2000"/>
    <n v="3650"/>
    <n v="0.54794520547945202"/>
    <s v="i53"/>
  </r>
  <r>
    <d v="2021-04-19T00:00:00"/>
    <s v="Trust Building"/>
    <x v="3"/>
    <x v="1"/>
    <n v="2000"/>
    <n v="3650"/>
    <n v="0.54794520547945202"/>
    <s v="i53"/>
  </r>
  <r>
    <d v="2021-04-19T00:00:00"/>
    <s v="Trust Building"/>
    <x v="3"/>
    <x v="1"/>
    <n v="3000"/>
    <n v="3650"/>
    <n v="0.82191780821917804"/>
    <s v="i53"/>
  </r>
  <r>
    <d v="2021-04-19T00:00:00"/>
    <s v="Local Transport"/>
    <x v="2"/>
    <x v="1"/>
    <n v="13000"/>
    <n v="3650"/>
    <n v="3.5616438356164384"/>
    <s v="i81"/>
  </r>
  <r>
    <d v="2021-04-19T00:00:00"/>
    <s v="Local Transport"/>
    <x v="2"/>
    <x v="1"/>
    <n v="8000"/>
    <n v="3650"/>
    <n v="2.1917808219178081"/>
    <s v="i81"/>
  </r>
  <r>
    <d v="2021-04-19T00:00:00"/>
    <s v="Local Transport"/>
    <x v="2"/>
    <x v="1"/>
    <n v="7000"/>
    <n v="3650"/>
    <n v="1.9178082191780821"/>
    <s v="i81"/>
  </r>
  <r>
    <d v="2021-04-19T00:00:00"/>
    <s v="Local Transport"/>
    <x v="2"/>
    <x v="1"/>
    <n v="6000"/>
    <n v="3650"/>
    <n v="1.6438356164383561"/>
    <s v="i81"/>
  </r>
  <r>
    <d v="2021-04-19T00:00:00"/>
    <s v="Local Transport"/>
    <x v="2"/>
    <x v="1"/>
    <n v="7000"/>
    <n v="3650"/>
    <n v="1.9178082191780821"/>
    <s v="i81"/>
  </r>
  <r>
    <d v="2021-04-19T00:00:00"/>
    <s v="Trust Building"/>
    <x v="3"/>
    <x v="1"/>
    <n v="2000"/>
    <n v="3650"/>
    <n v="0.54794520547945202"/>
    <s v="i81"/>
  </r>
  <r>
    <d v="2021-04-19T00:00:00"/>
    <s v="Trust Building"/>
    <x v="3"/>
    <x v="1"/>
    <n v="1000"/>
    <n v="3650"/>
    <n v="0.27397260273972601"/>
    <s v="i81"/>
  </r>
  <r>
    <d v="2021-04-19T00:00:00"/>
    <s v="Trust Building"/>
    <x v="3"/>
    <x v="1"/>
    <n v="1000"/>
    <n v="3650"/>
    <n v="0.27397260273972601"/>
    <s v="i81"/>
  </r>
  <r>
    <d v="2021-04-19T00:00:00"/>
    <s v="Trust Building"/>
    <x v="3"/>
    <x v="1"/>
    <n v="6000"/>
    <n v="3650"/>
    <n v="1.6438356164383561"/>
    <s v="i81"/>
  </r>
  <r>
    <d v="2021-04-19T00:00:00"/>
    <s v="2 kgs of sugar@4000"/>
    <x v="10"/>
    <x v="0"/>
    <n v="8000"/>
    <n v="3650"/>
    <n v="2.1917808219178081"/>
    <s v="Lydia"/>
  </r>
  <r>
    <d v="2021-04-19T00:00:00"/>
    <s v="Martial Arts training for 2 days(10th&amp;17th)"/>
    <x v="8"/>
    <x v="4"/>
    <n v="180000"/>
    <n v="3650"/>
    <n v="49.315068493150683"/>
    <s v="Lydia"/>
  </r>
  <r>
    <d v="2021-04-20T00:00:00"/>
    <s v="Local Transport"/>
    <x v="2"/>
    <x v="1"/>
    <n v="8000"/>
    <n v="3650"/>
    <n v="2.1917808219178081"/>
    <s v="i27"/>
  </r>
  <r>
    <d v="2021-04-20T00:00:00"/>
    <s v="Local Transport"/>
    <x v="2"/>
    <x v="1"/>
    <n v="13000"/>
    <n v="3650"/>
    <n v="3.5616438356164384"/>
    <s v="i27"/>
  </r>
  <r>
    <d v="2021-04-20T00:00:00"/>
    <s v="Local Transport"/>
    <x v="2"/>
    <x v="1"/>
    <n v="12000"/>
    <n v="3650"/>
    <n v="3.2876712328767121"/>
    <s v="i27"/>
  </r>
  <r>
    <d v="2021-04-20T00:00:00"/>
    <s v="Local Transport"/>
    <x v="2"/>
    <x v="1"/>
    <n v="6000"/>
    <n v="3650"/>
    <n v="1.6438356164383561"/>
    <s v="i27"/>
  </r>
  <r>
    <d v="2021-04-20T00:00:00"/>
    <s v="Local Transport"/>
    <x v="2"/>
    <x v="1"/>
    <n v="7000"/>
    <n v="3650"/>
    <n v="1.9178082191780821"/>
    <s v="i27"/>
  </r>
  <r>
    <d v="2021-04-20T00:00:00"/>
    <s v="Trust Building"/>
    <x v="3"/>
    <x v="1"/>
    <n v="5000"/>
    <n v="3650"/>
    <n v="1.3698630136986301"/>
    <s v="i27"/>
  </r>
  <r>
    <d v="2021-04-20T00:00:00"/>
    <s v="Trust Building"/>
    <x v="3"/>
    <x v="1"/>
    <n v="1000"/>
    <n v="3650"/>
    <n v="0.27397260273972601"/>
    <s v="i27"/>
  </r>
  <r>
    <d v="2021-04-20T00:00:00"/>
    <s v="Trust Building"/>
    <x v="3"/>
    <x v="1"/>
    <n v="4000"/>
    <n v="3650"/>
    <n v="1.095890410958904"/>
    <s v="i27"/>
  </r>
  <r>
    <d v="2021-04-20T00:00:00"/>
    <s v="Local Transport"/>
    <x v="2"/>
    <x v="1"/>
    <n v="20000"/>
    <n v="3650"/>
    <n v="5.4794520547945202"/>
    <s v="i67"/>
  </r>
  <r>
    <d v="2021-04-20T00:00:00"/>
    <s v="Local Transport"/>
    <x v="2"/>
    <x v="1"/>
    <n v="15000"/>
    <n v="3650"/>
    <n v="4.1095890410958908"/>
    <s v="i67"/>
  </r>
  <r>
    <d v="2021-04-20T00:00:00"/>
    <s v="Local Transport"/>
    <x v="2"/>
    <x v="1"/>
    <n v="11000"/>
    <n v="3650"/>
    <n v="3.0136986301369864"/>
    <s v="i67"/>
  </r>
  <r>
    <d v="2021-04-20T00:00:00"/>
    <s v="Trust Building"/>
    <x v="3"/>
    <x v="1"/>
    <n v="8000"/>
    <n v="3650"/>
    <n v="2.1917808219178081"/>
    <s v="i67"/>
  </r>
  <r>
    <d v="2021-04-20T00:00:00"/>
    <s v="Trust Building"/>
    <x v="3"/>
    <x v="1"/>
    <n v="2000"/>
    <n v="3650"/>
    <n v="0.54794520547945202"/>
    <s v="i67"/>
  </r>
  <r>
    <d v="2021-04-20T00:00:00"/>
    <s v="Local Transport"/>
    <x v="2"/>
    <x v="1"/>
    <n v="4000"/>
    <n v="3650"/>
    <n v="1.095890410958904"/>
    <s v="i53"/>
  </r>
  <r>
    <d v="2021-04-20T00:00:00"/>
    <s v="Local Transport"/>
    <x v="2"/>
    <x v="1"/>
    <n v="12000"/>
    <n v="3650"/>
    <n v="3.2876712328767121"/>
    <s v="i53"/>
  </r>
  <r>
    <d v="2021-04-20T00:00:00"/>
    <s v="Local Transport"/>
    <x v="2"/>
    <x v="1"/>
    <n v="6000"/>
    <n v="3650"/>
    <n v="1.6438356164383561"/>
    <s v="i53"/>
  </r>
  <r>
    <d v="2021-04-20T00:00:00"/>
    <s v="Local Transport"/>
    <x v="2"/>
    <x v="1"/>
    <n v="7000"/>
    <n v="3650"/>
    <n v="1.9178082191780821"/>
    <s v="i53"/>
  </r>
  <r>
    <d v="2021-04-20T00:00:00"/>
    <s v="Local Transport"/>
    <x v="2"/>
    <x v="1"/>
    <n v="10000"/>
    <n v="3650"/>
    <n v="2.7397260273972601"/>
    <s v="i53"/>
  </r>
  <r>
    <d v="2021-04-20T00:00:00"/>
    <s v="Local Transport"/>
    <x v="2"/>
    <x v="1"/>
    <n v="8000"/>
    <n v="3650"/>
    <n v="2.1917808219178081"/>
    <s v="i53"/>
  </r>
  <r>
    <d v="2021-04-20T00:00:00"/>
    <s v="Trust Building"/>
    <x v="3"/>
    <x v="1"/>
    <n v="3000"/>
    <n v="3650"/>
    <n v="0.82191780821917804"/>
    <s v="i53"/>
  </r>
  <r>
    <d v="2021-04-20T00:00:00"/>
    <s v="Trust Building"/>
    <x v="3"/>
    <x v="1"/>
    <n v="2000"/>
    <n v="3650"/>
    <n v="0.54794520547945202"/>
    <s v="i53"/>
  </r>
  <r>
    <d v="2021-04-20T00:00:00"/>
    <s v="Trust Building"/>
    <x v="3"/>
    <x v="1"/>
    <n v="2000"/>
    <n v="3650"/>
    <n v="0.54794520547945202"/>
    <s v="i53"/>
  </r>
  <r>
    <d v="2021-04-20T00:00:00"/>
    <s v="Trust Building"/>
    <x v="3"/>
    <x v="1"/>
    <n v="3000"/>
    <n v="3650"/>
    <n v="0.82191780821917804"/>
    <s v="i53"/>
  </r>
  <r>
    <d v="2021-04-20T00:00:00"/>
    <s v="Local Transport"/>
    <x v="2"/>
    <x v="1"/>
    <n v="14000"/>
    <n v="3650"/>
    <n v="3.8356164383561642"/>
    <s v="i45"/>
  </r>
  <r>
    <d v="2021-04-20T00:00:00"/>
    <s v="Local Transport"/>
    <x v="2"/>
    <x v="1"/>
    <n v="19000"/>
    <n v="3650"/>
    <n v="5.2054794520547949"/>
    <s v="i45"/>
  </r>
  <r>
    <d v="2021-04-20T00:00:00"/>
    <s v="Local Transport"/>
    <x v="2"/>
    <x v="1"/>
    <n v="17000"/>
    <n v="3650"/>
    <n v="4.6575342465753424"/>
    <s v="i45"/>
  </r>
  <r>
    <d v="2021-04-20T00:00:00"/>
    <s v="Trust Building"/>
    <x v="3"/>
    <x v="1"/>
    <n v="4000"/>
    <n v="3650"/>
    <n v="1.095890410958904"/>
    <s v="i45"/>
  </r>
  <r>
    <d v="2021-04-20T00:00:00"/>
    <s v="Trust Building"/>
    <x v="3"/>
    <x v="1"/>
    <n v="1000"/>
    <n v="3650"/>
    <n v="0.27397260273972601"/>
    <s v="i45"/>
  </r>
  <r>
    <d v="2021-04-20T00:00:00"/>
    <s v="Trust Building"/>
    <x v="3"/>
    <x v="1"/>
    <n v="5000"/>
    <n v="3650"/>
    <n v="1.3698630136986301"/>
    <s v="i45"/>
  </r>
  <r>
    <d v="2021-04-20T00:00:00"/>
    <s v="Local Transport"/>
    <x v="2"/>
    <x v="1"/>
    <n v="7000"/>
    <n v="3650"/>
    <n v="1.9178082191780821"/>
    <s v="i81"/>
  </r>
  <r>
    <d v="2021-04-20T00:00:00"/>
    <s v="Local Transport"/>
    <x v="2"/>
    <x v="1"/>
    <n v="9000"/>
    <n v="3650"/>
    <n v="2.4657534246575343"/>
    <s v="i81"/>
  </r>
  <r>
    <d v="2021-04-20T00:00:00"/>
    <s v="Local Transport"/>
    <x v="2"/>
    <x v="1"/>
    <n v="7000"/>
    <n v="3650"/>
    <n v="1.9178082191780821"/>
    <s v="i81"/>
  </r>
  <r>
    <d v="2021-04-20T00:00:00"/>
    <s v="Local Transport"/>
    <x v="2"/>
    <x v="1"/>
    <n v="8000"/>
    <n v="3650"/>
    <n v="2.1917808219178081"/>
    <s v="i81"/>
  </r>
  <r>
    <d v="2021-04-20T00:00:00"/>
    <s v="Local Transport"/>
    <x v="2"/>
    <x v="1"/>
    <n v="7000"/>
    <n v="3650"/>
    <n v="1.9178082191780821"/>
    <s v="i81"/>
  </r>
  <r>
    <d v="2021-04-20T00:00:00"/>
    <s v="Trust Building"/>
    <x v="3"/>
    <x v="1"/>
    <n v="5000"/>
    <n v="3650"/>
    <n v="1.3698630136986301"/>
    <s v="i81"/>
  </r>
  <r>
    <d v="2021-04-20T00:00:00"/>
    <s v="Trust Building"/>
    <x v="3"/>
    <x v="1"/>
    <n v="2000"/>
    <n v="3650"/>
    <n v="0.54794520547945202"/>
    <s v="i81"/>
  </r>
  <r>
    <d v="2021-04-20T00:00:00"/>
    <s v="Trust Building"/>
    <x v="3"/>
    <x v="1"/>
    <n v="2000"/>
    <n v="3650"/>
    <n v="0.54794520547945202"/>
    <s v="i81"/>
  </r>
  <r>
    <d v="2021-04-20T00:00:00"/>
    <s v="Trust Building"/>
    <x v="3"/>
    <x v="1"/>
    <n v="1000"/>
    <n v="3650"/>
    <n v="0.27397260273972601"/>
    <s v="i81"/>
  </r>
  <r>
    <d v="2021-04-20T00:00:00"/>
    <s v="Local Transport"/>
    <x v="2"/>
    <x v="2"/>
    <n v="6000"/>
    <n v="3650"/>
    <n v="1.6438356164383561"/>
    <s v="Lydia"/>
  </r>
  <r>
    <d v="2021-04-20T00:00:00"/>
    <s v="Local Transport"/>
    <x v="2"/>
    <x v="2"/>
    <n v="6000"/>
    <n v="3650"/>
    <n v="1.6438356164383561"/>
    <s v="Lydia"/>
  </r>
  <r>
    <d v="2021-04-20T00:00:00"/>
    <s v="Local Transport"/>
    <x v="2"/>
    <x v="2"/>
    <n v="10000"/>
    <n v="3650"/>
    <n v="2.7397260273972601"/>
    <s v="Lydia"/>
  </r>
  <r>
    <d v="2021-04-20T00:00:00"/>
    <s v="Cheque withdraw charges"/>
    <x v="1"/>
    <x v="0"/>
    <n v="10000"/>
    <n v="3650"/>
    <n v="2.7397260273972601"/>
    <s v="UGX OPP"/>
  </r>
  <r>
    <d v="2021-04-20T00:00:00"/>
    <s v="Bank transfer charges"/>
    <x v="1"/>
    <x v="0"/>
    <n v="2000"/>
    <n v="3650"/>
    <n v="0.54794520547945202"/>
    <s v="Bank UGX"/>
  </r>
  <r>
    <d v="2021-04-20T00:00:00"/>
    <s v="Airtime for i45"/>
    <x v="7"/>
    <x v="1"/>
    <n v="30000"/>
    <n v="3650"/>
    <n v="8.2191780821917817"/>
    <s v="i45"/>
  </r>
  <r>
    <d v="2021-04-20T00:00:00"/>
    <s v="Airtime for i67"/>
    <x v="7"/>
    <x v="1"/>
    <n v="30000"/>
    <n v="3650"/>
    <n v="8.2191780821917817"/>
    <s v="i67"/>
  </r>
  <r>
    <d v="2021-04-20T00:00:00"/>
    <s v="Airtime for i27"/>
    <x v="7"/>
    <x v="1"/>
    <n v="25000"/>
    <n v="3650"/>
    <n v="6.8493150684931505"/>
    <s v="i27"/>
  </r>
  <r>
    <d v="2021-04-20T00:00:00"/>
    <s v="Airtime for i53"/>
    <x v="7"/>
    <x v="1"/>
    <n v="25000"/>
    <n v="3650"/>
    <n v="6.8493150684931505"/>
    <s v="i53"/>
  </r>
  <r>
    <d v="2021-04-20T00:00:00"/>
    <s v="Airtme for i81"/>
    <x v="7"/>
    <x v="1"/>
    <n v="25000"/>
    <n v="3650"/>
    <n v="6.8493150684931505"/>
    <s v="i81"/>
  </r>
  <r>
    <d v="2021-04-20T00:00:00"/>
    <s v="Airtime for Lydia"/>
    <x v="7"/>
    <x v="2"/>
    <n v="20000"/>
    <n v="3650"/>
    <n v="5.4794520547945202"/>
    <s v="Lydia"/>
  </r>
  <r>
    <d v="2021-04-20T00:00:00"/>
    <s v="Airtime for Augustus"/>
    <x v="7"/>
    <x v="3"/>
    <n v="20000"/>
    <n v="3650"/>
    <n v="5.4794520547945202"/>
    <s v="Augustus"/>
  </r>
  <r>
    <d v="2021-04-20T00:00:00"/>
    <s v="Airtime for Mary"/>
    <x v="7"/>
    <x v="3"/>
    <n v="20000"/>
    <n v="3650"/>
    <n v="5.4794520547945202"/>
    <s v="Mary"/>
  </r>
  <r>
    <d v="2021-04-20T00:00:00"/>
    <s v="Airtime for Day Guard"/>
    <x v="7"/>
    <x v="0"/>
    <n v="10000"/>
    <n v="3650"/>
    <n v="2.7397260273972601"/>
    <s v="Day Guard"/>
  </r>
  <r>
    <d v="2021-04-20T00:00:00"/>
    <s v="2kgs of sugar @3500"/>
    <x v="10"/>
    <x v="0"/>
    <n v="7000"/>
    <n v="3650"/>
    <n v="1.9178082191780821"/>
    <s v="Lydia"/>
  </r>
  <r>
    <d v="2021-04-20T00:00:00"/>
    <s v="10 Pencils@600"/>
    <x v="10"/>
    <x v="0"/>
    <n v="6000"/>
    <n v="3650"/>
    <n v="1.6438356164383561"/>
    <s v="Lydia"/>
  </r>
  <r>
    <d v="2021-04-20T00:00:00"/>
    <s v="6 pencils@500"/>
    <x v="10"/>
    <x v="0"/>
    <n v="3000"/>
    <n v="3650"/>
    <n v="0.82191780821917804"/>
    <s v="Lydia"/>
  </r>
  <r>
    <d v="2021-04-20T00:00:00"/>
    <s v="10 pens@500"/>
    <x v="10"/>
    <x v="0"/>
    <n v="5000"/>
    <n v="3650"/>
    <n v="1.3698630136986301"/>
    <s v="Lydia"/>
  </r>
  <r>
    <d v="2021-04-20T00:00:00"/>
    <s v="20 pens@500"/>
    <x v="10"/>
    <x v="0"/>
    <n v="10000"/>
    <n v="3650"/>
    <n v="2.7397260273972601"/>
    <s v="Lydia"/>
  </r>
  <r>
    <d v="2021-04-20T00:00:00"/>
    <s v="4 pens@1000"/>
    <x v="10"/>
    <x v="0"/>
    <n v="4000"/>
    <n v="3650"/>
    <n v="1.095890410958904"/>
    <s v="Lydia"/>
  </r>
  <r>
    <d v="2021-04-20T00:00:00"/>
    <s v="50 pieces of master plus pens"/>
    <x v="10"/>
    <x v="0"/>
    <n v="30000"/>
    <n v="3650"/>
    <n v="8.2191780821917817"/>
    <s v="Lydia"/>
  </r>
  <r>
    <d v="2021-04-20T00:00:00"/>
    <s v="1 pair of cleaning gloves"/>
    <x v="10"/>
    <x v="0"/>
    <n v="7000"/>
    <n v="3650"/>
    <n v="1.9178082191780821"/>
    <s v="Lydia"/>
  </r>
  <r>
    <d v="2021-04-20T00:00:00"/>
    <s v="1 pair of washing gloves"/>
    <x v="10"/>
    <x v="0"/>
    <n v="5500"/>
    <n v="3650"/>
    <n v="1.5068493150684932"/>
    <s v="Lydia"/>
  </r>
  <r>
    <d v="2021-04-20T00:00:00"/>
    <s v="5 brooms of vim"/>
    <x v="10"/>
    <x v="0"/>
    <n v="29000"/>
    <n v="3650"/>
    <n v="7.9452054794520546"/>
    <s v="Lydia"/>
  </r>
  <r>
    <d v="2021-04-20T00:00:00"/>
    <s v="1 soft broom"/>
    <x v="10"/>
    <x v="0"/>
    <n v="17000"/>
    <n v="3650"/>
    <n v="4.6575342465753424"/>
    <s v="Lydia"/>
  </r>
  <r>
    <d v="2021-04-20T00:00:00"/>
    <s v="shopping bag"/>
    <x v="10"/>
    <x v="0"/>
    <n v="5000"/>
    <n v="3650"/>
    <n v="1.3698630136986301"/>
    <s v="Lydia"/>
  </r>
  <r>
    <d v="2021-04-20T00:00:00"/>
    <s v="3 bottles Rwenzori driniking water"/>
    <x v="10"/>
    <x v="0"/>
    <n v="39000"/>
    <n v="3650"/>
    <n v="10.684931506849315"/>
    <s v="Lydia"/>
  </r>
  <r>
    <d v="2021-04-21T00:00:00"/>
    <s v="Local Transport"/>
    <x v="2"/>
    <x v="1"/>
    <n v="8000"/>
    <n v="3650"/>
    <n v="2.1917808219178081"/>
    <s v="i27"/>
  </r>
  <r>
    <d v="2021-04-21T00:00:00"/>
    <s v="Local Transport"/>
    <x v="2"/>
    <x v="1"/>
    <n v="10000"/>
    <n v="3650"/>
    <n v="2.7397260273972601"/>
    <s v="i27"/>
  </r>
  <r>
    <d v="2021-04-21T00:00:00"/>
    <s v="Local Transport"/>
    <x v="2"/>
    <x v="1"/>
    <n v="13000"/>
    <n v="3650"/>
    <n v="3.5616438356164384"/>
    <s v="i27"/>
  </r>
  <r>
    <d v="2021-04-21T00:00:00"/>
    <s v="Local Transport"/>
    <x v="2"/>
    <x v="1"/>
    <n v="10000"/>
    <n v="3650"/>
    <n v="2.7397260273972601"/>
    <s v="i27"/>
  </r>
  <r>
    <d v="2021-04-21T00:00:00"/>
    <s v="Local Transport"/>
    <x v="2"/>
    <x v="1"/>
    <n v="10000"/>
    <n v="3650"/>
    <n v="2.7397260273972601"/>
    <s v="i27"/>
  </r>
  <r>
    <d v="2021-04-21T00:00:00"/>
    <s v="Trust Building"/>
    <x v="3"/>
    <x v="1"/>
    <n v="5000"/>
    <n v="3650"/>
    <n v="1.3698630136986301"/>
    <s v="i27"/>
  </r>
  <r>
    <d v="2021-04-21T00:00:00"/>
    <s v="Trust Building"/>
    <x v="3"/>
    <x v="1"/>
    <n v="1000"/>
    <n v="3650"/>
    <n v="0.27397260273972601"/>
    <s v="i27"/>
  </r>
  <r>
    <d v="2021-04-21T00:00:00"/>
    <s v="Trust Building"/>
    <x v="3"/>
    <x v="1"/>
    <n v="4000"/>
    <n v="3650"/>
    <n v="1.095890410958904"/>
    <s v="i27"/>
  </r>
  <r>
    <d v="2021-04-21T00:00:00"/>
    <s v="Local Transport"/>
    <x v="2"/>
    <x v="1"/>
    <n v="30000"/>
    <n v="3650"/>
    <n v="8.2191780821917817"/>
    <s v="i67"/>
  </r>
  <r>
    <d v="2021-04-21T00:00:00"/>
    <s v="Local Transport"/>
    <x v="2"/>
    <x v="1"/>
    <n v="27000"/>
    <n v="3650"/>
    <n v="7.397260273972603"/>
    <s v="i67"/>
  </r>
  <r>
    <d v="2021-04-21T00:00:00"/>
    <s v="Trust Building"/>
    <x v="3"/>
    <x v="1"/>
    <n v="2000"/>
    <n v="3650"/>
    <n v="0.54794520547945202"/>
    <s v="i67"/>
  </r>
  <r>
    <d v="2021-04-21T00:00:00"/>
    <s v="Trust Building"/>
    <x v="3"/>
    <x v="1"/>
    <n v="10000"/>
    <n v="3650"/>
    <n v="2.7397260273972601"/>
    <s v="i67"/>
  </r>
  <r>
    <d v="2021-04-21T00:00:00"/>
    <s v="Local Transport"/>
    <x v="2"/>
    <x v="1"/>
    <n v="10000"/>
    <n v="3650"/>
    <n v="2.7397260273972601"/>
    <s v="i81"/>
  </r>
  <r>
    <d v="2021-04-21T00:00:00"/>
    <s v="Local Transport"/>
    <x v="2"/>
    <x v="1"/>
    <n v="9000"/>
    <n v="3650"/>
    <n v="2.4657534246575343"/>
    <s v="i81"/>
  </r>
  <r>
    <d v="2021-04-21T00:00:00"/>
    <s v="Local Transport"/>
    <x v="2"/>
    <x v="1"/>
    <n v="8000"/>
    <n v="3650"/>
    <n v="2.1917808219178081"/>
    <s v="i81"/>
  </r>
  <r>
    <d v="2021-04-21T00:00:00"/>
    <s v="Local Transport"/>
    <x v="2"/>
    <x v="1"/>
    <n v="7000"/>
    <n v="3650"/>
    <n v="1.9178082191780821"/>
    <s v="i81"/>
  </r>
  <r>
    <d v="2021-04-21T00:00:00"/>
    <s v="Local Transport"/>
    <x v="2"/>
    <x v="1"/>
    <n v="7000"/>
    <n v="3650"/>
    <n v="1.9178082191780821"/>
    <s v="i81"/>
  </r>
  <r>
    <d v="2021-04-21T00:00:00"/>
    <s v="Trust Building"/>
    <x v="3"/>
    <x v="1"/>
    <n v="6000"/>
    <n v="3650"/>
    <n v="1.6438356164383561"/>
    <s v="i81"/>
  </r>
  <r>
    <d v="2021-04-21T00:00:00"/>
    <s v="Trust Building"/>
    <x v="3"/>
    <x v="1"/>
    <n v="2000"/>
    <n v="3650"/>
    <n v="0.54794520547945202"/>
    <s v="i81"/>
  </r>
  <r>
    <d v="2021-04-21T00:00:00"/>
    <s v="Trust Building"/>
    <x v="3"/>
    <x v="1"/>
    <n v="2000"/>
    <n v="3650"/>
    <n v="0.54794520547945202"/>
    <s v="i81"/>
  </r>
  <r>
    <d v="2021-04-21T00:00:00"/>
    <s v="Trust Building"/>
    <x v="3"/>
    <x v="1"/>
    <n v="1000"/>
    <n v="3650"/>
    <n v="0.27397260273972601"/>
    <s v="i81"/>
  </r>
  <r>
    <d v="2021-04-21T00:00:00"/>
    <s v="Local Transport"/>
    <x v="2"/>
    <x v="1"/>
    <n v="4000"/>
    <n v="3650"/>
    <n v="1.095890410958904"/>
    <s v="i53"/>
  </r>
  <r>
    <d v="2021-04-21T00:00:00"/>
    <s v="Local Transport"/>
    <x v="2"/>
    <x v="1"/>
    <n v="12000"/>
    <n v="3650"/>
    <n v="3.2876712328767121"/>
    <s v="i53"/>
  </r>
  <r>
    <d v="2021-04-21T00:00:00"/>
    <s v="Local Transport"/>
    <x v="2"/>
    <x v="1"/>
    <n v="8000"/>
    <n v="3650"/>
    <n v="2.1917808219178081"/>
    <s v="i53"/>
  </r>
  <r>
    <d v="2021-04-21T00:00:00"/>
    <s v="Local Transport"/>
    <x v="2"/>
    <x v="1"/>
    <n v="9000"/>
    <n v="3650"/>
    <n v="2.4657534246575343"/>
    <s v="i53"/>
  </r>
  <r>
    <d v="2021-04-21T00:00:00"/>
    <s v="Local Transport"/>
    <x v="2"/>
    <x v="1"/>
    <n v="7000"/>
    <n v="3650"/>
    <n v="1.9178082191780821"/>
    <s v="i53"/>
  </r>
  <r>
    <d v="2021-04-21T00:00:00"/>
    <s v="Local Transport"/>
    <x v="2"/>
    <x v="1"/>
    <n v="9000"/>
    <n v="3650"/>
    <n v="2.4657534246575343"/>
    <s v="i53"/>
  </r>
  <r>
    <d v="2021-04-21T00:00:00"/>
    <s v="Local Transport"/>
    <x v="2"/>
    <x v="1"/>
    <n v="5000"/>
    <n v="3650"/>
    <n v="1.3698630136986301"/>
    <s v="i53"/>
  </r>
  <r>
    <d v="2021-04-21T00:00:00"/>
    <s v="Trust Building"/>
    <x v="3"/>
    <x v="1"/>
    <n v="3000"/>
    <n v="3650"/>
    <n v="0.82191780821917804"/>
    <s v="i53"/>
  </r>
  <r>
    <d v="2021-04-21T00:00:00"/>
    <s v="Trust Building"/>
    <x v="3"/>
    <x v="1"/>
    <n v="2000"/>
    <n v="3650"/>
    <n v="0.54794520547945202"/>
    <s v="i53"/>
  </r>
  <r>
    <d v="2021-04-21T00:00:00"/>
    <s v="Trust Building"/>
    <x v="3"/>
    <x v="1"/>
    <n v="3000"/>
    <n v="3650"/>
    <n v="0.82191780821917804"/>
    <s v="i53"/>
  </r>
  <r>
    <d v="2021-04-21T00:00:00"/>
    <s v="Trust Building"/>
    <x v="3"/>
    <x v="1"/>
    <n v="2000"/>
    <n v="3650"/>
    <n v="0.54794520547945202"/>
    <s v="i53"/>
  </r>
  <r>
    <d v="2021-04-21T00:00:00"/>
    <s v="Local Transport"/>
    <x v="2"/>
    <x v="1"/>
    <n v="9000"/>
    <n v="3650"/>
    <n v="2.4657534246575343"/>
    <s v="i45"/>
  </r>
  <r>
    <d v="2021-04-21T00:00:00"/>
    <s v="Local Transport"/>
    <x v="2"/>
    <x v="1"/>
    <n v="11000"/>
    <n v="3650"/>
    <n v="3.0136986301369864"/>
    <s v="i45"/>
  </r>
  <r>
    <d v="2021-04-21T00:00:00"/>
    <s v="Local Transport"/>
    <x v="2"/>
    <x v="1"/>
    <n v="13000"/>
    <n v="3650"/>
    <n v="3.5616438356164384"/>
    <s v="i45"/>
  </r>
  <r>
    <d v="2021-04-21T00:00:00"/>
    <s v="Local Transport"/>
    <x v="2"/>
    <x v="1"/>
    <n v="16000"/>
    <n v="3650"/>
    <n v="4.3835616438356162"/>
    <s v="i45"/>
  </r>
  <r>
    <d v="2021-04-21T00:00:00"/>
    <s v="Trust Building"/>
    <x v="3"/>
    <x v="1"/>
    <n v="4000"/>
    <n v="3650"/>
    <n v="1.095890410958904"/>
    <s v="i45"/>
  </r>
  <r>
    <d v="2021-04-21T00:00:00"/>
    <s v="Trust Building"/>
    <x v="3"/>
    <x v="1"/>
    <n v="2000"/>
    <n v="3650"/>
    <n v="0.54794520547945202"/>
    <s v="i45"/>
  </r>
  <r>
    <d v="2021-04-21T00:00:00"/>
    <s v="Trust Building"/>
    <x v="3"/>
    <x v="1"/>
    <n v="3000"/>
    <n v="3650"/>
    <n v="0.82191780821917804"/>
    <s v="i45"/>
  </r>
  <r>
    <d v="2021-04-21T00:00:00"/>
    <s v="Purchase of 1 kg of sugar"/>
    <x v="10"/>
    <x v="0"/>
    <n v="4000"/>
    <n v="3650"/>
    <n v="1.095890410958904"/>
    <s v="Lydia"/>
  </r>
  <r>
    <d v="2021-04-21T00:00:00"/>
    <s v="Local Transport"/>
    <x v="2"/>
    <x v="3"/>
    <n v="7500"/>
    <n v="3650"/>
    <n v="2.0547945205479454"/>
    <s v="Mary"/>
  </r>
  <r>
    <d v="2021-04-21T00:00:00"/>
    <s v="Local Transport"/>
    <x v="2"/>
    <x v="3"/>
    <n v="6000"/>
    <n v="3650"/>
    <n v="1.6438356164383561"/>
    <s v="Mary"/>
  </r>
  <r>
    <d v="2021-04-21T00:00:00"/>
    <s v="Local Transport"/>
    <x v="2"/>
    <x v="3"/>
    <n v="7500"/>
    <n v="3650"/>
    <n v="2.0547945205479454"/>
    <s v="Mary"/>
  </r>
  <r>
    <d v="2021-04-22T00:00:00"/>
    <s v="Local Transport"/>
    <x v="2"/>
    <x v="1"/>
    <n v="12000"/>
    <n v="3650"/>
    <n v="3.2876712328767121"/>
    <s v="i45"/>
  </r>
  <r>
    <d v="2021-04-22T00:00:00"/>
    <s v="Local Transport"/>
    <x v="2"/>
    <x v="1"/>
    <n v="14000"/>
    <n v="3650"/>
    <n v="3.8356164383561642"/>
    <s v="i45"/>
  </r>
  <r>
    <d v="2021-04-22T00:00:00"/>
    <s v="Local Transport"/>
    <x v="2"/>
    <x v="1"/>
    <n v="13000"/>
    <n v="3650"/>
    <n v="3.5616438356164384"/>
    <s v="i45"/>
  </r>
  <r>
    <d v="2021-04-22T00:00:00"/>
    <s v="Local Transport"/>
    <x v="2"/>
    <x v="1"/>
    <n v="12000"/>
    <n v="3650"/>
    <n v="3.2876712328767121"/>
    <s v="i45"/>
  </r>
  <r>
    <d v="2021-04-22T00:00:00"/>
    <s v="Trust Building"/>
    <x v="3"/>
    <x v="1"/>
    <n v="6000"/>
    <n v="3650"/>
    <n v="1.6438356164383561"/>
    <s v="i45"/>
  </r>
  <r>
    <d v="2021-04-22T00:00:00"/>
    <s v="Trust Building"/>
    <x v="3"/>
    <x v="1"/>
    <n v="4000"/>
    <n v="3650"/>
    <n v="1.095890410958904"/>
    <s v="i45"/>
  </r>
  <r>
    <d v="2021-04-22T00:00:00"/>
    <s v="Local Transport"/>
    <x v="2"/>
    <x v="1"/>
    <n v="15000"/>
    <n v="3650"/>
    <n v="4.1095890410958908"/>
    <s v="i67"/>
  </r>
  <r>
    <d v="2021-04-22T00:00:00"/>
    <s v="Local Transport"/>
    <x v="2"/>
    <x v="1"/>
    <n v="20000"/>
    <n v="3650"/>
    <n v="5.4794520547945202"/>
    <s v="i67"/>
  </r>
  <r>
    <d v="2021-04-22T00:00:00"/>
    <s v="Local Transport"/>
    <x v="2"/>
    <x v="1"/>
    <n v="12000"/>
    <n v="3650"/>
    <n v="3.2876712328767121"/>
    <s v="i67"/>
  </r>
  <r>
    <d v="2021-04-22T00:00:00"/>
    <s v="Trust Building"/>
    <x v="3"/>
    <x v="1"/>
    <n v="5000"/>
    <n v="3650"/>
    <n v="1.3698630136986301"/>
    <s v="i67"/>
  </r>
  <r>
    <d v="2021-04-22T00:00:00"/>
    <s v="Trust Building"/>
    <x v="3"/>
    <x v="1"/>
    <n v="5000"/>
    <n v="3650"/>
    <n v="1.3698630136986301"/>
    <s v="i67"/>
  </r>
  <r>
    <d v="2021-04-22T00:00:00"/>
    <s v="Local Transport"/>
    <x v="2"/>
    <x v="1"/>
    <n v="4000"/>
    <n v="3650"/>
    <n v="1.095890410958904"/>
    <s v="i53"/>
  </r>
  <r>
    <d v="2021-04-22T00:00:00"/>
    <s v="Local Transport"/>
    <x v="2"/>
    <x v="1"/>
    <n v="9000"/>
    <n v="3650"/>
    <n v="2.4657534246575343"/>
    <s v="i53"/>
  </r>
  <r>
    <d v="2021-04-22T00:00:00"/>
    <s v="Local Transport"/>
    <x v="2"/>
    <x v="1"/>
    <n v="5000"/>
    <n v="3650"/>
    <n v="1.3698630136986301"/>
    <s v="i53"/>
  </r>
  <r>
    <d v="2021-04-22T00:00:00"/>
    <s v="Local Transport"/>
    <x v="2"/>
    <x v="1"/>
    <n v="12000"/>
    <n v="3650"/>
    <n v="3.2876712328767121"/>
    <s v="i53"/>
  </r>
  <r>
    <d v="2021-04-22T00:00:00"/>
    <s v="Local Transport"/>
    <x v="2"/>
    <x v="1"/>
    <n v="5000"/>
    <n v="3650"/>
    <n v="1.3698630136986301"/>
    <s v="i53"/>
  </r>
  <r>
    <d v="2021-04-22T00:00:00"/>
    <s v="Local Transport"/>
    <x v="2"/>
    <x v="1"/>
    <n v="15000"/>
    <n v="3650"/>
    <n v="4.1095890410958908"/>
    <s v="i53"/>
  </r>
  <r>
    <d v="2021-04-22T00:00:00"/>
    <s v="Trust Building"/>
    <x v="3"/>
    <x v="1"/>
    <n v="3000"/>
    <n v="3650"/>
    <n v="0.82191780821917804"/>
    <s v="i53"/>
  </r>
  <r>
    <d v="2021-04-22T00:00:00"/>
    <s v="Trust Building"/>
    <x v="3"/>
    <x v="1"/>
    <n v="2000"/>
    <n v="3650"/>
    <n v="0.54794520547945202"/>
    <s v="i53"/>
  </r>
  <r>
    <d v="2021-04-22T00:00:00"/>
    <s v="Trust Building"/>
    <x v="3"/>
    <x v="1"/>
    <n v="2000"/>
    <n v="3650"/>
    <n v="0.54794520547945202"/>
    <s v="i53"/>
  </r>
  <r>
    <d v="2021-04-22T00:00:00"/>
    <s v="Trust Building"/>
    <x v="3"/>
    <x v="1"/>
    <n v="3000"/>
    <n v="3650"/>
    <n v="0.82191780821917804"/>
    <s v="i53"/>
  </r>
  <r>
    <d v="2021-04-22T00:00:00"/>
    <s v="Local Transport"/>
    <x v="2"/>
    <x v="1"/>
    <n v="11000"/>
    <n v="3650"/>
    <n v="3.0136986301369864"/>
    <s v="i81"/>
  </r>
  <r>
    <d v="2021-04-22T00:00:00"/>
    <s v="Local Transport"/>
    <x v="2"/>
    <x v="1"/>
    <n v="15000"/>
    <n v="3650"/>
    <n v="4.1095890410958908"/>
    <s v="i81"/>
  </r>
  <r>
    <d v="2021-04-22T00:00:00"/>
    <s v="Local Transport"/>
    <x v="2"/>
    <x v="1"/>
    <n v="10000"/>
    <n v="3650"/>
    <n v="2.7397260273972601"/>
    <s v="i81"/>
  </r>
  <r>
    <d v="2021-04-22T00:00:00"/>
    <s v="Local Transport"/>
    <x v="2"/>
    <x v="1"/>
    <n v="8000"/>
    <n v="3650"/>
    <n v="2.1917808219178081"/>
    <s v="i81"/>
  </r>
  <r>
    <d v="2021-04-22T00:00:00"/>
    <s v="Local Transport"/>
    <x v="2"/>
    <x v="1"/>
    <n v="7000"/>
    <n v="3650"/>
    <n v="1.9178082191780821"/>
    <s v="i81"/>
  </r>
  <r>
    <d v="2021-04-22T00:00:00"/>
    <s v="Trust Building"/>
    <x v="3"/>
    <x v="1"/>
    <n v="6000"/>
    <n v="3650"/>
    <n v="1.6438356164383561"/>
    <s v="i81"/>
  </r>
  <r>
    <d v="2021-04-22T00:00:00"/>
    <s v="Trust Building"/>
    <x v="3"/>
    <x v="1"/>
    <n v="3000"/>
    <n v="3650"/>
    <n v="0.82191780821917804"/>
    <s v="i81"/>
  </r>
  <r>
    <d v="2021-04-22T00:00:00"/>
    <s v="Trust Building"/>
    <x v="3"/>
    <x v="1"/>
    <n v="1000"/>
    <n v="3650"/>
    <n v="0.27397260273972601"/>
    <s v="i81"/>
  </r>
  <r>
    <d v="2021-04-22T00:00:00"/>
    <s v="Local Transport"/>
    <x v="2"/>
    <x v="1"/>
    <n v="8000"/>
    <n v="3650"/>
    <n v="2.1917808219178081"/>
    <s v="i27"/>
  </r>
  <r>
    <d v="2021-04-22T00:00:00"/>
    <s v="Local Transport"/>
    <x v="2"/>
    <x v="1"/>
    <n v="10000"/>
    <n v="3650"/>
    <n v="2.7397260273972601"/>
    <s v="i27"/>
  </r>
  <r>
    <d v="2021-04-22T00:00:00"/>
    <s v="Local Transport"/>
    <x v="2"/>
    <x v="1"/>
    <n v="11000"/>
    <n v="3650"/>
    <n v="3.0136986301369864"/>
    <s v="i27"/>
  </r>
  <r>
    <d v="2021-04-22T00:00:00"/>
    <s v="Local Transport"/>
    <x v="2"/>
    <x v="1"/>
    <n v="6000"/>
    <n v="3650"/>
    <n v="1.6438356164383561"/>
    <s v="i27"/>
  </r>
  <r>
    <d v="2021-04-22T00:00:00"/>
    <s v="Local Transport"/>
    <x v="2"/>
    <x v="1"/>
    <n v="8000"/>
    <n v="3650"/>
    <n v="2.1917808219178081"/>
    <s v="i27"/>
  </r>
  <r>
    <d v="2021-04-22T00:00:00"/>
    <s v="Trust Building"/>
    <x v="3"/>
    <x v="1"/>
    <n v="5000"/>
    <n v="3650"/>
    <n v="1.3698630136986301"/>
    <s v="i27"/>
  </r>
  <r>
    <d v="2021-04-22T00:00:00"/>
    <s v="Trust Building"/>
    <x v="3"/>
    <x v="1"/>
    <n v="1000"/>
    <n v="3650"/>
    <n v="0.27397260273972601"/>
    <s v="i27"/>
  </r>
  <r>
    <d v="2021-04-22T00:00:00"/>
    <s v="Trust Building"/>
    <x v="3"/>
    <x v="1"/>
    <n v="4000"/>
    <n v="3650"/>
    <n v="1.095890410958904"/>
    <s v="i27"/>
  </r>
  <r>
    <d v="2021-04-23T00:00:00"/>
    <s v="Transfer charges"/>
    <x v="1"/>
    <x v="0"/>
    <n v="2190"/>
    <n v="3650"/>
    <n v="0.6"/>
    <s v="Bank USD"/>
  </r>
  <r>
    <d v="2021-04-23T00:00:00"/>
    <s v="Local Transport"/>
    <x v="2"/>
    <x v="1"/>
    <n v="18000"/>
    <n v="3650"/>
    <n v="4.9315068493150687"/>
    <s v="i45"/>
  </r>
  <r>
    <d v="2021-04-23T00:00:00"/>
    <s v="Local Transport"/>
    <x v="2"/>
    <x v="1"/>
    <n v="14000"/>
    <n v="3650"/>
    <n v="3.8356164383561642"/>
    <s v="i45"/>
  </r>
  <r>
    <d v="2021-04-23T00:00:00"/>
    <s v="Local Transport"/>
    <x v="2"/>
    <x v="1"/>
    <n v="18000"/>
    <n v="3650"/>
    <n v="4.9315068493150687"/>
    <s v="i45"/>
  </r>
  <r>
    <d v="2021-04-23T00:00:00"/>
    <s v="Trust Building"/>
    <x v="3"/>
    <x v="1"/>
    <n v="6000"/>
    <n v="3650"/>
    <n v="1.6438356164383561"/>
    <s v="i45"/>
  </r>
  <r>
    <d v="2021-04-23T00:00:00"/>
    <s v="Trust Building"/>
    <x v="3"/>
    <x v="1"/>
    <n v="3000"/>
    <n v="3650"/>
    <n v="0.82191780821917804"/>
    <s v="i45"/>
  </r>
  <r>
    <d v="2021-04-23T00:00:00"/>
    <s v="Trust Building"/>
    <x v="3"/>
    <x v="1"/>
    <n v="1000"/>
    <n v="3650"/>
    <n v="0.27397260273972601"/>
    <s v="i45"/>
  </r>
  <r>
    <d v="2021-04-23T00:00:00"/>
    <s v="Local Transport"/>
    <x v="2"/>
    <x v="1"/>
    <n v="24000"/>
    <n v="3650"/>
    <n v="6.5753424657534243"/>
    <s v="i67"/>
  </r>
  <r>
    <d v="2021-04-23T00:00:00"/>
    <s v="Local Transport"/>
    <x v="2"/>
    <x v="1"/>
    <n v="17000"/>
    <n v="3650"/>
    <n v="4.6575342465753424"/>
    <s v="i67"/>
  </r>
  <r>
    <d v="2021-04-23T00:00:00"/>
    <s v="Local Transport"/>
    <x v="2"/>
    <x v="1"/>
    <n v="8000"/>
    <n v="3650"/>
    <n v="2.1917808219178081"/>
    <s v="i67"/>
  </r>
  <r>
    <d v="2021-04-23T00:00:00"/>
    <s v="Trust Building"/>
    <x v="3"/>
    <x v="1"/>
    <n v="7000"/>
    <n v="3650"/>
    <n v="1.9178082191780821"/>
    <s v="i67"/>
  </r>
  <r>
    <d v="2021-04-23T00:00:00"/>
    <s v="Trust Building"/>
    <x v="3"/>
    <x v="1"/>
    <n v="1000"/>
    <n v="3650"/>
    <n v="0.27397260273972601"/>
    <s v="i67"/>
  </r>
  <r>
    <d v="2021-04-23T00:00:00"/>
    <s v="Trust Building"/>
    <x v="3"/>
    <x v="1"/>
    <n v="2000"/>
    <n v="3650"/>
    <n v="0.54794520547945202"/>
    <s v="i67"/>
  </r>
  <r>
    <d v="2021-04-23T00:00:00"/>
    <s v="Local Transport"/>
    <x v="2"/>
    <x v="1"/>
    <n v="4000"/>
    <n v="3650"/>
    <n v="1.095890410958904"/>
    <s v="i53"/>
  </r>
  <r>
    <d v="2021-04-23T00:00:00"/>
    <s v="Local Transport"/>
    <x v="2"/>
    <x v="1"/>
    <n v="7000"/>
    <n v="3650"/>
    <n v="1.9178082191780821"/>
    <s v="i53"/>
  </r>
  <r>
    <d v="2021-04-23T00:00:00"/>
    <s v="Local Transport"/>
    <x v="2"/>
    <x v="1"/>
    <n v="12000"/>
    <n v="3650"/>
    <n v="3.2876712328767121"/>
    <s v="i53"/>
  </r>
  <r>
    <d v="2021-04-23T00:00:00"/>
    <s v="Local Transport"/>
    <x v="2"/>
    <x v="1"/>
    <n v="15000"/>
    <n v="3650"/>
    <n v="4.1095890410958908"/>
    <s v="i53"/>
  </r>
  <r>
    <d v="2021-04-23T00:00:00"/>
    <s v="Local Transport"/>
    <x v="2"/>
    <x v="1"/>
    <n v="15000"/>
    <n v="3650"/>
    <n v="4.1095890410958908"/>
    <s v="i53"/>
  </r>
  <r>
    <d v="2021-04-23T00:00:00"/>
    <s v="Trust Building"/>
    <x v="3"/>
    <x v="1"/>
    <n v="3000"/>
    <n v="3650"/>
    <n v="0.82191780821917804"/>
    <s v="i53"/>
  </r>
  <r>
    <d v="2021-04-23T00:00:00"/>
    <s v="Trust Building"/>
    <x v="3"/>
    <x v="1"/>
    <n v="2000"/>
    <n v="3650"/>
    <n v="0.54794520547945202"/>
    <s v="i53"/>
  </r>
  <r>
    <d v="2021-04-23T00:00:00"/>
    <s v="Trust Building"/>
    <x v="3"/>
    <x v="1"/>
    <n v="2000"/>
    <n v="3650"/>
    <n v="0.54794520547945202"/>
    <s v="i53"/>
  </r>
  <r>
    <d v="2021-04-23T00:00:00"/>
    <s v="Trust Building"/>
    <x v="3"/>
    <x v="1"/>
    <n v="3000"/>
    <n v="3650"/>
    <n v="0.82191780821917804"/>
    <s v="i53"/>
  </r>
  <r>
    <d v="2021-04-23T00:00:00"/>
    <s v="Local Transport"/>
    <x v="2"/>
    <x v="1"/>
    <n v="8000"/>
    <n v="3650"/>
    <n v="2.1917808219178081"/>
    <s v="i27"/>
  </r>
  <r>
    <d v="2021-04-23T00:00:00"/>
    <s v="Local Transport"/>
    <x v="2"/>
    <x v="1"/>
    <n v="13000"/>
    <n v="3650"/>
    <n v="3.5616438356164384"/>
    <s v="i27"/>
  </r>
  <r>
    <d v="2021-04-23T00:00:00"/>
    <s v="Local Transport"/>
    <x v="2"/>
    <x v="1"/>
    <n v="10000"/>
    <n v="3650"/>
    <n v="2.7397260273972601"/>
    <s v="i27"/>
  </r>
  <r>
    <d v="2021-04-23T00:00:00"/>
    <s v="Local Transport"/>
    <x v="2"/>
    <x v="1"/>
    <n v="12000"/>
    <n v="3650"/>
    <n v="3.2876712328767121"/>
    <s v="i27"/>
  </r>
  <r>
    <d v="2021-04-23T00:00:00"/>
    <s v="Local Transport"/>
    <x v="2"/>
    <x v="1"/>
    <n v="4000"/>
    <n v="3650"/>
    <n v="1.095890410958904"/>
    <s v="i27"/>
  </r>
  <r>
    <d v="2021-04-23T00:00:00"/>
    <s v="Trust Building"/>
    <x v="3"/>
    <x v="1"/>
    <n v="5000"/>
    <n v="3650"/>
    <n v="1.3698630136986301"/>
    <s v="i27"/>
  </r>
  <r>
    <d v="2021-04-23T00:00:00"/>
    <s v="Trust Building"/>
    <x v="3"/>
    <x v="1"/>
    <n v="2000"/>
    <n v="3650"/>
    <n v="0.54794520547945202"/>
    <s v="i27"/>
  </r>
  <r>
    <d v="2021-04-23T00:00:00"/>
    <s v="Trust Building"/>
    <x v="3"/>
    <x v="1"/>
    <n v="3000"/>
    <n v="3650"/>
    <n v="0.82191780821917804"/>
    <s v="i27"/>
  </r>
  <r>
    <d v="2021-04-23T00:00:00"/>
    <s v="Local Transport"/>
    <x v="2"/>
    <x v="1"/>
    <n v="15000"/>
    <n v="3650"/>
    <n v="4.1095890410958908"/>
    <s v="i81"/>
  </r>
  <r>
    <d v="2021-04-23T00:00:00"/>
    <s v="Local Transport"/>
    <x v="2"/>
    <x v="1"/>
    <n v="9000"/>
    <n v="3650"/>
    <n v="2.4657534246575343"/>
    <s v="i81"/>
  </r>
  <r>
    <d v="2021-04-23T00:00:00"/>
    <s v="Local Transport"/>
    <x v="2"/>
    <x v="1"/>
    <n v="5000"/>
    <n v="3650"/>
    <n v="1.3698630136986301"/>
    <s v="i81"/>
  </r>
  <r>
    <d v="2021-04-23T00:00:00"/>
    <s v="Local Transport"/>
    <x v="2"/>
    <x v="1"/>
    <n v="3000"/>
    <n v="3650"/>
    <n v="0.82191780821917804"/>
    <s v="i81"/>
  </r>
  <r>
    <d v="2021-04-23T00:00:00"/>
    <s v="Local Transport"/>
    <x v="2"/>
    <x v="1"/>
    <n v="7000"/>
    <n v="3650"/>
    <n v="1.9178082191780821"/>
    <s v="i81"/>
  </r>
  <r>
    <d v="2021-04-23T00:00:00"/>
    <s v="Trust Building"/>
    <x v="3"/>
    <x v="1"/>
    <n v="6000"/>
    <n v="3650"/>
    <n v="1.6438356164383561"/>
    <s v="i81"/>
  </r>
  <r>
    <d v="2021-04-23T00:00:00"/>
    <s v="Trust Building"/>
    <x v="3"/>
    <x v="1"/>
    <n v="2000"/>
    <n v="3650"/>
    <n v="0.54794520547945202"/>
    <s v="i81"/>
  </r>
  <r>
    <d v="2021-04-23T00:00:00"/>
    <s v="Trust Building"/>
    <x v="3"/>
    <x v="1"/>
    <n v="2000"/>
    <n v="3650"/>
    <n v="0.54794520547945202"/>
    <s v="i81"/>
  </r>
  <r>
    <d v="2021-04-23T00:00:00"/>
    <s v="French class training for 3 team members"/>
    <x v="8"/>
    <x v="4"/>
    <n v="200000"/>
    <n v="3650"/>
    <n v="54.794520547945204"/>
    <s v="Lydia"/>
  </r>
  <r>
    <d v="2021-04-23T00:00:00"/>
    <s v="Fixing office door handle"/>
    <x v="0"/>
    <x v="0"/>
    <n v="10000"/>
    <n v="3650"/>
    <n v="2.7397260273972601"/>
    <s v="Lydia"/>
  </r>
  <r>
    <d v="2021-04-23T00:00:00"/>
    <s v="Local Transport"/>
    <x v="2"/>
    <x v="3"/>
    <n v="10000"/>
    <n v="3650"/>
    <n v="2.7397260273972601"/>
    <s v="Mary"/>
  </r>
  <r>
    <d v="2021-04-23T00:00:00"/>
    <s v="Intercity transport (Kampala-Kitalya)"/>
    <x v="2"/>
    <x v="3"/>
    <n v="15000"/>
    <n v="3650"/>
    <n v="4.1095890410958908"/>
    <s v="Mary"/>
  </r>
  <r>
    <d v="2021-04-23T00:00:00"/>
    <s v="Local Transport"/>
    <x v="2"/>
    <x v="3"/>
    <n v="68000"/>
    <n v="3650"/>
    <n v="18.63013698630137"/>
    <s v="Mary"/>
  </r>
  <r>
    <d v="2021-04-23T00:00:00"/>
    <s v="Local Transport"/>
    <x v="2"/>
    <x v="3"/>
    <n v="65000"/>
    <n v="3650"/>
    <n v="17.80821917808219"/>
    <s v="Mary"/>
  </r>
  <r>
    <d v="2021-04-23T00:00:00"/>
    <s v="Intercity transport(Kitalya-Kla)"/>
    <x v="2"/>
    <x v="3"/>
    <n v="14000"/>
    <n v="3650"/>
    <n v="3.8356164383561642"/>
    <s v="Mary"/>
  </r>
  <r>
    <d v="2021-04-23T00:00:00"/>
    <s v="Local Transport"/>
    <x v="2"/>
    <x v="3"/>
    <n v="13000"/>
    <n v="3650"/>
    <n v="3.5616438356164384"/>
    <s v="Mary"/>
  </r>
  <r>
    <d v="2021-04-23T00:00:00"/>
    <s v="Lunch for Mary"/>
    <x v="9"/>
    <x v="3"/>
    <n v="15000"/>
    <n v="3650"/>
    <n v="4.1095890410958908"/>
    <s v="Mary"/>
  </r>
  <r>
    <d v="2021-04-26T00:00:00"/>
    <s v="Local Transport"/>
    <x v="2"/>
    <x v="1"/>
    <n v="7000"/>
    <n v="3650"/>
    <n v="1.9178082191780821"/>
    <s v="i45"/>
  </r>
  <r>
    <d v="2021-04-26T00:00:00"/>
    <s v="Local Transport"/>
    <x v="2"/>
    <x v="1"/>
    <n v="13000"/>
    <n v="3650"/>
    <n v="3.5616438356164384"/>
    <s v="i45"/>
  </r>
  <r>
    <d v="2021-04-26T00:00:00"/>
    <s v="Local Transport"/>
    <x v="2"/>
    <x v="1"/>
    <n v="17000"/>
    <n v="3650"/>
    <n v="4.6575342465753424"/>
    <s v="i45"/>
  </r>
  <r>
    <d v="2021-04-26T00:00:00"/>
    <s v="Local Transport"/>
    <x v="2"/>
    <x v="1"/>
    <n v="16000"/>
    <n v="3650"/>
    <n v="4.3835616438356162"/>
    <s v="i45"/>
  </r>
  <r>
    <d v="2021-04-26T00:00:00"/>
    <s v="Trust Building"/>
    <x v="3"/>
    <x v="1"/>
    <n v="4000"/>
    <n v="3650"/>
    <n v="1.095890410958904"/>
    <s v="i45"/>
  </r>
  <r>
    <d v="2021-04-26T00:00:00"/>
    <s v="Trust Building"/>
    <x v="3"/>
    <x v="1"/>
    <n v="3000"/>
    <n v="3650"/>
    <n v="0.82191780821917804"/>
    <s v="i45"/>
  </r>
  <r>
    <d v="2021-04-26T00:00:00"/>
    <s v="Trust Building"/>
    <x v="3"/>
    <x v="1"/>
    <n v="1500"/>
    <n v="3650"/>
    <n v="0.41095890410958902"/>
    <s v="i45"/>
  </r>
  <r>
    <d v="2021-04-26T00:00:00"/>
    <s v="Trust Building"/>
    <x v="3"/>
    <x v="1"/>
    <n v="1000"/>
    <n v="3650"/>
    <n v="0.27397260273972601"/>
    <s v="i45"/>
  </r>
  <r>
    <d v="2021-04-26T00:00:00"/>
    <s v="Local Transport"/>
    <x v="2"/>
    <x v="1"/>
    <n v="4000"/>
    <n v="3650"/>
    <n v="1.095890410958904"/>
    <s v="i53"/>
  </r>
  <r>
    <d v="2021-04-26T00:00:00"/>
    <s v="Local Transport"/>
    <x v="2"/>
    <x v="1"/>
    <n v="14000"/>
    <n v="3650"/>
    <n v="3.8356164383561642"/>
    <s v="i53"/>
  </r>
  <r>
    <d v="2021-04-26T00:00:00"/>
    <s v="Local Transport"/>
    <x v="2"/>
    <x v="1"/>
    <n v="10000"/>
    <n v="3650"/>
    <n v="2.7397260273972601"/>
    <s v="i53"/>
  </r>
  <r>
    <d v="2021-04-26T00:00:00"/>
    <s v="Local Transport"/>
    <x v="2"/>
    <x v="1"/>
    <n v="14000"/>
    <n v="3650"/>
    <n v="3.8356164383561642"/>
    <s v="i53"/>
  </r>
  <r>
    <d v="2021-04-26T00:00:00"/>
    <s v="Local Transport"/>
    <x v="2"/>
    <x v="1"/>
    <n v="9000"/>
    <n v="3650"/>
    <n v="2.4657534246575343"/>
    <s v="i53"/>
  </r>
  <r>
    <d v="2021-04-26T00:00:00"/>
    <s v="Trust Building"/>
    <x v="3"/>
    <x v="1"/>
    <n v="3000"/>
    <n v="3650"/>
    <n v="0.82191780821917804"/>
    <s v="i53"/>
  </r>
  <r>
    <d v="2021-04-26T00:00:00"/>
    <s v="Trust Building"/>
    <x v="3"/>
    <x v="1"/>
    <n v="2000"/>
    <n v="3650"/>
    <n v="0.54794520547945202"/>
    <s v="i53"/>
  </r>
  <r>
    <d v="2021-04-26T00:00:00"/>
    <s v="Trust Building"/>
    <x v="3"/>
    <x v="1"/>
    <n v="2000"/>
    <n v="3650"/>
    <n v="0.54794520547945202"/>
    <s v="i53"/>
  </r>
  <r>
    <d v="2021-04-26T00:00:00"/>
    <s v="Trust Building"/>
    <x v="3"/>
    <x v="1"/>
    <n v="3000"/>
    <n v="3650"/>
    <n v="0.82191780821917804"/>
    <s v="i53"/>
  </r>
  <r>
    <d v="2021-04-26T00:00:00"/>
    <s v="Local Transport"/>
    <x v="2"/>
    <x v="1"/>
    <n v="15000"/>
    <n v="3650"/>
    <n v="4.1095890410958908"/>
    <s v="i67"/>
  </r>
  <r>
    <d v="2021-04-26T00:00:00"/>
    <s v="Local Transport"/>
    <x v="2"/>
    <x v="1"/>
    <n v="25000"/>
    <n v="3650"/>
    <n v="6.8493150684931505"/>
    <s v="i67"/>
  </r>
  <r>
    <d v="2021-04-26T00:00:00"/>
    <s v="Local Transport"/>
    <x v="2"/>
    <x v="1"/>
    <n v="10000"/>
    <n v="3650"/>
    <n v="2.7397260273972601"/>
    <s v="i67"/>
  </r>
  <r>
    <d v="2021-04-26T00:00:00"/>
    <s v="Trust Building"/>
    <x v="3"/>
    <x v="1"/>
    <n v="5000"/>
    <n v="3650"/>
    <n v="1.3698630136986301"/>
    <s v="i67"/>
  </r>
  <r>
    <d v="2021-04-26T00:00:00"/>
    <s v="Trust Building"/>
    <x v="3"/>
    <x v="1"/>
    <n v="5000"/>
    <n v="3650"/>
    <n v="1.3698630136986301"/>
    <s v="i67"/>
  </r>
  <r>
    <d v="2021-04-26T00:00:00"/>
    <s v="Local Transport"/>
    <x v="2"/>
    <x v="1"/>
    <n v="9000"/>
    <n v="3650"/>
    <n v="2.4657534246575343"/>
    <s v="i81"/>
  </r>
  <r>
    <d v="2021-04-26T00:00:00"/>
    <s v="Local Transport"/>
    <x v="2"/>
    <x v="1"/>
    <n v="7000"/>
    <n v="3650"/>
    <n v="1.9178082191780821"/>
    <s v="i81"/>
  </r>
  <r>
    <d v="2021-04-26T00:00:00"/>
    <s v="Local Transport"/>
    <x v="2"/>
    <x v="1"/>
    <n v="5000"/>
    <n v="3650"/>
    <n v="1.3698630136986301"/>
    <s v="i81"/>
  </r>
  <r>
    <d v="2021-04-26T00:00:00"/>
    <s v="Local Transport"/>
    <x v="2"/>
    <x v="1"/>
    <n v="9000"/>
    <n v="3650"/>
    <n v="2.4657534246575343"/>
    <s v="i81"/>
  </r>
  <r>
    <d v="2021-04-26T00:00:00"/>
    <s v="Local Transport"/>
    <x v="2"/>
    <x v="1"/>
    <n v="13000"/>
    <n v="3650"/>
    <n v="3.5616438356164384"/>
    <s v="i81"/>
  </r>
  <r>
    <d v="2021-04-26T00:00:00"/>
    <s v="Trust Building"/>
    <x v="3"/>
    <x v="1"/>
    <n v="7000"/>
    <n v="3650"/>
    <n v="1.9178082191780821"/>
    <s v="i81"/>
  </r>
  <r>
    <d v="2021-04-26T00:00:00"/>
    <s v="Trust Building"/>
    <x v="3"/>
    <x v="1"/>
    <n v="6000"/>
    <n v="3650"/>
    <n v="1.6438356164383561"/>
    <s v="i81"/>
  </r>
  <r>
    <d v="2021-04-26T00:00:00"/>
    <s v="Trust Building"/>
    <x v="3"/>
    <x v="1"/>
    <n v="4000"/>
    <n v="3650"/>
    <n v="1.095890410958904"/>
    <s v="i81"/>
  </r>
  <r>
    <d v="2021-04-26T00:00:00"/>
    <s v="Airtime for Disan"/>
    <x v="7"/>
    <x v="2"/>
    <n v="20000"/>
    <n v="3650"/>
    <n v="5.4794520547945202"/>
    <s v="Lydia"/>
  </r>
  <r>
    <d v="2021-04-27T00:00:00"/>
    <s v="Local Transport"/>
    <x v="2"/>
    <x v="1"/>
    <n v="8000"/>
    <n v="3650"/>
    <n v="2.1917808219178081"/>
    <s v="i27"/>
  </r>
  <r>
    <d v="2021-04-27T00:00:00"/>
    <s v="Local Transport"/>
    <x v="2"/>
    <x v="1"/>
    <n v="5000"/>
    <n v="3650"/>
    <n v="1.3698630136986301"/>
    <s v="i27"/>
  </r>
  <r>
    <d v="2021-04-27T00:00:00"/>
    <s v="Local Transport"/>
    <x v="2"/>
    <x v="1"/>
    <n v="11000"/>
    <n v="3650"/>
    <n v="3.0136986301369864"/>
    <s v="i27"/>
  </r>
  <r>
    <d v="2021-04-27T00:00:00"/>
    <s v="Local Transport"/>
    <x v="2"/>
    <x v="1"/>
    <n v="12000"/>
    <n v="3650"/>
    <n v="3.2876712328767121"/>
    <s v="i27"/>
  </r>
  <r>
    <d v="2021-04-27T00:00:00"/>
    <s v="Local Transport"/>
    <x v="2"/>
    <x v="1"/>
    <n v="8000"/>
    <n v="3650"/>
    <n v="2.1917808219178081"/>
    <s v="i27"/>
  </r>
  <r>
    <d v="2021-04-27T00:00:00"/>
    <s v="Trust Building"/>
    <x v="3"/>
    <x v="1"/>
    <n v="4000"/>
    <n v="3650"/>
    <n v="1.095890410958904"/>
    <s v="i27"/>
  </r>
  <r>
    <d v="2021-04-27T00:00:00"/>
    <s v="Trust Building"/>
    <x v="3"/>
    <x v="1"/>
    <n v="2000"/>
    <n v="3650"/>
    <n v="0.54794520547945202"/>
    <s v="i27"/>
  </r>
  <r>
    <d v="2021-04-27T00:00:00"/>
    <s v="Trust Building"/>
    <x v="3"/>
    <x v="1"/>
    <n v="4000"/>
    <n v="3650"/>
    <n v="1.095890410958904"/>
    <s v="i27"/>
  </r>
  <r>
    <d v="2021-04-27T00:00:00"/>
    <s v="Local Transport"/>
    <x v="2"/>
    <x v="1"/>
    <n v="6000"/>
    <n v="3650"/>
    <n v="1.6438356164383561"/>
    <s v="i45"/>
  </r>
  <r>
    <d v="2021-04-27T00:00:00"/>
    <s v="Local Transport"/>
    <x v="2"/>
    <x v="1"/>
    <n v="18000"/>
    <n v="3650"/>
    <n v="4.9315068493150687"/>
    <s v="i45"/>
  </r>
  <r>
    <d v="2021-04-27T00:00:00"/>
    <s v="Local Transport"/>
    <x v="2"/>
    <x v="1"/>
    <n v="4000"/>
    <n v="3650"/>
    <n v="1.095890410958904"/>
    <s v="i45"/>
  </r>
  <r>
    <d v="2021-04-27T00:00:00"/>
    <s v="Local Transport"/>
    <x v="2"/>
    <x v="1"/>
    <n v="7000"/>
    <n v="3650"/>
    <n v="1.9178082191780821"/>
    <s v="i45"/>
  </r>
  <r>
    <d v="2021-04-27T00:00:00"/>
    <s v="Local Transport"/>
    <x v="2"/>
    <x v="1"/>
    <n v="19000"/>
    <n v="3650"/>
    <n v="5.2054794520547949"/>
    <s v="i45"/>
  </r>
  <r>
    <d v="2021-04-27T00:00:00"/>
    <s v="Trust Building"/>
    <x v="3"/>
    <x v="1"/>
    <n v="8000"/>
    <n v="3650"/>
    <n v="2.1917808219178081"/>
    <s v="i45"/>
  </r>
  <r>
    <d v="2021-04-27T00:00:00"/>
    <s v="Trust Building"/>
    <x v="3"/>
    <x v="1"/>
    <n v="2000"/>
    <n v="3650"/>
    <n v="0.54794520547945202"/>
    <s v="i45"/>
  </r>
  <r>
    <d v="2021-04-27T00:00:00"/>
    <s v="Local Transport"/>
    <x v="2"/>
    <x v="1"/>
    <n v="9000"/>
    <n v="3650"/>
    <n v="2.4657534246575343"/>
    <s v="i81"/>
  </r>
  <r>
    <d v="2021-04-27T00:00:00"/>
    <s v="Local Transport"/>
    <x v="2"/>
    <x v="1"/>
    <n v="10000"/>
    <n v="3650"/>
    <n v="2.7397260273972601"/>
    <s v="i81"/>
  </r>
  <r>
    <d v="2021-04-27T00:00:00"/>
    <s v="Local Transport"/>
    <x v="2"/>
    <x v="1"/>
    <n v="3000"/>
    <n v="3650"/>
    <n v="0.82191780821917804"/>
    <s v="i81"/>
  </r>
  <r>
    <d v="2021-04-27T00:00:00"/>
    <s v="Local Transport"/>
    <x v="2"/>
    <x v="1"/>
    <n v="6000"/>
    <n v="3650"/>
    <n v="1.6438356164383561"/>
    <s v="i81"/>
  </r>
  <r>
    <d v="2021-04-27T00:00:00"/>
    <s v="Local Transport"/>
    <x v="2"/>
    <x v="1"/>
    <n v="7000"/>
    <n v="3650"/>
    <n v="1.9178082191780821"/>
    <s v="i81"/>
  </r>
  <r>
    <d v="2021-04-27T00:00:00"/>
    <s v="Trust Building"/>
    <x v="3"/>
    <x v="1"/>
    <n v="6000"/>
    <n v="3650"/>
    <n v="1.6438356164383561"/>
    <s v="i81"/>
  </r>
  <r>
    <d v="2021-04-27T00:00:00"/>
    <s v="Trust Building"/>
    <x v="3"/>
    <x v="1"/>
    <n v="4000"/>
    <n v="3650"/>
    <n v="1.095890410958904"/>
    <s v="i81"/>
  </r>
  <r>
    <d v="2021-04-27T00:00:00"/>
    <s v="Local Transport"/>
    <x v="2"/>
    <x v="1"/>
    <n v="4000"/>
    <n v="3650"/>
    <n v="1.095890410958904"/>
    <s v="i53"/>
  </r>
  <r>
    <d v="2021-04-27T00:00:00"/>
    <s v="Local Transport"/>
    <x v="2"/>
    <x v="1"/>
    <n v="9000"/>
    <n v="3650"/>
    <n v="2.4657534246575343"/>
    <s v="i53"/>
  </r>
  <r>
    <d v="2021-04-27T00:00:00"/>
    <s v="Local Transport"/>
    <x v="2"/>
    <x v="1"/>
    <n v="10000"/>
    <n v="3650"/>
    <n v="2.7397260273972601"/>
    <s v="i53"/>
  </r>
  <r>
    <d v="2021-04-27T00:00:00"/>
    <s v="Local Transport"/>
    <x v="2"/>
    <x v="1"/>
    <n v="14000"/>
    <n v="3648"/>
    <n v="3.8377192982456139"/>
    <s v="i53"/>
  </r>
  <r>
    <d v="2021-04-27T00:00:00"/>
    <s v="Local Transport"/>
    <x v="2"/>
    <x v="1"/>
    <n v="10000"/>
    <n v="3648"/>
    <n v="2.7412280701754388"/>
    <s v="i53"/>
  </r>
  <r>
    <d v="2021-04-27T00:00:00"/>
    <s v="Local Transport"/>
    <x v="2"/>
    <x v="1"/>
    <n v="5000"/>
    <n v="3648"/>
    <n v="1.3706140350877194"/>
    <s v="i53"/>
  </r>
  <r>
    <d v="2021-04-27T00:00:00"/>
    <s v="Trust Building"/>
    <x v="3"/>
    <x v="1"/>
    <n v="1000"/>
    <n v="3648"/>
    <n v="0.27412280701754388"/>
    <s v="i53"/>
  </r>
  <r>
    <d v="2021-04-27T00:00:00"/>
    <s v="Trust Building"/>
    <x v="3"/>
    <x v="1"/>
    <n v="2000"/>
    <n v="3648"/>
    <n v="0.54824561403508776"/>
    <s v="i53"/>
  </r>
  <r>
    <d v="2021-04-27T00:00:00"/>
    <s v="Trust Building"/>
    <x v="3"/>
    <x v="1"/>
    <n v="3000"/>
    <n v="3648"/>
    <n v="0.82236842105263153"/>
    <s v="i53"/>
  </r>
  <r>
    <d v="2021-04-27T00:00:00"/>
    <s v="Trust Building"/>
    <x v="3"/>
    <x v="1"/>
    <n v="1000"/>
    <n v="3648"/>
    <n v="0.27412280701754388"/>
    <s v="i53"/>
  </r>
  <r>
    <d v="2021-04-27T00:00:00"/>
    <s v="Trust Building"/>
    <x v="3"/>
    <x v="1"/>
    <n v="3000"/>
    <n v="3650"/>
    <n v="0.82191780821917804"/>
    <s v="i53"/>
  </r>
  <r>
    <d v="2021-04-27T00:00:00"/>
    <s v="Local Transport"/>
    <x v="2"/>
    <x v="1"/>
    <n v="15000"/>
    <n v="3650"/>
    <n v="4.1095890410958908"/>
    <s v="i67"/>
  </r>
  <r>
    <d v="2021-04-27T00:00:00"/>
    <s v="Local Transport"/>
    <x v="2"/>
    <x v="1"/>
    <n v="18000"/>
    <n v="3650"/>
    <n v="4.9315068493150687"/>
    <s v="i67"/>
  </r>
  <r>
    <d v="2021-04-27T00:00:00"/>
    <s v="Local Transport"/>
    <x v="2"/>
    <x v="1"/>
    <n v="10000"/>
    <n v="3650"/>
    <n v="2.7397260273972601"/>
    <s v="i67"/>
  </r>
  <r>
    <d v="2021-04-27T00:00:00"/>
    <s v="Trust Building"/>
    <x v="3"/>
    <x v="1"/>
    <n v="2000"/>
    <n v="3650"/>
    <n v="0.54794520547945202"/>
    <s v="i67"/>
  </r>
  <r>
    <d v="2021-04-27T00:00:00"/>
    <s v="Trust Building"/>
    <x v="3"/>
    <x v="1"/>
    <n v="7000"/>
    <n v="3650"/>
    <n v="1.9178082191780821"/>
    <s v="i67"/>
  </r>
  <r>
    <d v="2021-04-27T00:00:00"/>
    <s v="Trust Building"/>
    <x v="3"/>
    <x v="1"/>
    <n v="1000"/>
    <n v="3650"/>
    <n v="0.27397260273972601"/>
    <s v="i67"/>
  </r>
  <r>
    <d v="2021-04-27T00:00:00"/>
    <s v="Airtime for Lydia"/>
    <x v="7"/>
    <x v="2"/>
    <n v="15000"/>
    <n v="3650"/>
    <n v="4.1095890410958908"/>
    <s v="Lydia"/>
  </r>
  <r>
    <d v="2021-04-27T00:00:00"/>
    <s v="Airtime for i81"/>
    <x v="7"/>
    <x v="1"/>
    <n v="10000"/>
    <n v="3650"/>
    <n v="2.7397260273972601"/>
    <s v="i81"/>
  </r>
  <r>
    <d v="2021-04-27T00:00:00"/>
    <s v="Airtime for Augustus"/>
    <x v="7"/>
    <x v="3"/>
    <n v="10000"/>
    <n v="3650"/>
    <n v="2.7397260273972601"/>
    <s v="Augustus"/>
  </r>
  <r>
    <d v="2021-04-27T00:00:00"/>
    <s v="Airtime for i45"/>
    <x v="7"/>
    <x v="1"/>
    <n v="30000"/>
    <n v="3650"/>
    <n v="8.2191780821917817"/>
    <s v="i45"/>
  </r>
  <r>
    <d v="2021-04-27T00:00:00"/>
    <s v="Airtime for i67"/>
    <x v="7"/>
    <x v="1"/>
    <n v="30000"/>
    <n v="3650"/>
    <n v="8.2191780821917817"/>
    <s v="i67"/>
  </r>
  <r>
    <d v="2021-04-27T00:00:00"/>
    <s v="Airtime for i27"/>
    <x v="7"/>
    <x v="1"/>
    <n v="30000"/>
    <n v="3650"/>
    <n v="8.2191780821917817"/>
    <s v="i27"/>
  </r>
  <r>
    <d v="2021-04-27T00:00:00"/>
    <s v="Airtime for i53"/>
    <x v="7"/>
    <x v="1"/>
    <n v="30000"/>
    <n v="3650"/>
    <n v="8.2191780821917817"/>
    <s v="i53"/>
  </r>
  <r>
    <d v="2021-04-27T00:00:00"/>
    <s v="Airtime for i81"/>
    <x v="7"/>
    <x v="1"/>
    <n v="20000"/>
    <n v="3650"/>
    <n v="5.4794520547945202"/>
    <s v="i81"/>
  </r>
  <r>
    <d v="2021-04-27T00:00:00"/>
    <s v="Airtime for Augustus"/>
    <x v="7"/>
    <x v="3"/>
    <n v="10000"/>
    <n v="3650"/>
    <n v="2.7397260273972601"/>
    <s v="Augustus"/>
  </r>
  <r>
    <d v="2021-04-27T00:00:00"/>
    <s v="Airtime for Mary"/>
    <x v="7"/>
    <x v="3"/>
    <n v="20000"/>
    <n v="3650"/>
    <n v="5.4794520547945202"/>
    <s v="Mary"/>
  </r>
  <r>
    <d v="2021-04-27T00:00:00"/>
    <s v="Airtime for Day Guard"/>
    <x v="7"/>
    <x v="0"/>
    <n v="10000"/>
    <n v="3650"/>
    <n v="2.7397260273972601"/>
    <s v="Day Guard"/>
  </r>
  <r>
    <d v="2021-04-27T00:00:00"/>
    <s v="Airtime for Lydia"/>
    <x v="7"/>
    <x v="2"/>
    <n v="23000"/>
    <n v="3650"/>
    <n v="6.3013698630136989"/>
    <s v="Lydia"/>
  </r>
  <r>
    <d v="2021-04-27T00:00:00"/>
    <s v="Local Transport"/>
    <x v="2"/>
    <x v="3"/>
    <n v="18000"/>
    <n v="3650"/>
    <n v="4.9315068493150687"/>
    <s v="Mary"/>
  </r>
  <r>
    <d v="2021-04-27T00:00:00"/>
    <s v="Local Transport"/>
    <x v="2"/>
    <x v="3"/>
    <n v="18000"/>
    <n v="3650"/>
    <n v="4.9315068493150687"/>
    <s v="Mary"/>
  </r>
  <r>
    <d v="2021-04-27T00:00:00"/>
    <s v="Trust Building"/>
    <x v="3"/>
    <x v="3"/>
    <n v="15000"/>
    <n v="3650"/>
    <n v="4.1095890410958908"/>
    <s v="Mary"/>
  </r>
  <r>
    <d v="2021-04-27T00:00:00"/>
    <s v="Trust Building"/>
    <x v="3"/>
    <x v="3"/>
    <n v="15000"/>
    <n v="3650"/>
    <n v="4.1095890410958908"/>
    <s v="Mary"/>
  </r>
  <r>
    <d v="2021-04-28T00:00:00"/>
    <s v="Interbank transfer charges"/>
    <x v="1"/>
    <x v="0"/>
    <n v="54750"/>
    <n v="3650"/>
    <n v="15"/>
    <s v="Bank USD"/>
  </r>
  <r>
    <d v="2021-04-28T00:00:00"/>
    <s v="Transfer charges"/>
    <x v="1"/>
    <x v="0"/>
    <n v="32740.500000000004"/>
    <n v="3650"/>
    <n v="8.9700000000000006"/>
    <s v="Bank USD"/>
  </r>
  <r>
    <d v="2021-04-28T00:00:00"/>
    <s v="Simba Shield Security Force-"/>
    <x v="0"/>
    <x v="0"/>
    <n v="1440000"/>
    <n v="3650"/>
    <n v="394.52054794520546"/>
    <s v="UGX OPP"/>
  </r>
  <r>
    <d v="2021-04-28T00:00:00"/>
    <s v="Bank transfer charges"/>
    <x v="1"/>
    <x v="0"/>
    <n v="2600"/>
    <n v="3650"/>
    <n v="0.71232876712328763"/>
    <s v="UGX OPP"/>
  </r>
  <r>
    <d v="2021-04-28T00:00:00"/>
    <s v="Local Transport"/>
    <x v="2"/>
    <x v="1"/>
    <n v="8000"/>
    <n v="3650"/>
    <n v="2.1917808219178081"/>
    <s v="i27"/>
  </r>
  <r>
    <d v="2021-04-28T00:00:00"/>
    <s v="Local Transport"/>
    <x v="2"/>
    <x v="1"/>
    <n v="10000"/>
    <n v="3650"/>
    <n v="2.7397260273972601"/>
    <s v="i27"/>
  </r>
  <r>
    <d v="2021-04-28T00:00:00"/>
    <s v="Local Transport"/>
    <x v="2"/>
    <x v="1"/>
    <n v="13000"/>
    <n v="3650"/>
    <n v="3.5616438356164384"/>
    <s v="i27"/>
  </r>
  <r>
    <d v="2021-04-28T00:00:00"/>
    <s v="Local Transport"/>
    <x v="2"/>
    <x v="1"/>
    <n v="15000"/>
    <n v="3650"/>
    <n v="4.1095890410958908"/>
    <s v="i27"/>
  </r>
  <r>
    <d v="2021-04-28T00:00:00"/>
    <s v="Local Transport"/>
    <x v="2"/>
    <x v="1"/>
    <n v="9000"/>
    <n v="3650"/>
    <n v="2.4657534246575343"/>
    <s v="i27"/>
  </r>
  <r>
    <d v="2021-04-28T00:00:00"/>
    <s v="Trust Building"/>
    <x v="3"/>
    <x v="1"/>
    <n v="5000"/>
    <n v="3650"/>
    <n v="1.3698630136986301"/>
    <s v="i27"/>
  </r>
  <r>
    <d v="2021-04-28T00:00:00"/>
    <s v="Local Transport"/>
    <x v="2"/>
    <x v="1"/>
    <n v="1000"/>
    <n v="3650"/>
    <n v="0.27397260273972601"/>
    <s v="i27"/>
  </r>
  <r>
    <d v="2021-04-28T00:00:00"/>
    <s v="Local Transport"/>
    <x v="2"/>
    <x v="1"/>
    <n v="4000"/>
    <n v="3650"/>
    <n v="1.095890410958904"/>
    <s v="i27"/>
  </r>
  <r>
    <d v="2021-04-28T00:00:00"/>
    <s v="Local Transport"/>
    <x v="2"/>
    <x v="1"/>
    <n v="19000"/>
    <n v="3650"/>
    <n v="5.2054794520547949"/>
    <s v="i81"/>
  </r>
  <r>
    <d v="2021-04-28T00:00:00"/>
    <s v="Local Transport"/>
    <x v="2"/>
    <x v="1"/>
    <n v="7000"/>
    <n v="3650"/>
    <n v="1.9178082191780821"/>
    <s v="i81"/>
  </r>
  <r>
    <d v="2021-04-28T00:00:00"/>
    <s v="Local Transport"/>
    <x v="2"/>
    <x v="1"/>
    <n v="10000"/>
    <n v="3650"/>
    <n v="2.7397260273972601"/>
    <s v="i81"/>
  </r>
  <r>
    <d v="2021-04-28T00:00:00"/>
    <s v="Local Transport"/>
    <x v="2"/>
    <x v="1"/>
    <n v="3000"/>
    <n v="3650"/>
    <n v="0.82191780821917804"/>
    <s v="i81"/>
  </r>
  <r>
    <d v="2021-04-28T00:00:00"/>
    <s v="Local Transport"/>
    <x v="2"/>
    <x v="1"/>
    <n v="7000"/>
    <n v="3650"/>
    <n v="1.9178082191780821"/>
    <s v="i81"/>
  </r>
  <r>
    <d v="2021-04-28T00:00:00"/>
    <s v="Trust Building"/>
    <x v="2"/>
    <x v="1"/>
    <n v="6000"/>
    <n v="3650"/>
    <n v="1.6438356164383561"/>
    <s v="i81"/>
  </r>
  <r>
    <d v="2021-04-28T00:00:00"/>
    <s v="Trust Building"/>
    <x v="2"/>
    <x v="1"/>
    <n v="3000"/>
    <n v="3650"/>
    <n v="0.82191780821917804"/>
    <s v="i81"/>
  </r>
  <r>
    <d v="2021-04-28T00:00:00"/>
    <s v="Trust Building"/>
    <x v="2"/>
    <x v="1"/>
    <n v="1000"/>
    <n v="3650"/>
    <n v="0.27397260273972601"/>
    <s v="i81"/>
  </r>
  <r>
    <d v="2021-04-28T00:00:00"/>
    <s v="Local Transport"/>
    <x v="2"/>
    <x v="1"/>
    <n v="15000"/>
    <n v="3650"/>
    <n v="4.1095890410958908"/>
    <s v="i67"/>
  </r>
  <r>
    <d v="2021-04-28T00:00:00"/>
    <s v="Local Transport"/>
    <x v="2"/>
    <x v="1"/>
    <n v="16000"/>
    <n v="3650"/>
    <n v="4.3835616438356162"/>
    <s v="i67"/>
  </r>
  <r>
    <d v="2021-04-28T00:00:00"/>
    <s v="Local Transport"/>
    <x v="2"/>
    <x v="1"/>
    <n v="11000"/>
    <n v="3650"/>
    <n v="3.0136986301369864"/>
    <s v="i67"/>
  </r>
  <r>
    <d v="2021-04-28T00:00:00"/>
    <s v="Local Transport"/>
    <x v="2"/>
    <x v="1"/>
    <n v="12000"/>
    <n v="3650"/>
    <n v="3.2876712328767121"/>
    <s v="i67"/>
  </r>
  <r>
    <d v="2021-04-28T00:00:00"/>
    <s v="Trust Building"/>
    <x v="3"/>
    <x v="1"/>
    <n v="4000"/>
    <n v="3650"/>
    <n v="1.095890410958904"/>
    <s v="i67"/>
  </r>
  <r>
    <d v="2021-04-28T00:00:00"/>
    <s v="Trust Building"/>
    <x v="3"/>
    <x v="1"/>
    <n v="4000"/>
    <n v="3650"/>
    <n v="1.095890410958904"/>
    <s v="i67"/>
  </r>
  <r>
    <d v="2021-04-28T00:00:00"/>
    <s v="Local Transport"/>
    <x v="2"/>
    <x v="1"/>
    <n v="2000"/>
    <n v="3650"/>
    <n v="0.54794520547945202"/>
    <s v="i67"/>
  </r>
  <r>
    <d v="2021-04-28T00:00:00"/>
    <s v="Local Transport"/>
    <x v="2"/>
    <x v="1"/>
    <n v="8000"/>
    <n v="3650"/>
    <n v="2.1917808219178081"/>
    <s v="i45"/>
  </r>
  <r>
    <d v="2021-04-28T00:00:00"/>
    <s v="Local Transport"/>
    <x v="2"/>
    <x v="1"/>
    <n v="13000"/>
    <n v="3650"/>
    <n v="3.5616438356164384"/>
    <s v="i45"/>
  </r>
  <r>
    <d v="2021-04-28T00:00:00"/>
    <s v="Local Transport"/>
    <x v="2"/>
    <x v="1"/>
    <n v="19000"/>
    <n v="3650"/>
    <n v="5.2054794520547949"/>
    <s v="i45"/>
  </r>
  <r>
    <d v="2021-04-28T00:00:00"/>
    <s v="Local Transport"/>
    <x v="2"/>
    <x v="1"/>
    <n v="11000"/>
    <n v="3650"/>
    <n v="3.0136986301369864"/>
    <s v="i45"/>
  </r>
  <r>
    <d v="2021-04-28T00:00:00"/>
    <s v="Trust Building"/>
    <x v="3"/>
    <x v="1"/>
    <n v="6000"/>
    <n v="3650"/>
    <n v="1.6438356164383561"/>
    <s v="i45"/>
  </r>
  <r>
    <d v="2021-04-28T00:00:00"/>
    <s v="Trust Building"/>
    <x v="3"/>
    <x v="1"/>
    <n v="2000"/>
    <n v="3650"/>
    <n v="0.54794520547945202"/>
    <s v="i45"/>
  </r>
  <r>
    <d v="2021-04-28T00:00:00"/>
    <s v="Trust Building"/>
    <x v="3"/>
    <x v="1"/>
    <n v="2000"/>
    <n v="3650"/>
    <n v="0.54794520547945202"/>
    <s v="i45"/>
  </r>
  <r>
    <d v="2021-04-28T00:00:00"/>
    <s v="Local Transport"/>
    <x v="2"/>
    <x v="1"/>
    <n v="4000"/>
    <n v="3650"/>
    <n v="1.095890410958904"/>
    <s v="i53"/>
  </r>
  <r>
    <d v="2021-04-28T00:00:00"/>
    <s v="Local Transport"/>
    <x v="2"/>
    <x v="1"/>
    <n v="13000"/>
    <n v="3650"/>
    <n v="3.5616438356164384"/>
    <s v="i53"/>
  </r>
  <r>
    <d v="2021-04-28T00:00:00"/>
    <s v="Local Transport"/>
    <x v="2"/>
    <x v="1"/>
    <n v="13000"/>
    <n v="3650"/>
    <n v="3.5616438356164384"/>
    <s v="i53"/>
  </r>
  <r>
    <d v="2021-04-28T00:00:00"/>
    <s v="Local Transport"/>
    <x v="2"/>
    <x v="1"/>
    <n v="10000"/>
    <n v="3650"/>
    <n v="2.7397260273972601"/>
    <s v="i53"/>
  </r>
  <r>
    <d v="2021-04-28T00:00:00"/>
    <s v="Local Transport"/>
    <x v="2"/>
    <x v="1"/>
    <n v="9000"/>
    <n v="3650"/>
    <n v="2.4657534246575343"/>
    <s v="i53"/>
  </r>
  <r>
    <d v="2021-04-28T00:00:00"/>
    <s v="Trust Building"/>
    <x v="3"/>
    <x v="1"/>
    <n v="3000"/>
    <n v="3650"/>
    <n v="0.82191780821917804"/>
    <s v="i53"/>
  </r>
  <r>
    <d v="2021-04-28T00:00:00"/>
    <s v="Trust Building"/>
    <x v="3"/>
    <x v="1"/>
    <n v="2000"/>
    <n v="3650"/>
    <n v="0.54794520547945202"/>
    <s v="i53"/>
  </r>
  <r>
    <d v="2021-04-28T00:00:00"/>
    <s v="Trust Building"/>
    <x v="3"/>
    <x v="1"/>
    <n v="2000"/>
    <n v="3650"/>
    <n v="0.54794520547945202"/>
    <s v="i53"/>
  </r>
  <r>
    <d v="2021-04-28T00:00:00"/>
    <s v="Trust Building"/>
    <x v="3"/>
    <x v="1"/>
    <n v="3000"/>
    <n v="3650"/>
    <n v="0.82191780821917804"/>
    <s v="i53"/>
  </r>
  <r>
    <d v="2021-04-28T00:00:00"/>
    <s v="Local Transport"/>
    <x v="2"/>
    <x v="2"/>
    <n v="5000"/>
    <n v="3650"/>
    <n v="1.3698630136986301"/>
    <s v="Lydia"/>
  </r>
  <r>
    <d v="2021-04-28T00:00:00"/>
    <s v="Local Transport"/>
    <x v="2"/>
    <x v="2"/>
    <n v="5000"/>
    <n v="3650"/>
    <n v="1.3698630136986301"/>
    <s v="Lydia"/>
  </r>
  <r>
    <d v="2021-04-28T00:00:00"/>
    <s v="Local Transport"/>
    <x v="2"/>
    <x v="2"/>
    <n v="4000"/>
    <n v="3650"/>
    <n v="1.095890410958904"/>
    <s v="Lydia"/>
  </r>
  <r>
    <d v="2021-04-28T00:00:00"/>
    <s v="Local Transport"/>
    <x v="2"/>
    <x v="2"/>
    <n v="8000"/>
    <n v="3650"/>
    <n v="2.1917808219178081"/>
    <s v="Lydia"/>
  </r>
  <r>
    <d v="2021-04-28T00:00:00"/>
    <s v="Local Transport"/>
    <x v="2"/>
    <x v="2"/>
    <n v="3000"/>
    <n v="3650"/>
    <n v="0.82191780821917804"/>
    <s v="Lydia"/>
  </r>
  <r>
    <d v="2021-04-28T00:00:00"/>
    <s v="Local Transport"/>
    <x v="2"/>
    <x v="2"/>
    <n v="8000"/>
    <n v="3650"/>
    <n v="2.1917808219178081"/>
    <s v="Lydia"/>
  </r>
  <r>
    <d v="2021-04-28T00:00:00"/>
    <s v="Bank transfer charges"/>
    <x v="1"/>
    <x v="0"/>
    <n v="10000"/>
    <n v="3650"/>
    <n v="2.7397260273972601"/>
    <s v="UGX OPP"/>
  </r>
  <r>
    <d v="2021-04-28T00:00:00"/>
    <s v="April Salary: i67"/>
    <x v="8"/>
    <x v="1"/>
    <n v="740400"/>
    <n v="3650"/>
    <n v="202.84931506849315"/>
    <s v="UGX OPP"/>
  </r>
  <r>
    <d v="2021-04-28T00:00:00"/>
    <s v="April Salary: i45"/>
    <x v="8"/>
    <x v="1"/>
    <n v="740400"/>
    <n v="3650"/>
    <n v="202.84931506849315"/>
    <s v="UGX OPP"/>
  </r>
  <r>
    <d v="2021-04-28T00:00:00"/>
    <s v="April Salary: Mary"/>
    <x v="8"/>
    <x v="3"/>
    <n v="1500000"/>
    <n v="3650"/>
    <n v="410.95890410958901"/>
    <s v="UGX OPP"/>
  </r>
  <r>
    <d v="2021-04-28T00:00:00"/>
    <s v="April Salary: Augustus"/>
    <x v="8"/>
    <x v="2"/>
    <n v="1314500"/>
    <n v="3650"/>
    <n v="360.13698630136986"/>
    <s v="UGX OPP"/>
  </r>
  <r>
    <d v="2021-04-28T00:00:00"/>
    <s v="April salary: Lydia"/>
    <x v="8"/>
    <x v="2"/>
    <n v="2935000"/>
    <n v="3650"/>
    <n v="804.10958904109589"/>
    <s v="UGX OPP"/>
  </r>
  <r>
    <d v="2021-04-28T00:00:00"/>
    <s v="Bank charges"/>
    <x v="1"/>
    <x v="0"/>
    <n v="2600"/>
    <n v="3650"/>
    <n v="0.71232876712328763"/>
    <s v="UGX OPP"/>
  </r>
  <r>
    <d v="2021-04-28T00:00:00"/>
    <s v="Bank charges"/>
    <x v="1"/>
    <x v="0"/>
    <n v="2600"/>
    <n v="3650"/>
    <n v="0.71232876712328763"/>
    <s v="UGX OPP"/>
  </r>
  <r>
    <d v="2021-04-28T00:00:00"/>
    <s v="Bank charges"/>
    <x v="1"/>
    <x v="0"/>
    <n v="2600"/>
    <n v="3650"/>
    <n v="0.71232876712328763"/>
    <s v="UGX OPP"/>
  </r>
  <r>
    <d v="2021-04-28T00:00:00"/>
    <s v="Bank charges"/>
    <x v="1"/>
    <x v="0"/>
    <n v="2600"/>
    <n v="3650"/>
    <n v="0.71232876712328763"/>
    <s v="UGX OPP"/>
  </r>
  <r>
    <d v="2021-04-28T00:00:00"/>
    <s v="Bank charges"/>
    <x v="1"/>
    <x v="0"/>
    <n v="2600"/>
    <n v="3650"/>
    <n v="0.71232876712328763"/>
    <s v="UGX OPP"/>
  </r>
  <r>
    <d v="2021-04-28T00:00:00"/>
    <s v="2 packets of Fay toilet paper"/>
    <x v="10"/>
    <x v="0"/>
    <n v="32000"/>
    <n v="3650"/>
    <n v="8.7671232876712324"/>
    <s v="Lydia"/>
  </r>
  <r>
    <d v="2021-04-28T00:00:00"/>
    <s v="2kgs of sugar @3500"/>
    <x v="10"/>
    <x v="0"/>
    <n v="7000"/>
    <n v="3650"/>
    <n v="1.9178082191780821"/>
    <s v="Lydia"/>
  </r>
  <r>
    <d v="2021-04-28T00:00:00"/>
    <s v="1 pc gorilla coffee"/>
    <x v="10"/>
    <x v="0"/>
    <n v="12500"/>
    <n v="3650"/>
    <n v="3.4246575342465753"/>
    <s v="Lydia"/>
  </r>
  <r>
    <d v="2021-04-28T00:00:00"/>
    <s v="1 pc gorilla coffee"/>
    <x v="10"/>
    <x v="0"/>
    <n v="12500"/>
    <n v="3650"/>
    <n v="3.4246575342465753"/>
    <s v="Lydia"/>
  </r>
  <r>
    <d v="2021-04-28T00:00:00"/>
    <s v="Note book for investigators"/>
    <x v="10"/>
    <x v="0"/>
    <n v="25000"/>
    <n v="3650"/>
    <n v="6.8493150684931505"/>
    <s v="Lydia"/>
  </r>
  <r>
    <d v="2021-04-28T00:00:00"/>
    <s v="Note book for investigators"/>
    <x v="10"/>
    <x v="0"/>
    <n v="25000"/>
    <n v="3650"/>
    <n v="6.8493150684931505"/>
    <s v="Lydia"/>
  </r>
  <r>
    <d v="2021-04-28T00:00:00"/>
    <s v="Note book for investigators"/>
    <x v="10"/>
    <x v="0"/>
    <n v="25000"/>
    <n v="3650"/>
    <n v="6.8493150684931505"/>
    <s v="Lydia"/>
  </r>
  <r>
    <d v="2021-04-28T00:00:00"/>
    <s v="Note book for investigators"/>
    <x v="10"/>
    <x v="0"/>
    <n v="25000"/>
    <n v="3650"/>
    <n v="6.8493150684931505"/>
    <s v="Lydia"/>
  </r>
  <r>
    <d v="2021-04-28T00:00:00"/>
    <s v="Local Transport"/>
    <x v="2"/>
    <x v="3"/>
    <n v="7500"/>
    <n v="3650"/>
    <n v="2.0547945205479454"/>
    <s v="Mary"/>
  </r>
  <r>
    <d v="2021-04-28T00:00:00"/>
    <s v="Local Transport"/>
    <x v="2"/>
    <x v="3"/>
    <n v="7500"/>
    <n v="3650"/>
    <n v="2.0547945205479454"/>
    <s v="Mary"/>
  </r>
  <r>
    <d v="2021-04-29T00:00:00"/>
    <s v="Local Transport"/>
    <x v="2"/>
    <x v="1"/>
    <n v="4000"/>
    <n v="3650"/>
    <n v="1.095890410958904"/>
    <s v="i53"/>
  </r>
  <r>
    <d v="2021-04-29T00:00:00"/>
    <s v="Local Transport"/>
    <x v="2"/>
    <x v="1"/>
    <n v="9000"/>
    <n v="3650"/>
    <n v="2.4657534246575343"/>
    <s v="i53"/>
  </r>
  <r>
    <d v="2021-04-29T00:00:00"/>
    <s v="Local Transport"/>
    <x v="2"/>
    <x v="1"/>
    <n v="15000"/>
    <n v="3650"/>
    <n v="4.1095890410958908"/>
    <s v="i53"/>
  </r>
  <r>
    <d v="2021-04-29T00:00:00"/>
    <s v="Local Transport"/>
    <x v="2"/>
    <x v="1"/>
    <n v="15000"/>
    <n v="3650"/>
    <n v="4.1095890410958908"/>
    <s v="i53"/>
  </r>
  <r>
    <d v="2021-04-29T00:00:00"/>
    <s v="Local Transport"/>
    <x v="2"/>
    <x v="1"/>
    <n v="9000"/>
    <n v="3650"/>
    <n v="2.4657534246575343"/>
    <s v="i53"/>
  </r>
  <r>
    <d v="2021-04-29T00:00:00"/>
    <s v="Trust Building"/>
    <x v="3"/>
    <x v="1"/>
    <n v="2000"/>
    <n v="3650"/>
    <n v="0.54794520547945202"/>
    <s v="i53"/>
  </r>
  <r>
    <d v="2021-04-29T00:00:00"/>
    <s v="Trust Building"/>
    <x v="3"/>
    <x v="1"/>
    <n v="3000"/>
    <n v="3650"/>
    <n v="0.82191780821917804"/>
    <s v="i53"/>
  </r>
  <r>
    <d v="2021-04-29T00:00:00"/>
    <s v="Trust Building"/>
    <x v="3"/>
    <x v="1"/>
    <n v="1000"/>
    <n v="3650"/>
    <n v="0.27397260273972601"/>
    <s v="i53"/>
  </r>
  <r>
    <d v="2021-04-29T00:00:00"/>
    <s v="Trust Building"/>
    <x v="3"/>
    <x v="1"/>
    <n v="2000"/>
    <n v="3650"/>
    <n v="0.54794520547945202"/>
    <s v="i53"/>
  </r>
  <r>
    <d v="2021-04-29T00:00:00"/>
    <s v="Trust Building"/>
    <x v="3"/>
    <x v="1"/>
    <n v="2000"/>
    <n v="3650"/>
    <n v="0.54794520547945202"/>
    <s v="i53"/>
  </r>
  <r>
    <d v="2021-04-29T00:00:00"/>
    <s v="Local Transport"/>
    <x v="2"/>
    <x v="1"/>
    <n v="9000"/>
    <n v="3650"/>
    <n v="2.4657534246575343"/>
    <s v="i81"/>
  </r>
  <r>
    <d v="2021-04-29T00:00:00"/>
    <s v="Local Transport"/>
    <x v="2"/>
    <x v="1"/>
    <n v="11000"/>
    <n v="3650"/>
    <n v="3.0136986301369864"/>
    <s v="i81"/>
  </r>
  <r>
    <d v="2021-04-29T00:00:00"/>
    <s v="Local Transport"/>
    <x v="2"/>
    <x v="1"/>
    <n v="15000"/>
    <n v="3650"/>
    <n v="4.1095890410958908"/>
    <s v="i81"/>
  </r>
  <r>
    <d v="2021-04-29T00:00:00"/>
    <s v="Local Transport"/>
    <x v="2"/>
    <x v="1"/>
    <n v="15000"/>
    <n v="3650"/>
    <n v="4.1095890410958908"/>
    <s v="i81"/>
  </r>
  <r>
    <d v="2021-04-29T00:00:00"/>
    <s v="Local Transport"/>
    <x v="2"/>
    <x v="1"/>
    <n v="7000"/>
    <n v="3650"/>
    <n v="1.9178082191780821"/>
    <s v="i81"/>
  </r>
  <r>
    <d v="2021-04-29T00:00:00"/>
    <s v="Trust Building"/>
    <x v="3"/>
    <x v="1"/>
    <n v="6000"/>
    <n v="3650"/>
    <n v="1.6438356164383561"/>
    <s v="i81"/>
  </r>
  <r>
    <d v="2021-04-29T00:00:00"/>
    <s v="Trust Building"/>
    <x v="3"/>
    <x v="1"/>
    <n v="2000"/>
    <n v="3650"/>
    <n v="0.54794520547945202"/>
    <s v="i81"/>
  </r>
  <r>
    <d v="2021-04-29T00:00:00"/>
    <s v="Trust Building"/>
    <x v="3"/>
    <x v="1"/>
    <n v="1000"/>
    <n v="3650"/>
    <n v="0.27397260273972601"/>
    <s v="i81"/>
  </r>
  <r>
    <d v="2021-04-29T00:00:00"/>
    <s v="Trust Building"/>
    <x v="3"/>
    <x v="1"/>
    <n v="1000"/>
    <n v="3650"/>
    <n v="0.27397260273972601"/>
    <s v="i81"/>
  </r>
  <r>
    <d v="2021-04-29T00:00:00"/>
    <s v="Local Transport"/>
    <x v="2"/>
    <x v="1"/>
    <n v="13000"/>
    <n v="3650"/>
    <n v="3.5616438356164384"/>
    <s v="i45"/>
  </r>
  <r>
    <d v="2021-04-29T00:00:00"/>
    <s v="Local Transport"/>
    <x v="2"/>
    <x v="1"/>
    <n v="18000"/>
    <n v="3650"/>
    <n v="4.9315068493150687"/>
    <s v="i45"/>
  </r>
  <r>
    <d v="2021-04-29T00:00:00"/>
    <s v="Local Transport"/>
    <x v="2"/>
    <x v="1"/>
    <n v="19000"/>
    <n v="3650"/>
    <n v="5.2054794520547949"/>
    <s v="i45"/>
  </r>
  <r>
    <d v="2021-04-29T00:00:00"/>
    <s v="Trust Building"/>
    <x v="3"/>
    <x v="1"/>
    <n v="2000"/>
    <n v="3650"/>
    <n v="0.54794520547945202"/>
    <s v="i45"/>
  </r>
  <r>
    <d v="2021-04-29T00:00:00"/>
    <s v="Trust Building"/>
    <x v="3"/>
    <x v="1"/>
    <n v="5000"/>
    <n v="3650"/>
    <n v="1.3698630136986301"/>
    <s v="i45"/>
  </r>
  <r>
    <d v="2021-04-29T00:00:00"/>
    <s v="Trust Building"/>
    <x v="3"/>
    <x v="1"/>
    <n v="3000"/>
    <n v="3650"/>
    <n v="0.82191780821917804"/>
    <s v="i45"/>
  </r>
  <r>
    <d v="2021-04-29T00:00:00"/>
    <s v="Local Transport"/>
    <x v="2"/>
    <x v="1"/>
    <n v="17000"/>
    <n v="3650"/>
    <n v="4.6575342465753424"/>
    <s v="i67"/>
  </r>
  <r>
    <d v="2021-04-29T00:00:00"/>
    <s v="Local Transport"/>
    <x v="2"/>
    <x v="1"/>
    <n v="16000"/>
    <n v="3650"/>
    <n v="4.3835616438356162"/>
    <s v="i67"/>
  </r>
  <r>
    <d v="2021-04-29T00:00:00"/>
    <s v="Local Transport"/>
    <x v="2"/>
    <x v="1"/>
    <n v="11000"/>
    <n v="3650"/>
    <n v="3.0136986301369864"/>
    <s v="i67"/>
  </r>
  <r>
    <d v="2021-04-29T00:00:00"/>
    <s v="Trust Building"/>
    <x v="3"/>
    <x v="1"/>
    <n v="5000"/>
    <n v="3650"/>
    <n v="1.3698630136986301"/>
    <s v="i67"/>
  </r>
  <r>
    <d v="2021-04-29T00:00:00"/>
    <s v="Trust Building"/>
    <x v="3"/>
    <x v="1"/>
    <n v="1000"/>
    <n v="3650"/>
    <n v="0.27397260273972601"/>
    <s v="i67"/>
  </r>
  <r>
    <d v="2021-04-29T00:00:00"/>
    <s v="Trust Building"/>
    <x v="3"/>
    <x v="1"/>
    <n v="4000"/>
    <n v="3650"/>
    <n v="1.095890410958904"/>
    <s v="i67"/>
  </r>
  <r>
    <d v="2021-04-29T00:00:00"/>
    <s v="Local Transport"/>
    <x v="2"/>
    <x v="1"/>
    <n v="8000"/>
    <n v="3650"/>
    <n v="2.1917808219178081"/>
    <s v="i27"/>
  </r>
  <r>
    <d v="2021-04-29T00:00:00"/>
    <s v="Local Transport"/>
    <x v="2"/>
    <x v="1"/>
    <n v="15000"/>
    <n v="3650"/>
    <n v="4.1095890410958908"/>
    <s v="i27"/>
  </r>
  <r>
    <d v="2021-04-29T00:00:00"/>
    <s v="Local Transport"/>
    <x v="2"/>
    <x v="1"/>
    <n v="12000"/>
    <n v="3650"/>
    <n v="3.2876712328767121"/>
    <s v="i27"/>
  </r>
  <r>
    <d v="2021-04-29T00:00:00"/>
    <s v="Local Transport"/>
    <x v="2"/>
    <x v="1"/>
    <n v="10000"/>
    <n v="3650"/>
    <n v="2.7397260273972601"/>
    <s v="i27"/>
  </r>
  <r>
    <d v="2021-04-29T00:00:00"/>
    <s v="Local Transport"/>
    <x v="2"/>
    <x v="1"/>
    <n v="8000"/>
    <n v="3650"/>
    <n v="2.1917808219178081"/>
    <s v="i27"/>
  </r>
  <r>
    <d v="2021-04-29T00:00:00"/>
    <s v="Trust Building"/>
    <x v="3"/>
    <x v="1"/>
    <n v="5000"/>
    <n v="3650"/>
    <n v="1.3698630136986301"/>
    <s v="i27"/>
  </r>
  <r>
    <d v="2021-04-29T00:00:00"/>
    <s v="Trust Building"/>
    <x v="3"/>
    <x v="1"/>
    <n v="2000"/>
    <n v="3650"/>
    <n v="0.54794520547945202"/>
    <s v="i27"/>
  </r>
  <r>
    <d v="2021-04-29T00:00:00"/>
    <s v="Trust Building"/>
    <x v="3"/>
    <x v="1"/>
    <n v="3000"/>
    <n v="3650"/>
    <n v="0.82191780821917804"/>
    <s v="i27"/>
  </r>
  <r>
    <d v="2021-04-29T00:00:00"/>
    <s v="Local Transport"/>
    <x v="2"/>
    <x v="3"/>
    <n v="15000"/>
    <n v="3650"/>
    <n v="4.1095890410958908"/>
    <s v="Augustus"/>
  </r>
  <r>
    <d v="2021-04-29T00:00:00"/>
    <s v="Intercirty Transport to Kitalya"/>
    <x v="2"/>
    <x v="3"/>
    <n v="15000"/>
    <n v="3650"/>
    <n v="4.1095890410958908"/>
    <s v="Augustus"/>
  </r>
  <r>
    <d v="2021-04-29T00:00:00"/>
    <s v="Local Transport"/>
    <x v="2"/>
    <x v="3"/>
    <n v="65000"/>
    <n v="3650"/>
    <n v="17.80821917808219"/>
    <s v="Augustus"/>
  </r>
  <r>
    <d v="2021-04-29T00:00:00"/>
    <s v="Local Transport"/>
    <x v="2"/>
    <x v="3"/>
    <n v="65000"/>
    <n v="3650"/>
    <n v="17.80821917808219"/>
    <s v="Augustus"/>
  </r>
  <r>
    <d v="2021-04-29T00:00:00"/>
    <s v="Intercity transport to kampala"/>
    <x v="2"/>
    <x v="3"/>
    <n v="15000"/>
    <n v="3650"/>
    <n v="4.1095890410958908"/>
    <s v="Augustus"/>
  </r>
  <r>
    <d v="2021-04-29T00:00:00"/>
    <s v="Local Transport"/>
    <x v="2"/>
    <x v="3"/>
    <n v="35000"/>
    <n v="3650"/>
    <n v="9.5890410958904102"/>
    <s v="Augustus"/>
  </r>
  <r>
    <d v="2021-04-29T00:00:00"/>
    <s v="Lunch for Augustus"/>
    <x v="9"/>
    <x v="3"/>
    <n v="15000"/>
    <n v="3650"/>
    <n v="4.1095890410958908"/>
    <s v="Augustus"/>
  </r>
  <r>
    <d v="2021-04-29T00:00:00"/>
    <s v="Day Guard's April salary"/>
    <x v="0"/>
    <x v="0"/>
    <n v="300000"/>
    <n v="3650"/>
    <n v="82.191780821917803"/>
    <s v="Lydia"/>
  </r>
  <r>
    <d v="2021-04-29T00:00:00"/>
    <s v="April Globe Clean Services"/>
    <x v="0"/>
    <x v="0"/>
    <n v="50000"/>
    <n v="3650"/>
    <n v="13.698630136986301"/>
    <s v="Lydia"/>
  </r>
  <r>
    <d v="2021-04-29T00:00:00"/>
    <s v="7kgs roasted beef@30000"/>
    <x v="8"/>
    <x v="4"/>
    <n v="210000"/>
    <n v="3650"/>
    <n v="57.534246575342465"/>
    <s v="Lydia"/>
  </r>
  <r>
    <d v="2021-04-29T00:00:00"/>
    <s v="2 chips"/>
    <x v="8"/>
    <x v="4"/>
    <n v="10000"/>
    <n v="3650"/>
    <n v="2.7397260273972601"/>
    <s v="Lydia"/>
  </r>
  <r>
    <d v="2021-04-29T00:00:00"/>
    <s v="5 posho (food)"/>
    <x v="8"/>
    <x v="4"/>
    <n v="10000"/>
    <n v="3650"/>
    <n v="2.7397260273972601"/>
    <s v="Lydia"/>
  </r>
  <r>
    <d v="2021-04-29T00:00:00"/>
    <s v="5 Kacumbali"/>
    <x v="8"/>
    <x v="4"/>
    <n v="10000"/>
    <n v="3650"/>
    <n v="2.7397260273972601"/>
    <s v="Lydia"/>
  </r>
  <r>
    <d v="2021-04-29T00:00:00"/>
    <s v="Roasted matooke"/>
    <x v="8"/>
    <x v="4"/>
    <n v="4000"/>
    <n v="3650"/>
    <n v="1.095890410958904"/>
    <s v="Lydia"/>
  </r>
  <r>
    <d v="2021-04-29T00:00:00"/>
    <s v="Vegetables"/>
    <x v="8"/>
    <x v="4"/>
    <n v="6000"/>
    <n v="3650"/>
    <n v="1.6438356164383561"/>
    <s v="Lydia"/>
  </r>
  <r>
    <d v="2021-04-30T00:00:00"/>
    <s v="Local Transport"/>
    <x v="2"/>
    <x v="1"/>
    <n v="18000"/>
    <n v="3650"/>
    <n v="4.9315068493150687"/>
    <s v="i67"/>
  </r>
  <r>
    <d v="2021-04-30T00:00:00"/>
    <s v="Local Transport"/>
    <x v="2"/>
    <x v="1"/>
    <n v="30000"/>
    <n v="3650"/>
    <n v="8.2191780821917817"/>
    <s v="i67"/>
  </r>
  <r>
    <d v="2021-04-30T00:00:00"/>
    <s v="Trust Building"/>
    <x v="3"/>
    <x v="1"/>
    <n v="3000"/>
    <n v="3650"/>
    <n v="0.82191780821917804"/>
    <s v="i67"/>
  </r>
  <r>
    <d v="2021-04-30T00:00:00"/>
    <s v="Trust Building"/>
    <x v="3"/>
    <x v="1"/>
    <n v="7000"/>
    <n v="3650"/>
    <n v="1.9178082191780821"/>
    <s v="i67"/>
  </r>
  <r>
    <d v="2021-04-30T00:00:00"/>
    <s v="Local Transport"/>
    <x v="2"/>
    <x v="1"/>
    <n v="14000"/>
    <n v="3650"/>
    <n v="3.8356164383561642"/>
    <s v="i45"/>
  </r>
  <r>
    <d v="2021-04-30T00:00:00"/>
    <s v="Local Transport"/>
    <x v="2"/>
    <x v="1"/>
    <n v="18000"/>
    <n v="3650"/>
    <n v="4.9315068493150687"/>
    <s v="i45"/>
  </r>
  <r>
    <d v="2021-04-30T00:00:00"/>
    <s v="Local Transport"/>
    <x v="2"/>
    <x v="1"/>
    <n v="17000"/>
    <n v="3650"/>
    <n v="4.6575342465753424"/>
    <s v="i45"/>
  </r>
  <r>
    <d v="2021-04-30T00:00:00"/>
    <s v="Trust Building"/>
    <x v="3"/>
    <x v="1"/>
    <n v="6000"/>
    <n v="3650"/>
    <n v="1.6438356164383561"/>
    <s v="i45"/>
  </r>
  <r>
    <d v="2021-04-30T00:00:00"/>
    <s v="Trust Building"/>
    <x v="3"/>
    <x v="1"/>
    <n v="4000"/>
    <n v="3650"/>
    <n v="1.095890410958904"/>
    <s v="i45"/>
  </r>
  <r>
    <d v="2021-04-30T00:00:00"/>
    <s v="Local Transport"/>
    <x v="2"/>
    <x v="1"/>
    <n v="10000"/>
    <n v="3650"/>
    <n v="2.7397260273972601"/>
    <s v="i81"/>
  </r>
  <r>
    <d v="2021-04-30T00:00:00"/>
    <s v="Local Transport"/>
    <x v="2"/>
    <x v="1"/>
    <n v="7000"/>
    <n v="3650"/>
    <n v="1.9178082191780821"/>
    <s v="i81"/>
  </r>
  <r>
    <d v="2021-04-30T00:00:00"/>
    <s v="Local Transport"/>
    <x v="2"/>
    <x v="1"/>
    <n v="10000"/>
    <n v="3650"/>
    <n v="2.7397260273972601"/>
    <s v="i81"/>
  </r>
  <r>
    <d v="2021-04-30T00:00:00"/>
    <s v="Local Transport"/>
    <x v="2"/>
    <x v="1"/>
    <n v="3000"/>
    <n v="3650"/>
    <n v="0.82191780821917804"/>
    <s v="i81"/>
  </r>
  <r>
    <d v="2021-04-30T00:00:00"/>
    <s v="Local Transport"/>
    <x v="2"/>
    <x v="1"/>
    <n v="7000"/>
    <n v="3650"/>
    <n v="1.9178082191780821"/>
    <s v="i81"/>
  </r>
  <r>
    <d v="2021-04-30T00:00:00"/>
    <s v="Trust Building"/>
    <x v="3"/>
    <x v="1"/>
    <n v="6000"/>
    <n v="3650"/>
    <n v="1.6438356164383561"/>
    <s v="i81"/>
  </r>
  <r>
    <d v="2021-04-30T00:00:00"/>
    <s v="Trust Building"/>
    <x v="3"/>
    <x v="1"/>
    <n v="3000"/>
    <n v="3650"/>
    <n v="0.82191780821917804"/>
    <s v="i81"/>
  </r>
  <r>
    <d v="2021-04-30T00:00:00"/>
    <s v="Trust Building"/>
    <x v="3"/>
    <x v="1"/>
    <n v="1000"/>
    <n v="3650"/>
    <n v="0.27397260273972601"/>
    <s v="i81"/>
  </r>
  <r>
    <d v="2021-04-30T00:00:00"/>
    <s v="Local Transport"/>
    <x v="2"/>
    <x v="1"/>
    <n v="4000"/>
    <n v="3650"/>
    <n v="1.095890410958904"/>
    <s v="i53"/>
  </r>
  <r>
    <d v="2021-04-30T00:00:00"/>
    <s v="Local Transport"/>
    <x v="2"/>
    <x v="1"/>
    <n v="12000"/>
    <n v="3650"/>
    <n v="3.2876712328767121"/>
    <s v="i53"/>
  </r>
  <r>
    <d v="2021-04-30T00:00:00"/>
    <s v="Local Transport"/>
    <x v="2"/>
    <x v="1"/>
    <n v="14000"/>
    <n v="3650"/>
    <n v="3.8356164383561642"/>
    <s v="i53"/>
  </r>
  <r>
    <d v="2021-04-30T00:00:00"/>
    <s v="Local Transport"/>
    <x v="2"/>
    <x v="1"/>
    <n v="15000"/>
    <n v="3650"/>
    <n v="4.1095890410958908"/>
    <s v="i53"/>
  </r>
  <r>
    <d v="2021-04-30T00:00:00"/>
    <s v="Local Transport"/>
    <x v="2"/>
    <x v="1"/>
    <n v="7000"/>
    <n v="3650"/>
    <n v="1.9178082191780821"/>
    <s v="i53"/>
  </r>
  <r>
    <d v="2021-04-30T00:00:00"/>
    <s v="Trust Building"/>
    <x v="3"/>
    <x v="1"/>
    <n v="3000"/>
    <n v="3650"/>
    <n v="0.82191780821917804"/>
    <s v="i53"/>
  </r>
  <r>
    <d v="2021-04-30T00:00:00"/>
    <s v="Trust Building"/>
    <x v="3"/>
    <x v="1"/>
    <n v="2000"/>
    <n v="3650"/>
    <n v="0.54794520547945202"/>
    <s v="i53"/>
  </r>
  <r>
    <d v="2021-04-30T00:00:00"/>
    <s v="Trust Building"/>
    <x v="3"/>
    <x v="1"/>
    <n v="1000"/>
    <n v="3650"/>
    <n v="0.27397260273972601"/>
    <s v="i53"/>
  </r>
  <r>
    <d v="2021-04-30T00:00:00"/>
    <s v="Trust Building"/>
    <x v="3"/>
    <x v="1"/>
    <n v="2000"/>
    <n v="3650"/>
    <n v="0.54794520547945202"/>
    <s v="i53"/>
  </r>
  <r>
    <d v="2021-04-30T00:00:00"/>
    <s v="Trust Building"/>
    <x v="3"/>
    <x v="1"/>
    <n v="2000"/>
    <n v="3650"/>
    <n v="0.54794520547945202"/>
    <s v="i53"/>
  </r>
  <r>
    <d v="2021-04-30T00:00:00"/>
    <s v="Local Transport"/>
    <x v="2"/>
    <x v="2"/>
    <n v="7000"/>
    <n v="3650"/>
    <n v="1.9178082191780821"/>
    <s v="Lydia"/>
  </r>
  <r>
    <d v="2021-04-30T00:00:00"/>
    <s v="Local Transport"/>
    <x v="2"/>
    <x v="2"/>
    <n v="20000"/>
    <n v="3650"/>
    <n v="5.4794520547945202"/>
    <s v="Lydia"/>
  </r>
  <r>
    <d v="2021-04-30T00:00:00"/>
    <s v="Local Transport"/>
    <x v="2"/>
    <x v="2"/>
    <n v="5000"/>
    <n v="3650"/>
    <n v="1.3698630136986301"/>
    <s v="Lydia"/>
  </r>
  <r>
    <d v="2021-04-30T00:00:00"/>
    <s v="Local Transport"/>
    <x v="2"/>
    <x v="2"/>
    <n v="5000"/>
    <n v="3650"/>
    <n v="1.3698630136986301"/>
    <s v="Lydia"/>
  </r>
  <r>
    <d v="2021-04-30T00:00:00"/>
    <s v="Local Transport"/>
    <x v="2"/>
    <x v="2"/>
    <n v="19000"/>
    <n v="3650"/>
    <n v="5.2054794520547949"/>
    <s v="Lydia"/>
  </r>
  <r>
    <d v="2021-04-30T00:00:00"/>
    <s v="Local Transport"/>
    <x v="2"/>
    <x v="2"/>
    <n v="10000"/>
    <n v="3650"/>
    <n v="2.7397260273972601"/>
    <s v="Lydia"/>
  </r>
  <r>
    <d v="2021-04-30T00:00:00"/>
    <s v="Trust Building"/>
    <x v="3"/>
    <x v="2"/>
    <n v="5000"/>
    <n v="3650"/>
    <n v="1.3698630136986301"/>
    <s v="Lydia"/>
  </r>
  <r>
    <d v="2021-04-30T00:00:00"/>
    <s v="Trust Building"/>
    <x v="3"/>
    <x v="2"/>
    <n v="5000"/>
    <n v="3650"/>
    <n v="1.3698630136986301"/>
    <s v="Lydia"/>
  </r>
  <r>
    <d v="2021-04-30T00:00:00"/>
    <s v="Fuel for Moses (Informat)"/>
    <x v="2"/>
    <x v="2"/>
    <n v="52000"/>
    <n v="3650"/>
    <n v="14.246575342465754"/>
    <s v="Lydia"/>
  </r>
  <r>
    <d v="2021-04-30T00:00:00"/>
    <s v="Local Transport"/>
    <x v="2"/>
    <x v="3"/>
    <n v="15000"/>
    <n v="3650"/>
    <n v="4.1095890410958908"/>
    <s v="Mary"/>
  </r>
  <r>
    <d v="2021-04-30T00:00:00"/>
    <s v="Local Transport"/>
    <x v="2"/>
    <x v="3"/>
    <n v="35000"/>
    <n v="3650"/>
    <n v="9.5890410958904102"/>
    <s v="Mary"/>
  </r>
  <r>
    <d v="2021-04-30T00:00:00"/>
    <s v="Local Transport"/>
    <x v="2"/>
    <x v="3"/>
    <n v="30000"/>
    <n v="3650"/>
    <n v="8.2191780821917817"/>
    <s v="Mary"/>
  </r>
  <r>
    <d v="2021-04-30T00:00:00"/>
    <s v="Local Transport"/>
    <x v="2"/>
    <x v="3"/>
    <n v="30000"/>
    <n v="3650"/>
    <n v="8.2191780821917817"/>
    <s v="Mary"/>
  </r>
  <r>
    <d v="2021-04-30T00:00:00"/>
    <s v="Local Transport"/>
    <x v="2"/>
    <x v="3"/>
    <n v="25000"/>
    <n v="3650"/>
    <n v="6.8493150684931505"/>
    <s v="Mary"/>
  </r>
  <r>
    <d v="2021-04-30T00:00:00"/>
    <s v="Local Transport"/>
    <x v="2"/>
    <x v="3"/>
    <n v="10000"/>
    <n v="3650"/>
    <n v="2.7397260273972601"/>
    <s v="Mary"/>
  </r>
  <r>
    <d v="2021-04-30T00:00:00"/>
    <s v="Local Transport"/>
    <x v="2"/>
    <x v="3"/>
    <n v="15000"/>
    <n v="3650"/>
    <n v="4.1095890410958908"/>
    <s v="Mary"/>
  </r>
  <r>
    <d v="2021-04-30T00:00:00"/>
    <s v="Trust Building"/>
    <x v="3"/>
    <x v="3"/>
    <n v="15000"/>
    <n v="3650"/>
    <n v="4.1095890410958908"/>
    <s v="Mary"/>
  </r>
  <r>
    <d v="2021-04-30T00:00:00"/>
    <s v="Lunch"/>
    <x v="9"/>
    <x v="3"/>
    <n v="15000"/>
    <n v="3650"/>
    <n v="4.1095890410958908"/>
    <s v="Mary"/>
  </r>
  <r>
    <d v="2021-04-30T00:00:00"/>
    <s v="Local Transport"/>
    <x v="2"/>
    <x v="3"/>
    <n v="15000"/>
    <n v="3650"/>
    <n v="4.1095890410958908"/>
    <s v="Augustus"/>
  </r>
  <r>
    <d v="2021-04-30T00:00:00"/>
    <s v="Intercity Transport(Kampala-Busunju)"/>
    <x v="2"/>
    <x v="3"/>
    <n v="35000"/>
    <n v="3650"/>
    <n v="9.5890410958904102"/>
    <s v="Augustus"/>
  </r>
  <r>
    <d v="2021-04-30T00:00:00"/>
    <s v="Local Transport"/>
    <x v="2"/>
    <x v="3"/>
    <n v="30000"/>
    <n v="3650"/>
    <n v="8.2191780821917817"/>
    <s v="Augustus"/>
  </r>
  <r>
    <d v="2021-04-30T00:00:00"/>
    <s v="Local Transport"/>
    <x v="2"/>
    <x v="3"/>
    <n v="25000"/>
    <n v="3650"/>
    <n v="6.8493150684931505"/>
    <s v="Augustus"/>
  </r>
  <r>
    <d v="2021-04-30T00:00:00"/>
    <s v="Intercity transport(Busunju/masanafu)"/>
    <x v="2"/>
    <x v="3"/>
    <n v="25000"/>
    <n v="3650"/>
    <n v="6.8493150684931505"/>
    <s v="Augustus"/>
  </r>
  <r>
    <d v="2021-04-30T00:00:00"/>
    <s v="Local Transport"/>
    <x v="2"/>
    <x v="3"/>
    <n v="35000"/>
    <n v="3650"/>
    <n v="9.5890410958904102"/>
    <s v="Augustus"/>
  </r>
  <r>
    <d v="2021-04-30T00:00:00"/>
    <s v="Lunch for Augustus"/>
    <x v="9"/>
    <x v="3"/>
    <n v="15000"/>
    <n v="3650"/>
    <n v="4.1095890410958908"/>
    <s v="Augustu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584BFC-B315-424F-AE02-B861F2C61388}" name="PivotTable3" cacheId="3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10" firstHeaderRow="1" firstDataRow="2" firstDataCol="1"/>
  <pivotFields count="8">
    <pivotField numFmtId="14" showAll="0"/>
    <pivotField showAll="0"/>
    <pivotField axis="axisCol" showAll="0">
      <items count="17">
        <item m="1" x="13"/>
        <item x="1"/>
        <item x="6"/>
        <item m="1" x="11"/>
        <item x="10"/>
        <item x="8"/>
        <item x="4"/>
        <item x="0"/>
        <item m="1" x="14"/>
        <item x="7"/>
        <item m="1" x="15"/>
        <item x="2"/>
        <item x="9"/>
        <item m="1" x="12"/>
        <item x="3"/>
        <item x="5"/>
        <item t="default"/>
      </items>
    </pivotField>
    <pivotField axis="axisRow" showAll="0">
      <items count="8">
        <item x="1"/>
        <item x="3"/>
        <item x="2"/>
        <item x="0"/>
        <item m="1" x="5"/>
        <item x="4"/>
        <item m="1" x="6"/>
        <item t="default"/>
      </items>
    </pivotField>
    <pivotField dataField="1" showAll="0"/>
    <pivotField showAll="0"/>
    <pivotField numFmtId="165" showAll="0"/>
    <pivotField showAll="0"/>
  </pivotFields>
  <rowFields count="1">
    <field x="3"/>
  </rowFields>
  <rowItems count="6">
    <i>
      <x/>
    </i>
    <i>
      <x v="1"/>
    </i>
    <i>
      <x v="2"/>
    </i>
    <i>
      <x v="3"/>
    </i>
    <i>
      <x v="5"/>
    </i>
    <i t="grand">
      <x/>
    </i>
  </rowItems>
  <colFields count="1">
    <field x="2"/>
  </colFields>
  <colItems count="12">
    <i>
      <x v="1"/>
    </i>
    <i>
      <x v="2"/>
    </i>
    <i>
      <x v="4"/>
    </i>
    <i>
      <x v="5"/>
    </i>
    <i>
      <x v="6"/>
    </i>
    <i>
      <x v="7"/>
    </i>
    <i>
      <x v="9"/>
    </i>
    <i>
      <x v="11"/>
    </i>
    <i>
      <x v="12"/>
    </i>
    <i>
      <x v="14"/>
    </i>
    <i>
      <x v="15"/>
    </i>
    <i t="grand">
      <x/>
    </i>
  </colItems>
  <dataFields count="1">
    <dataField name="Sum of Spent  in national currency (UGX)" fld="4" baseField="0" baseItem="0" numFmtId="164"/>
  </dataFields>
  <formats count="3">
    <format dxfId="41">
      <pivotArea outline="0" collapsedLevelsAreSubtotals="1" fieldPosition="0"/>
    </format>
    <format dxfId="40">
      <pivotArea outline="0" collapsedLevelsAreSubtotals="1" fieldPosition="0"/>
    </format>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02CC02-E2DC-4432-A010-C1DC2F85DFA2}" name="PivotTable1" cacheId="2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6" firstHeaderRow="0" firstDataRow="1" firstDataCol="1"/>
  <pivotFields count="7">
    <pivotField showAll="0"/>
    <pivotField showAll="0"/>
    <pivotField showAll="0"/>
    <pivotField dataField="1" showAll="0"/>
    <pivotField showAll="0"/>
    <pivotField dataField="1" showAll="0"/>
    <pivotField axis="axisRow" showAll="0">
      <items count="17">
        <item x="4"/>
        <item x="5"/>
        <item x="7"/>
        <item m="1" x="14"/>
        <item x="10"/>
        <item x="2"/>
        <item x="11"/>
        <item x="1"/>
        <item x="9"/>
        <item x="3"/>
        <item x="6"/>
        <item x="0"/>
        <item m="1" x="13"/>
        <item m="1" x="12"/>
        <item m="1" x="15"/>
        <item x="8"/>
        <item t="default"/>
      </items>
    </pivotField>
  </pivotFields>
  <rowFields count="1">
    <field x="6"/>
  </rowFields>
  <rowItems count="13">
    <i>
      <x/>
    </i>
    <i>
      <x v="1"/>
    </i>
    <i>
      <x v="2"/>
    </i>
    <i>
      <x v="4"/>
    </i>
    <i>
      <x v="5"/>
    </i>
    <i>
      <x v="6"/>
    </i>
    <i>
      <x v="7"/>
    </i>
    <i>
      <x v="8"/>
    </i>
    <i>
      <x v="9"/>
    </i>
    <i>
      <x v="10"/>
    </i>
    <i>
      <x v="11"/>
    </i>
    <i>
      <x v="15"/>
    </i>
    <i t="grand">
      <x/>
    </i>
  </rowItems>
  <colFields count="1">
    <field x="-2"/>
  </colFields>
  <colItems count="2">
    <i>
      <x/>
    </i>
    <i i="1">
      <x v="1"/>
    </i>
  </colItems>
  <dataFields count="2">
    <dataField name="Sum of Spent  in national currency (UGX)" fld="3" baseField="0" baseItem="0"/>
    <dataField name="Sum of Spent in $" fld="5" baseField="0" baseItem="0"/>
  </dataFields>
  <formats count="3">
    <format dxfId="38">
      <pivotArea outline="0" collapsedLevelsAreSubtotals="1" fieldPosition="0"/>
    </format>
    <format dxfId="37">
      <pivotArea outline="0" collapsedLevelsAreSubtotals="1" fieldPosition="0"/>
    </format>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C60D86A-DEE5-4124-A827-CF321606A91A}" name="PivotTable2"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2">
        <item x="5"/>
        <item x="3"/>
        <item m="1" x="10"/>
        <item x="8"/>
        <item x="2"/>
        <item x="9"/>
        <item x="1"/>
        <item x="7"/>
        <item x="4"/>
        <item x="6"/>
        <item x="0"/>
        <item t="default"/>
      </items>
    </pivotField>
  </pivotFields>
  <rowFields count="1">
    <field x="7"/>
  </rowFields>
  <rowItems count="11">
    <i>
      <x/>
    </i>
    <i>
      <x v="1"/>
    </i>
    <i>
      <x v="3"/>
    </i>
    <i>
      <x v="4"/>
    </i>
    <i>
      <x v="5"/>
    </i>
    <i>
      <x v="6"/>
    </i>
    <i>
      <x v="7"/>
    </i>
    <i>
      <x v="8"/>
    </i>
    <i>
      <x v="9"/>
    </i>
    <i>
      <x v="10"/>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6">
    <format dxfId="35">
      <pivotArea outline="0" collapsedLevelsAreSubtotals="1" fieldPosition="0"/>
    </format>
    <format dxfId="34">
      <pivotArea outline="0" collapsedLevelsAreSubtotals="1" fieldPosition="0"/>
    </format>
    <format dxfId="33">
      <pivotArea dataOnly="0" labelOnly="1" outline="0" fieldPosition="0">
        <references count="1">
          <reference field="4294967294" count="2">
            <x v="0"/>
            <x v="1"/>
          </reference>
        </references>
      </pivotArea>
    </format>
    <format dxfId="32">
      <pivotArea outline="0" collapsedLevelsAreSubtotals="1" fieldPosition="0"/>
    </format>
    <format dxfId="31">
      <pivotArea dataOnly="0" labelOnly="1" outline="0" fieldPosition="0">
        <references count="1">
          <reference field="4294967294" count="2">
            <x v="0"/>
            <x v="1"/>
          </reference>
        </references>
      </pivotArea>
    </format>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4044CBC-2B82-4F0C-AD77-63897F9343EA}" name="PivotTable2" cacheId="2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2:B63"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1">
        <item x="3"/>
        <item x="6"/>
        <item x="7"/>
        <item x="1"/>
        <item x="9"/>
        <item x="5"/>
        <item x="8"/>
        <item x="2"/>
        <item x="4"/>
        <item x="0"/>
        <item t="default"/>
      </items>
    </pivotField>
  </pivotFields>
  <rowFields count="1">
    <field x="7"/>
  </rowFields>
  <rowItems count="11">
    <i>
      <x/>
    </i>
    <i>
      <x v="1"/>
    </i>
    <i>
      <x v="2"/>
    </i>
    <i>
      <x v="3"/>
    </i>
    <i>
      <x v="4"/>
    </i>
    <i>
      <x v="5"/>
    </i>
    <i>
      <x v="6"/>
    </i>
    <i>
      <x v="7"/>
    </i>
    <i>
      <x v="8"/>
    </i>
    <i>
      <x v="9"/>
    </i>
    <i t="grand">
      <x/>
    </i>
  </rowItems>
  <colItems count="1">
    <i/>
  </colItems>
  <dataFields count="1">
    <dataField name="Sum of Spent  in national currency (UGX)" fld="4" baseField="0" baseItem="0"/>
  </dataFields>
  <formats count="2">
    <format dxfId="29">
      <pivotArea outline="0" collapsedLevelsAreSubtotals="1" fieldPosition="0"/>
    </format>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00117-553E-4618-B363-D56876E62551}">
  <dimension ref="A3:M10"/>
  <sheetViews>
    <sheetView topLeftCell="B1" workbookViewId="0">
      <selection activeCell="E13" sqref="E13"/>
    </sheetView>
  </sheetViews>
  <sheetFormatPr defaultRowHeight="15" x14ac:dyDescent="0.25"/>
  <cols>
    <col min="1" max="1" width="37.7109375" bestFit="1" customWidth="1"/>
    <col min="2" max="2" width="16.28515625" bestFit="1" customWidth="1"/>
    <col min="3" max="3" width="11.85546875" bestFit="1" customWidth="1"/>
    <col min="4" max="4" width="15.42578125" bestFit="1" customWidth="1"/>
    <col min="5" max="5" width="14.5703125" bestFit="1" customWidth="1"/>
    <col min="6" max="6" width="14.85546875" bestFit="1" customWidth="1"/>
    <col min="7" max="7" width="13.5703125" bestFit="1" customWidth="1"/>
    <col min="8" max="8" width="11.85546875" bestFit="1" customWidth="1"/>
    <col min="9" max="9" width="13.5703125" bestFit="1" customWidth="1"/>
    <col min="10" max="10" width="17.7109375" bestFit="1" customWidth="1"/>
    <col min="11" max="11" width="13.28515625" bestFit="1" customWidth="1"/>
    <col min="12" max="12" width="12.85546875" bestFit="1" customWidth="1"/>
    <col min="13" max="13" width="14.5703125" bestFit="1" customWidth="1"/>
    <col min="14" max="14" width="13.7109375" bestFit="1" customWidth="1"/>
    <col min="15" max="15" width="13.28515625" bestFit="1" customWidth="1"/>
    <col min="16" max="17" width="14.5703125" bestFit="1" customWidth="1"/>
  </cols>
  <sheetData>
    <row r="3" spans="1:13" x14ac:dyDescent="0.25">
      <c r="A3" s="1031" t="s">
        <v>765</v>
      </c>
      <c r="B3" s="1031" t="s">
        <v>779</v>
      </c>
    </row>
    <row r="4" spans="1:13" x14ac:dyDescent="0.25">
      <c r="A4" s="1031" t="s">
        <v>762</v>
      </c>
      <c r="B4" t="s">
        <v>117</v>
      </c>
      <c r="C4" t="s">
        <v>169</v>
      </c>
      <c r="D4" t="s">
        <v>330</v>
      </c>
      <c r="E4" t="s">
        <v>189</v>
      </c>
      <c r="F4" t="s">
        <v>167</v>
      </c>
      <c r="G4" t="s">
        <v>122</v>
      </c>
      <c r="H4" t="s">
        <v>115</v>
      </c>
      <c r="I4" t="s">
        <v>67</v>
      </c>
      <c r="J4" t="s">
        <v>120</v>
      </c>
      <c r="K4" t="s">
        <v>93</v>
      </c>
      <c r="L4" t="s">
        <v>821</v>
      </c>
      <c r="M4" t="s">
        <v>764</v>
      </c>
    </row>
    <row r="5" spans="1:13" x14ac:dyDescent="0.25">
      <c r="A5" s="282" t="s">
        <v>91</v>
      </c>
      <c r="B5" s="1038"/>
      <c r="C5" s="1038"/>
      <c r="D5" s="1038"/>
      <c r="E5" s="1038">
        <v>1480800</v>
      </c>
      <c r="F5" s="1038"/>
      <c r="G5" s="1038"/>
      <c r="H5" s="1038">
        <v>490000</v>
      </c>
      <c r="I5" s="1038">
        <v>3829000</v>
      </c>
      <c r="J5" s="1038"/>
      <c r="K5" s="1038">
        <v>788500</v>
      </c>
      <c r="L5" s="1038"/>
      <c r="M5" s="1038">
        <v>6588300</v>
      </c>
    </row>
    <row r="6" spans="1:13" x14ac:dyDescent="0.25">
      <c r="A6" s="282" t="s">
        <v>52</v>
      </c>
      <c r="B6" s="1038"/>
      <c r="C6" s="1038"/>
      <c r="D6" s="1038"/>
      <c r="E6" s="1038">
        <v>3501530</v>
      </c>
      <c r="F6" s="1038"/>
      <c r="G6" s="1038"/>
      <c r="H6" s="1038">
        <v>160000</v>
      </c>
      <c r="I6" s="1038">
        <v>1378000</v>
      </c>
      <c r="J6" s="1038">
        <v>90000</v>
      </c>
      <c r="K6" s="1038">
        <v>45000</v>
      </c>
      <c r="L6" s="1038"/>
      <c r="M6" s="1038">
        <v>5174530</v>
      </c>
    </row>
    <row r="7" spans="1:13" x14ac:dyDescent="0.25">
      <c r="A7" s="282" t="s">
        <v>14</v>
      </c>
      <c r="B7" s="1038"/>
      <c r="C7" s="1038"/>
      <c r="D7" s="1038"/>
      <c r="E7" s="1038">
        <v>6115540</v>
      </c>
      <c r="F7" s="1038"/>
      <c r="G7" s="1038"/>
      <c r="H7" s="1038">
        <v>118000</v>
      </c>
      <c r="I7" s="1038">
        <v>220000</v>
      </c>
      <c r="J7" s="1038"/>
      <c r="K7" s="1038">
        <v>10000</v>
      </c>
      <c r="L7" s="1038"/>
      <c r="M7" s="1038">
        <v>6463540</v>
      </c>
    </row>
    <row r="8" spans="1:13" x14ac:dyDescent="0.25">
      <c r="A8" s="282" t="s">
        <v>92</v>
      </c>
      <c r="B8" s="1038">
        <v>237760</v>
      </c>
      <c r="C8" s="1038">
        <v>279900</v>
      </c>
      <c r="D8" s="1038">
        <v>576800</v>
      </c>
      <c r="E8" s="1038"/>
      <c r="F8" s="1038">
        <v>358000</v>
      </c>
      <c r="G8" s="1038">
        <v>3306000</v>
      </c>
      <c r="H8" s="1038">
        <v>40000</v>
      </c>
      <c r="I8" s="1038"/>
      <c r="J8" s="1038"/>
      <c r="K8" s="1038"/>
      <c r="L8" s="1038">
        <v>11350</v>
      </c>
      <c r="M8" s="1038">
        <v>4809810</v>
      </c>
    </row>
    <row r="9" spans="1:13" x14ac:dyDescent="0.25">
      <c r="A9" s="282" t="s">
        <v>275</v>
      </c>
      <c r="B9" s="1038"/>
      <c r="C9" s="1038"/>
      <c r="D9" s="1038"/>
      <c r="E9" s="1038">
        <v>875000</v>
      </c>
      <c r="F9" s="1038"/>
      <c r="G9" s="1038"/>
      <c r="H9" s="1038"/>
      <c r="I9" s="1038"/>
      <c r="J9" s="1038"/>
      <c r="K9" s="1038"/>
      <c r="L9" s="1038"/>
      <c r="M9" s="1038">
        <v>875000</v>
      </c>
    </row>
    <row r="10" spans="1:13" x14ac:dyDescent="0.25">
      <c r="A10" s="282" t="s">
        <v>764</v>
      </c>
      <c r="B10" s="1038">
        <v>237760</v>
      </c>
      <c r="C10" s="1038">
        <v>279900</v>
      </c>
      <c r="D10" s="1038">
        <v>576800</v>
      </c>
      <c r="E10" s="1038">
        <v>11972870</v>
      </c>
      <c r="F10" s="1038">
        <v>358000</v>
      </c>
      <c r="G10" s="1038">
        <v>3306000</v>
      </c>
      <c r="H10" s="1038">
        <v>808000</v>
      </c>
      <c r="I10" s="1038">
        <v>5427000</v>
      </c>
      <c r="J10" s="1038">
        <v>90000</v>
      </c>
      <c r="K10" s="1038">
        <v>843500</v>
      </c>
      <c r="L10" s="1038">
        <v>11350</v>
      </c>
      <c r="M10" s="1038">
        <v>23911180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64E9-AD4E-44C9-B2CF-B521121785E1}">
  <dimension ref="A3:C16"/>
  <sheetViews>
    <sheetView tabSelected="1" workbookViewId="0">
      <selection activeCell="G15" sqref="G15"/>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1031" t="s">
        <v>762</v>
      </c>
      <c r="B3" t="s">
        <v>765</v>
      </c>
      <c r="C3" t="s">
        <v>766</v>
      </c>
    </row>
    <row r="4" spans="1:3" x14ac:dyDescent="0.25">
      <c r="A4" s="282" t="s">
        <v>53</v>
      </c>
      <c r="B4" s="1038">
        <v>1073000</v>
      </c>
      <c r="C4" s="1038">
        <v>293.97260273972597</v>
      </c>
    </row>
    <row r="5" spans="1:3" x14ac:dyDescent="0.25">
      <c r="A5" s="282" t="s">
        <v>194</v>
      </c>
      <c r="B5" s="1038">
        <v>8000</v>
      </c>
      <c r="C5" s="1038">
        <v>2.1917808219178081</v>
      </c>
    </row>
    <row r="6" spans="1:3" x14ac:dyDescent="0.25">
      <c r="A6" s="282" t="s">
        <v>116</v>
      </c>
      <c r="B6" s="1038">
        <v>40000</v>
      </c>
      <c r="C6" s="1038">
        <v>10.95890410958904</v>
      </c>
    </row>
    <row r="7" spans="1:3" x14ac:dyDescent="0.25">
      <c r="A7" s="282" t="s">
        <v>276</v>
      </c>
      <c r="B7" s="1038">
        <v>822000</v>
      </c>
      <c r="C7" s="1038">
        <v>226.39616438356157</v>
      </c>
    </row>
    <row r="8" spans="1:3" x14ac:dyDescent="0.25">
      <c r="A8" s="282" t="s">
        <v>70</v>
      </c>
      <c r="B8" s="1038">
        <v>1356500</v>
      </c>
      <c r="C8" s="1038">
        <v>371.64383561643837</v>
      </c>
    </row>
    <row r="9" spans="1:3" x14ac:dyDescent="0.25">
      <c r="A9" s="282" t="s">
        <v>324</v>
      </c>
      <c r="B9" s="1038">
        <v>809000</v>
      </c>
      <c r="C9" s="1038">
        <v>221.64924297043996</v>
      </c>
    </row>
    <row r="10" spans="1:3" x14ac:dyDescent="0.25">
      <c r="A10" s="282" t="s">
        <v>71</v>
      </c>
      <c r="B10" s="1038">
        <v>1280000</v>
      </c>
      <c r="C10" s="1038">
        <v>350.68493150684918</v>
      </c>
    </row>
    <row r="11" spans="1:3" x14ac:dyDescent="0.25">
      <c r="A11" s="282" t="s">
        <v>263</v>
      </c>
      <c r="B11" s="1038">
        <v>840000</v>
      </c>
      <c r="C11" s="1038">
        <v>231.32767123287678</v>
      </c>
    </row>
    <row r="12" spans="1:3" x14ac:dyDescent="0.25">
      <c r="A12" s="282" t="s">
        <v>42</v>
      </c>
      <c r="B12" s="1038">
        <v>2614050</v>
      </c>
      <c r="C12" s="1038">
        <v>640.49315068493115</v>
      </c>
    </row>
    <row r="13" spans="1:3" x14ac:dyDescent="0.25">
      <c r="A13" s="282" t="s">
        <v>97</v>
      </c>
      <c r="B13" s="1038">
        <v>845000</v>
      </c>
      <c r="C13" s="1038">
        <v>231.50684931506845</v>
      </c>
    </row>
    <row r="14" spans="1:3" x14ac:dyDescent="0.25">
      <c r="A14" s="282" t="s">
        <v>489</v>
      </c>
      <c r="B14" s="1038">
        <v>14046970</v>
      </c>
      <c r="C14" s="1038">
        <v>3848.48493150685</v>
      </c>
    </row>
    <row r="15" spans="1:3" x14ac:dyDescent="0.25">
      <c r="A15" s="282" t="s">
        <v>769</v>
      </c>
      <c r="B15" s="1038">
        <v>176660</v>
      </c>
      <c r="C15" s="1038">
        <v>48.4</v>
      </c>
    </row>
    <row r="16" spans="1:3" x14ac:dyDescent="0.25">
      <c r="A16" s="282" t="s">
        <v>764</v>
      </c>
      <c r="B16" s="1038">
        <v>23911180</v>
      </c>
      <c r="C16" s="1038">
        <v>6477.7100648882479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849"/>
  <sheetViews>
    <sheetView zoomScaleNormal="100" workbookViewId="0">
      <selection activeCell="B11" sqref="B11"/>
    </sheetView>
  </sheetViews>
  <sheetFormatPr defaultColWidth="10.85546875" defaultRowHeight="15" x14ac:dyDescent="0.25"/>
  <cols>
    <col min="1" max="1" width="12.42578125" style="79" customWidth="1"/>
    <col min="2" max="2" width="40.285156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4.42578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1057" t="s">
        <v>732</v>
      </c>
      <c r="B1" s="1057"/>
      <c r="C1" s="1057"/>
      <c r="D1" s="1057"/>
      <c r="E1" s="1057"/>
      <c r="F1" s="1057"/>
      <c r="G1" s="1057"/>
      <c r="H1" s="1057"/>
      <c r="I1" s="1057"/>
      <c r="J1" s="1057"/>
      <c r="K1" s="1057"/>
      <c r="L1" s="1057"/>
      <c r="M1" s="1057"/>
      <c r="N1" s="1057"/>
    </row>
    <row r="2" spans="1:14" s="2" customFormat="1" ht="69.95" customHeight="1" x14ac:dyDescent="0.25">
      <c r="A2" s="513" t="s">
        <v>0</v>
      </c>
      <c r="B2" s="507" t="s">
        <v>5</v>
      </c>
      <c r="C2" s="507" t="s">
        <v>10</v>
      </c>
      <c r="D2" s="508" t="s">
        <v>8</v>
      </c>
      <c r="E2" s="508" t="s">
        <v>13</v>
      </c>
      <c r="F2" s="509" t="s">
        <v>7</v>
      </c>
      <c r="G2" s="510" t="s">
        <v>6</v>
      </c>
      <c r="H2" s="508" t="s">
        <v>2</v>
      </c>
      <c r="I2" s="508" t="s">
        <v>3</v>
      </c>
      <c r="J2" s="507" t="s">
        <v>9</v>
      </c>
      <c r="K2" s="507" t="s">
        <v>1</v>
      </c>
      <c r="L2" s="507" t="s">
        <v>4</v>
      </c>
      <c r="M2" s="511" t="s">
        <v>12</v>
      </c>
      <c r="N2" s="512" t="s">
        <v>11</v>
      </c>
    </row>
    <row r="3" spans="1:14" s="2" customFormat="1" ht="15" customHeight="1" x14ac:dyDescent="0.25">
      <c r="A3" s="244">
        <v>44287</v>
      </c>
      <c r="B3" s="245" t="s">
        <v>134</v>
      </c>
      <c r="C3" s="245" t="s">
        <v>122</v>
      </c>
      <c r="D3" s="246" t="s">
        <v>92</v>
      </c>
      <c r="E3" s="203">
        <v>1456000</v>
      </c>
      <c r="F3" s="565">
        <v>3650</v>
      </c>
      <c r="G3" s="520">
        <f>E3/F3</f>
        <v>398.90410958904107</v>
      </c>
      <c r="H3" s="732" t="s">
        <v>489</v>
      </c>
      <c r="I3" s="246" t="s">
        <v>18</v>
      </c>
      <c r="J3" s="893" t="s">
        <v>139</v>
      </c>
      <c r="K3" s="245" t="s">
        <v>135</v>
      </c>
      <c r="L3" s="245" t="s">
        <v>62</v>
      </c>
      <c r="M3" s="893"/>
      <c r="N3" s="566"/>
    </row>
    <row r="4" spans="1:14" s="2" customFormat="1" ht="15" customHeight="1" x14ac:dyDescent="0.25">
      <c r="A4" s="244">
        <v>44287</v>
      </c>
      <c r="B4" s="245" t="s">
        <v>138</v>
      </c>
      <c r="C4" s="245" t="s">
        <v>117</v>
      </c>
      <c r="D4" s="246" t="s">
        <v>92</v>
      </c>
      <c r="E4" s="227">
        <v>2600</v>
      </c>
      <c r="F4" s="565">
        <v>3650</v>
      </c>
      <c r="G4" s="520">
        <f t="shared" ref="G4:G181" si="0">E4/F4</f>
        <v>0.71232876712328763</v>
      </c>
      <c r="H4" s="732" t="s">
        <v>489</v>
      </c>
      <c r="I4" s="246" t="s">
        <v>18</v>
      </c>
      <c r="J4" s="893" t="s">
        <v>140</v>
      </c>
      <c r="K4" s="245" t="s">
        <v>135</v>
      </c>
      <c r="L4" s="245" t="s">
        <v>62</v>
      </c>
      <c r="M4" s="893"/>
      <c r="N4" s="566"/>
    </row>
    <row r="5" spans="1:14" s="2" customFormat="1" ht="15" customHeight="1" x14ac:dyDescent="0.25">
      <c r="A5" s="244">
        <v>44287</v>
      </c>
      <c r="B5" s="245" t="s">
        <v>68</v>
      </c>
      <c r="C5" s="245" t="s">
        <v>67</v>
      </c>
      <c r="D5" s="246" t="s">
        <v>91</v>
      </c>
      <c r="E5" s="203">
        <v>20000</v>
      </c>
      <c r="F5" s="565">
        <v>3650</v>
      </c>
      <c r="G5" s="520">
        <f t="shared" si="0"/>
        <v>5.4794520547945202</v>
      </c>
      <c r="H5" s="308" t="s">
        <v>71</v>
      </c>
      <c r="I5" s="246" t="s">
        <v>18</v>
      </c>
      <c r="J5" s="893" t="s">
        <v>142</v>
      </c>
      <c r="K5" s="245" t="s">
        <v>135</v>
      </c>
      <c r="L5" s="245" t="s">
        <v>62</v>
      </c>
      <c r="M5" s="893"/>
      <c r="N5" s="566"/>
    </row>
    <row r="6" spans="1:14" s="2" customFormat="1" ht="15" customHeight="1" x14ac:dyDescent="0.25">
      <c r="A6" s="244">
        <v>44287</v>
      </c>
      <c r="B6" s="245" t="s">
        <v>68</v>
      </c>
      <c r="C6" s="245" t="s">
        <v>67</v>
      </c>
      <c r="D6" s="246" t="s">
        <v>91</v>
      </c>
      <c r="E6" s="227">
        <v>20000</v>
      </c>
      <c r="F6" s="565">
        <v>3650</v>
      </c>
      <c r="G6" s="520">
        <f t="shared" si="0"/>
        <v>5.4794520547945202</v>
      </c>
      <c r="H6" s="308" t="s">
        <v>71</v>
      </c>
      <c r="I6" s="246" t="s">
        <v>18</v>
      </c>
      <c r="J6" s="893" t="s">
        <v>142</v>
      </c>
      <c r="K6" s="245" t="s">
        <v>135</v>
      </c>
      <c r="L6" s="245" t="s">
        <v>62</v>
      </c>
      <c r="M6" s="893"/>
      <c r="N6" s="566"/>
    </row>
    <row r="7" spans="1:14" s="2" customFormat="1" ht="15" customHeight="1" x14ac:dyDescent="0.25">
      <c r="A7" s="244">
        <v>44287</v>
      </c>
      <c r="B7" s="245" t="s">
        <v>68</v>
      </c>
      <c r="C7" s="245" t="s">
        <v>67</v>
      </c>
      <c r="D7" s="246" t="s">
        <v>91</v>
      </c>
      <c r="E7" s="203">
        <v>5000</v>
      </c>
      <c r="F7" s="565">
        <v>3650</v>
      </c>
      <c r="G7" s="520">
        <f t="shared" si="0"/>
        <v>1.3698630136986301</v>
      </c>
      <c r="H7" s="308" t="s">
        <v>71</v>
      </c>
      <c r="I7" s="246" t="s">
        <v>18</v>
      </c>
      <c r="J7" s="893" t="s">
        <v>142</v>
      </c>
      <c r="K7" s="245" t="s">
        <v>135</v>
      </c>
      <c r="L7" s="245" t="s">
        <v>62</v>
      </c>
      <c r="M7" s="893"/>
      <c r="N7" s="566"/>
    </row>
    <row r="8" spans="1:14" s="2" customFormat="1" ht="15" customHeight="1" x14ac:dyDescent="0.25">
      <c r="A8" s="244">
        <v>44287</v>
      </c>
      <c r="B8" s="245" t="s">
        <v>68</v>
      </c>
      <c r="C8" s="245" t="s">
        <v>67</v>
      </c>
      <c r="D8" s="246" t="s">
        <v>91</v>
      </c>
      <c r="E8" s="203">
        <v>4000</v>
      </c>
      <c r="F8" s="565">
        <v>3650</v>
      </c>
      <c r="G8" s="520">
        <f t="shared" si="0"/>
        <v>1.095890410958904</v>
      </c>
      <c r="H8" s="308" t="s">
        <v>71</v>
      </c>
      <c r="I8" s="246" t="s">
        <v>18</v>
      </c>
      <c r="J8" s="893" t="s">
        <v>142</v>
      </c>
      <c r="K8" s="245" t="s">
        <v>135</v>
      </c>
      <c r="L8" s="245" t="s">
        <v>62</v>
      </c>
      <c r="M8" s="893"/>
      <c r="N8" s="566"/>
    </row>
    <row r="9" spans="1:14" s="2" customFormat="1" ht="15" customHeight="1" x14ac:dyDescent="0.25">
      <c r="A9" s="244">
        <v>44287</v>
      </c>
      <c r="B9" s="245" t="s">
        <v>68</v>
      </c>
      <c r="C9" s="245" t="s">
        <v>67</v>
      </c>
      <c r="D9" s="246" t="s">
        <v>91</v>
      </c>
      <c r="E9" s="203">
        <v>4000</v>
      </c>
      <c r="F9" s="565">
        <v>3650</v>
      </c>
      <c r="G9" s="520">
        <f>E9/F9</f>
        <v>1.095890410958904</v>
      </c>
      <c r="H9" s="308" t="s">
        <v>71</v>
      </c>
      <c r="I9" s="246" t="s">
        <v>18</v>
      </c>
      <c r="J9" s="893" t="s">
        <v>142</v>
      </c>
      <c r="K9" s="245" t="s">
        <v>135</v>
      </c>
      <c r="L9" s="245" t="s">
        <v>62</v>
      </c>
      <c r="M9" s="893"/>
      <c r="N9" s="566"/>
    </row>
    <row r="10" spans="1:14" s="2" customFormat="1" ht="15" customHeight="1" x14ac:dyDescent="0.25">
      <c r="A10" s="244">
        <v>44287</v>
      </c>
      <c r="B10" s="245" t="s">
        <v>93</v>
      </c>
      <c r="C10" s="245" t="s">
        <v>93</v>
      </c>
      <c r="D10" s="246" t="s">
        <v>91</v>
      </c>
      <c r="E10" s="220">
        <v>5000</v>
      </c>
      <c r="F10" s="565">
        <v>3650</v>
      </c>
      <c r="G10" s="520">
        <f>E10/F10</f>
        <v>1.3698630136986301</v>
      </c>
      <c r="H10" s="308" t="s">
        <v>71</v>
      </c>
      <c r="I10" s="246" t="s">
        <v>18</v>
      </c>
      <c r="J10" s="893" t="s">
        <v>142</v>
      </c>
      <c r="K10" s="245" t="s">
        <v>135</v>
      </c>
      <c r="L10" s="245" t="s">
        <v>62</v>
      </c>
      <c r="M10" s="893"/>
      <c r="N10" s="566"/>
    </row>
    <row r="11" spans="1:14" s="2" customFormat="1" ht="15" customHeight="1" x14ac:dyDescent="0.25">
      <c r="A11" s="244">
        <v>44287</v>
      </c>
      <c r="B11" s="245" t="s">
        <v>93</v>
      </c>
      <c r="C11" s="245" t="s">
        <v>93</v>
      </c>
      <c r="D11" s="246" t="s">
        <v>91</v>
      </c>
      <c r="E11" s="219">
        <v>4000</v>
      </c>
      <c r="F11" s="565">
        <v>3650</v>
      </c>
      <c r="G11" s="520">
        <f t="shared" si="0"/>
        <v>1.095890410958904</v>
      </c>
      <c r="H11" s="308" t="s">
        <v>71</v>
      </c>
      <c r="I11" s="246" t="s">
        <v>18</v>
      </c>
      <c r="J11" s="893" t="s">
        <v>142</v>
      </c>
      <c r="K11" s="245" t="s">
        <v>135</v>
      </c>
      <c r="L11" s="245" t="s">
        <v>62</v>
      </c>
      <c r="M11" s="893"/>
      <c r="N11" s="566"/>
    </row>
    <row r="12" spans="1:14" s="2" customFormat="1" ht="15" customHeight="1" x14ac:dyDescent="0.25">
      <c r="A12" s="244">
        <v>44287</v>
      </c>
      <c r="B12" s="245" t="s">
        <v>93</v>
      </c>
      <c r="C12" s="245" t="s">
        <v>93</v>
      </c>
      <c r="D12" s="246" t="s">
        <v>91</v>
      </c>
      <c r="E12" s="220">
        <v>1000</v>
      </c>
      <c r="F12" s="565">
        <v>3650</v>
      </c>
      <c r="G12" s="520">
        <f t="shared" si="0"/>
        <v>0.27397260273972601</v>
      </c>
      <c r="H12" s="308" t="s">
        <v>71</v>
      </c>
      <c r="I12" s="246" t="s">
        <v>18</v>
      </c>
      <c r="J12" s="893" t="s">
        <v>142</v>
      </c>
      <c r="K12" s="245" t="s">
        <v>135</v>
      </c>
      <c r="L12" s="245" t="s">
        <v>62</v>
      </c>
      <c r="M12" s="893"/>
      <c r="N12" s="566"/>
    </row>
    <row r="13" spans="1:14" s="2" customFormat="1" ht="15" customHeight="1" x14ac:dyDescent="0.25">
      <c r="A13" s="211">
        <v>44287</v>
      </c>
      <c r="B13" s="212" t="s">
        <v>68</v>
      </c>
      <c r="C13" s="212" t="s">
        <v>67</v>
      </c>
      <c r="D13" s="212" t="s">
        <v>91</v>
      </c>
      <c r="E13" s="447">
        <v>7000</v>
      </c>
      <c r="F13" s="565">
        <v>3650</v>
      </c>
      <c r="G13" s="520">
        <f t="shared" si="0"/>
        <v>1.9178082191780821</v>
      </c>
      <c r="H13" s="308" t="s">
        <v>70</v>
      </c>
      <c r="I13" s="246" t="s">
        <v>18</v>
      </c>
      <c r="J13" s="893" t="s">
        <v>147</v>
      </c>
      <c r="K13" s="245" t="s">
        <v>135</v>
      </c>
      <c r="L13" s="245" t="s">
        <v>62</v>
      </c>
      <c r="M13" s="893"/>
      <c r="N13" s="566"/>
    </row>
    <row r="14" spans="1:14" s="2" customFormat="1" ht="15" customHeight="1" x14ac:dyDescent="0.25">
      <c r="A14" s="211">
        <v>44287</v>
      </c>
      <c r="B14" s="212" t="s">
        <v>68</v>
      </c>
      <c r="C14" s="212" t="s">
        <v>67</v>
      </c>
      <c r="D14" s="212" t="s">
        <v>91</v>
      </c>
      <c r="E14" s="447">
        <v>19000</v>
      </c>
      <c r="F14" s="565">
        <v>3650</v>
      </c>
      <c r="G14" s="520">
        <f t="shared" si="0"/>
        <v>5.2054794520547949</v>
      </c>
      <c r="H14" s="308" t="s">
        <v>70</v>
      </c>
      <c r="I14" s="246" t="s">
        <v>18</v>
      </c>
      <c r="J14" s="893" t="s">
        <v>147</v>
      </c>
      <c r="K14" s="245" t="s">
        <v>135</v>
      </c>
      <c r="L14" s="245" t="s">
        <v>62</v>
      </c>
      <c r="M14" s="893"/>
      <c r="N14" s="566"/>
    </row>
    <row r="15" spans="1:14" s="2" customFormat="1" ht="15" customHeight="1" x14ac:dyDescent="0.25">
      <c r="A15" s="211">
        <v>44287</v>
      </c>
      <c r="B15" s="212" t="s">
        <v>68</v>
      </c>
      <c r="C15" s="212" t="s">
        <v>67</v>
      </c>
      <c r="D15" s="212" t="s">
        <v>91</v>
      </c>
      <c r="E15" s="220">
        <v>22000</v>
      </c>
      <c r="F15" s="565">
        <v>3650</v>
      </c>
      <c r="G15" s="520">
        <f t="shared" si="0"/>
        <v>6.0273972602739727</v>
      </c>
      <c r="H15" s="308" t="s">
        <v>70</v>
      </c>
      <c r="I15" s="246" t="s">
        <v>18</v>
      </c>
      <c r="J15" s="893" t="s">
        <v>147</v>
      </c>
      <c r="K15" s="245" t="s">
        <v>135</v>
      </c>
      <c r="L15" s="245" t="s">
        <v>62</v>
      </c>
      <c r="M15" s="893"/>
      <c r="N15" s="566"/>
    </row>
    <row r="16" spans="1:14" s="2" customFormat="1" ht="15" customHeight="1" x14ac:dyDescent="0.25">
      <c r="A16" s="211">
        <v>44287</v>
      </c>
      <c r="B16" s="212" t="s">
        <v>68</v>
      </c>
      <c r="C16" s="212" t="s">
        <v>67</v>
      </c>
      <c r="D16" s="212" t="s">
        <v>91</v>
      </c>
      <c r="E16" s="247">
        <v>8000</v>
      </c>
      <c r="F16" s="565">
        <v>3650</v>
      </c>
      <c r="G16" s="520">
        <f t="shared" si="0"/>
        <v>2.1917808219178081</v>
      </c>
      <c r="H16" s="308" t="s">
        <v>70</v>
      </c>
      <c r="I16" s="246" t="s">
        <v>18</v>
      </c>
      <c r="J16" s="893" t="s">
        <v>147</v>
      </c>
      <c r="K16" s="245" t="s">
        <v>135</v>
      </c>
      <c r="L16" s="245" t="s">
        <v>62</v>
      </c>
      <c r="M16" s="893"/>
      <c r="N16" s="566"/>
    </row>
    <row r="17" spans="1:14" s="2" customFormat="1" ht="15" customHeight="1" x14ac:dyDescent="0.25">
      <c r="A17" s="211">
        <v>44287</v>
      </c>
      <c r="B17" s="245" t="s">
        <v>93</v>
      </c>
      <c r="C17" s="245" t="s">
        <v>93</v>
      </c>
      <c r="D17" s="246" t="s">
        <v>91</v>
      </c>
      <c r="E17" s="203">
        <v>4000</v>
      </c>
      <c r="F17" s="565">
        <v>3650</v>
      </c>
      <c r="G17" s="520">
        <f t="shared" si="0"/>
        <v>1.095890410958904</v>
      </c>
      <c r="H17" s="308" t="s">
        <v>70</v>
      </c>
      <c r="I17" s="246" t="s">
        <v>18</v>
      </c>
      <c r="J17" s="893" t="s">
        <v>147</v>
      </c>
      <c r="K17" s="245" t="s">
        <v>135</v>
      </c>
      <c r="L17" s="245" t="s">
        <v>62</v>
      </c>
      <c r="M17" s="893"/>
      <c r="N17" s="566"/>
    </row>
    <row r="18" spans="1:14" s="2" customFormat="1" ht="15" customHeight="1" x14ac:dyDescent="0.25">
      <c r="A18" s="211">
        <v>44287</v>
      </c>
      <c r="B18" s="245" t="s">
        <v>93</v>
      </c>
      <c r="C18" s="245" t="s">
        <v>93</v>
      </c>
      <c r="D18" s="246" t="s">
        <v>91</v>
      </c>
      <c r="E18" s="266">
        <v>2000</v>
      </c>
      <c r="F18" s="565">
        <v>3650</v>
      </c>
      <c r="G18" s="520">
        <f t="shared" si="0"/>
        <v>0.54794520547945202</v>
      </c>
      <c r="H18" s="308" t="s">
        <v>70</v>
      </c>
      <c r="I18" s="246" t="s">
        <v>18</v>
      </c>
      <c r="J18" s="893" t="s">
        <v>147</v>
      </c>
      <c r="K18" s="245" t="s">
        <v>135</v>
      </c>
      <c r="L18" s="245" t="s">
        <v>62</v>
      </c>
      <c r="M18" s="893"/>
      <c r="N18" s="566"/>
    </row>
    <row r="19" spans="1:14" s="2" customFormat="1" ht="15" customHeight="1" x14ac:dyDescent="0.25">
      <c r="A19" s="211">
        <v>44287</v>
      </c>
      <c r="B19" s="245" t="s">
        <v>93</v>
      </c>
      <c r="C19" s="245" t="s">
        <v>93</v>
      </c>
      <c r="D19" s="246" t="s">
        <v>91</v>
      </c>
      <c r="E19" s="262">
        <v>4000</v>
      </c>
      <c r="F19" s="565">
        <v>3650</v>
      </c>
      <c r="G19" s="520">
        <f t="shared" si="0"/>
        <v>1.095890410958904</v>
      </c>
      <c r="H19" s="308" t="s">
        <v>70</v>
      </c>
      <c r="I19" s="246" t="s">
        <v>18</v>
      </c>
      <c r="J19" s="893" t="s">
        <v>147</v>
      </c>
      <c r="K19" s="245" t="s">
        <v>135</v>
      </c>
      <c r="L19" s="245" t="s">
        <v>62</v>
      </c>
      <c r="M19" s="893"/>
      <c r="N19" s="566"/>
    </row>
    <row r="20" spans="1:14" s="2" customFormat="1" ht="15" customHeight="1" x14ac:dyDescent="0.25">
      <c r="A20" s="1023">
        <v>44287</v>
      </c>
      <c r="B20" s="995" t="s">
        <v>68</v>
      </c>
      <c r="C20" s="995" t="s">
        <v>67</v>
      </c>
      <c r="D20" s="1009" t="s">
        <v>14</v>
      </c>
      <c r="E20" s="227">
        <v>1000</v>
      </c>
      <c r="F20" s="565">
        <v>3650</v>
      </c>
      <c r="G20" s="520">
        <f t="shared" si="0"/>
        <v>0.27397260273972601</v>
      </c>
      <c r="H20" s="308" t="s">
        <v>42</v>
      </c>
      <c r="I20" s="246" t="s">
        <v>18</v>
      </c>
      <c r="J20" s="1029" t="s">
        <v>154</v>
      </c>
      <c r="K20" s="245" t="s">
        <v>135</v>
      </c>
      <c r="L20" s="245" t="s">
        <v>62</v>
      </c>
      <c r="M20" s="1029"/>
      <c r="N20" s="566"/>
    </row>
    <row r="21" spans="1:14" s="2" customFormat="1" ht="15" customHeight="1" x14ac:dyDescent="0.25">
      <c r="A21" s="244">
        <v>44287</v>
      </c>
      <c r="B21" s="245" t="s">
        <v>68</v>
      </c>
      <c r="C21" s="245" t="s">
        <v>67</v>
      </c>
      <c r="D21" s="835" t="s">
        <v>14</v>
      </c>
      <c r="E21" s="203">
        <v>1000</v>
      </c>
      <c r="F21" s="565">
        <v>3650</v>
      </c>
      <c r="G21" s="520">
        <f t="shared" si="0"/>
        <v>0.27397260273972601</v>
      </c>
      <c r="H21" s="308" t="s">
        <v>42</v>
      </c>
      <c r="I21" s="246" t="s">
        <v>18</v>
      </c>
      <c r="J21" s="1029" t="s">
        <v>154</v>
      </c>
      <c r="K21" s="245" t="s">
        <v>135</v>
      </c>
      <c r="L21" s="245" t="s">
        <v>62</v>
      </c>
      <c r="M21" s="1029"/>
      <c r="N21" s="566"/>
    </row>
    <row r="22" spans="1:14" s="2" customFormat="1" ht="15" customHeight="1" x14ac:dyDescent="0.25">
      <c r="A22" s="244">
        <v>44287</v>
      </c>
      <c r="B22" s="245" t="s">
        <v>68</v>
      </c>
      <c r="C22" s="245" t="s">
        <v>67</v>
      </c>
      <c r="D22" s="835" t="s">
        <v>14</v>
      </c>
      <c r="E22" s="203">
        <v>2000</v>
      </c>
      <c r="F22" s="565">
        <v>3650</v>
      </c>
      <c r="G22" s="520">
        <f t="shared" si="0"/>
        <v>0.54794520547945202</v>
      </c>
      <c r="H22" s="308" t="s">
        <v>42</v>
      </c>
      <c r="I22" s="246" t="s">
        <v>18</v>
      </c>
      <c r="J22" s="1029" t="s">
        <v>154</v>
      </c>
      <c r="K22" s="245" t="s">
        <v>135</v>
      </c>
      <c r="L22" s="245" t="s">
        <v>62</v>
      </c>
      <c r="M22" s="1029"/>
      <c r="N22" s="566"/>
    </row>
    <row r="23" spans="1:14" s="2" customFormat="1" ht="15" customHeight="1" x14ac:dyDescent="0.25">
      <c r="A23" s="244">
        <v>44287</v>
      </c>
      <c r="B23" s="245" t="s">
        <v>68</v>
      </c>
      <c r="C23" s="245" t="s">
        <v>67</v>
      </c>
      <c r="D23" s="835" t="s">
        <v>14</v>
      </c>
      <c r="E23" s="203">
        <v>3000</v>
      </c>
      <c r="F23" s="565">
        <v>3650</v>
      </c>
      <c r="G23" s="520">
        <f t="shared" si="0"/>
        <v>0.82191780821917804</v>
      </c>
      <c r="H23" s="308" t="s">
        <v>42</v>
      </c>
      <c r="I23" s="246" t="s">
        <v>18</v>
      </c>
      <c r="J23" s="1029" t="s">
        <v>154</v>
      </c>
      <c r="K23" s="245" t="s">
        <v>135</v>
      </c>
      <c r="L23" s="245" t="s">
        <v>62</v>
      </c>
      <c r="M23" s="1029"/>
      <c r="N23" s="566"/>
    </row>
    <row r="24" spans="1:14" s="2" customFormat="1" ht="15" customHeight="1" x14ac:dyDescent="0.25">
      <c r="A24" s="211">
        <v>44292</v>
      </c>
      <c r="B24" s="212" t="s">
        <v>68</v>
      </c>
      <c r="C24" s="212" t="s">
        <v>67</v>
      </c>
      <c r="D24" s="212" t="s">
        <v>91</v>
      </c>
      <c r="E24" s="447">
        <v>6000</v>
      </c>
      <c r="F24" s="565">
        <v>3650</v>
      </c>
      <c r="G24" s="520">
        <f t="shared" si="0"/>
        <v>1.6438356164383561</v>
      </c>
      <c r="H24" s="308" t="s">
        <v>70</v>
      </c>
      <c r="I24" s="246" t="s">
        <v>18</v>
      </c>
      <c r="J24" s="762" t="s">
        <v>152</v>
      </c>
      <c r="K24" s="245" t="s">
        <v>135</v>
      </c>
      <c r="L24" s="245" t="s">
        <v>62</v>
      </c>
      <c r="M24" s="762"/>
      <c r="N24" s="566"/>
    </row>
    <row r="25" spans="1:14" s="2" customFormat="1" ht="15" customHeight="1" x14ac:dyDescent="0.25">
      <c r="A25" s="211">
        <v>44292</v>
      </c>
      <c r="B25" s="212" t="s">
        <v>68</v>
      </c>
      <c r="C25" s="212" t="s">
        <v>67</v>
      </c>
      <c r="D25" s="212" t="s">
        <v>91</v>
      </c>
      <c r="E25" s="219">
        <v>16000</v>
      </c>
      <c r="F25" s="565">
        <v>3650</v>
      </c>
      <c r="G25" s="520">
        <f t="shared" si="0"/>
        <v>4.3835616438356162</v>
      </c>
      <c r="H25" s="308" t="s">
        <v>70</v>
      </c>
      <c r="I25" s="246" t="s">
        <v>18</v>
      </c>
      <c r="J25" s="762" t="s">
        <v>152</v>
      </c>
      <c r="K25" s="245" t="s">
        <v>135</v>
      </c>
      <c r="L25" s="245" t="s">
        <v>62</v>
      </c>
      <c r="M25" s="762"/>
      <c r="N25" s="566"/>
    </row>
    <row r="26" spans="1:14" s="2" customFormat="1" ht="15" customHeight="1" x14ac:dyDescent="0.25">
      <c r="A26" s="211">
        <v>44292</v>
      </c>
      <c r="B26" s="212" t="s">
        <v>68</v>
      </c>
      <c r="C26" s="212" t="s">
        <v>67</v>
      </c>
      <c r="D26" s="212" t="s">
        <v>91</v>
      </c>
      <c r="E26" s="203">
        <v>17000</v>
      </c>
      <c r="F26" s="565">
        <v>3650</v>
      </c>
      <c r="G26" s="520">
        <f t="shared" si="0"/>
        <v>4.6575342465753424</v>
      </c>
      <c r="H26" s="308" t="s">
        <v>70</v>
      </c>
      <c r="I26" s="246" t="s">
        <v>18</v>
      </c>
      <c r="J26" s="762" t="s">
        <v>152</v>
      </c>
      <c r="K26" s="245" t="s">
        <v>135</v>
      </c>
      <c r="L26" s="245" t="s">
        <v>62</v>
      </c>
      <c r="M26" s="762"/>
      <c r="N26" s="566"/>
    </row>
    <row r="27" spans="1:14" s="2" customFormat="1" ht="15" customHeight="1" x14ac:dyDescent="0.25">
      <c r="A27" s="211">
        <v>44292</v>
      </c>
      <c r="B27" s="212" t="s">
        <v>68</v>
      </c>
      <c r="C27" s="212" t="s">
        <v>67</v>
      </c>
      <c r="D27" s="212" t="s">
        <v>91</v>
      </c>
      <c r="E27" s="447">
        <v>9000</v>
      </c>
      <c r="F27" s="565">
        <v>3650</v>
      </c>
      <c r="G27" s="520">
        <f t="shared" si="0"/>
        <v>2.4657534246575343</v>
      </c>
      <c r="H27" s="308" t="s">
        <v>70</v>
      </c>
      <c r="I27" s="246" t="s">
        <v>18</v>
      </c>
      <c r="J27" s="762" t="s">
        <v>152</v>
      </c>
      <c r="K27" s="245" t="s">
        <v>135</v>
      </c>
      <c r="L27" s="245" t="s">
        <v>62</v>
      </c>
      <c r="M27" s="762"/>
      <c r="N27" s="566"/>
    </row>
    <row r="28" spans="1:14" s="2" customFormat="1" ht="15" customHeight="1" x14ac:dyDescent="0.25">
      <c r="A28" s="211">
        <v>44292</v>
      </c>
      <c r="B28" s="212" t="s">
        <v>93</v>
      </c>
      <c r="C28" s="245" t="s">
        <v>93</v>
      </c>
      <c r="D28" s="212" t="s">
        <v>91</v>
      </c>
      <c r="E28" s="447">
        <v>7000</v>
      </c>
      <c r="F28" s="565">
        <v>3650</v>
      </c>
      <c r="G28" s="520">
        <f t="shared" si="0"/>
        <v>1.9178082191780821</v>
      </c>
      <c r="H28" s="308" t="s">
        <v>70</v>
      </c>
      <c r="I28" s="246" t="s">
        <v>18</v>
      </c>
      <c r="J28" s="762" t="s">
        <v>152</v>
      </c>
      <c r="K28" s="245" t="s">
        <v>135</v>
      </c>
      <c r="L28" s="245" t="s">
        <v>62</v>
      </c>
      <c r="M28" s="762"/>
      <c r="N28" s="566"/>
    </row>
    <row r="29" spans="1:14" s="2" customFormat="1" ht="15" customHeight="1" x14ac:dyDescent="0.25">
      <c r="A29" s="211">
        <v>44292</v>
      </c>
      <c r="B29" s="212" t="s">
        <v>93</v>
      </c>
      <c r="C29" s="245" t="s">
        <v>93</v>
      </c>
      <c r="D29" s="212" t="s">
        <v>91</v>
      </c>
      <c r="E29" s="278">
        <v>3000</v>
      </c>
      <c r="F29" s="565">
        <v>3650</v>
      </c>
      <c r="G29" s="520">
        <f t="shared" si="0"/>
        <v>0.82191780821917804</v>
      </c>
      <c r="H29" s="308" t="s">
        <v>70</v>
      </c>
      <c r="I29" s="246" t="s">
        <v>18</v>
      </c>
      <c r="J29" s="762" t="s">
        <v>152</v>
      </c>
      <c r="K29" s="245" t="s">
        <v>135</v>
      </c>
      <c r="L29" s="245" t="s">
        <v>62</v>
      </c>
      <c r="M29" s="762"/>
      <c r="N29" s="566"/>
    </row>
    <row r="30" spans="1:14" s="2" customFormat="1" ht="15" customHeight="1" x14ac:dyDescent="0.25">
      <c r="A30" s="717">
        <v>44292</v>
      </c>
      <c r="B30" s="245" t="s">
        <v>68</v>
      </c>
      <c r="C30" s="245" t="s">
        <v>67</v>
      </c>
      <c r="D30" s="835" t="s">
        <v>91</v>
      </c>
      <c r="E30" s="220">
        <v>25000</v>
      </c>
      <c r="F30" s="565">
        <v>3650</v>
      </c>
      <c r="G30" s="520">
        <f t="shared" si="0"/>
        <v>6.8493150684931505</v>
      </c>
      <c r="H30" s="308" t="s">
        <v>71</v>
      </c>
      <c r="I30" s="246" t="s">
        <v>18</v>
      </c>
      <c r="J30" s="290" t="s">
        <v>159</v>
      </c>
      <c r="K30" s="245" t="s">
        <v>135</v>
      </c>
      <c r="L30" s="245" t="s">
        <v>62</v>
      </c>
      <c r="M30" s="290"/>
      <c r="N30" s="566"/>
    </row>
    <row r="31" spans="1:14" s="2" customFormat="1" ht="15" customHeight="1" x14ac:dyDescent="0.25">
      <c r="A31" s="717">
        <v>44292</v>
      </c>
      <c r="B31" s="245" t="s">
        <v>68</v>
      </c>
      <c r="C31" s="245" t="s">
        <v>67</v>
      </c>
      <c r="D31" s="835" t="s">
        <v>91</v>
      </c>
      <c r="E31" s="220">
        <v>25000</v>
      </c>
      <c r="F31" s="565">
        <v>3650</v>
      </c>
      <c r="G31" s="520">
        <f t="shared" si="0"/>
        <v>6.8493150684931505</v>
      </c>
      <c r="H31" s="308" t="s">
        <v>71</v>
      </c>
      <c r="I31" s="246" t="s">
        <v>18</v>
      </c>
      <c r="J31" s="290" t="s">
        <v>159</v>
      </c>
      <c r="K31" s="245" t="s">
        <v>135</v>
      </c>
      <c r="L31" s="245" t="s">
        <v>62</v>
      </c>
      <c r="M31" s="290"/>
      <c r="N31" s="566"/>
    </row>
    <row r="32" spans="1:14" s="2" customFormat="1" ht="15" customHeight="1" x14ac:dyDescent="0.25">
      <c r="A32" s="717">
        <v>44292</v>
      </c>
      <c r="B32" s="245" t="s">
        <v>68</v>
      </c>
      <c r="C32" s="245" t="s">
        <v>67</v>
      </c>
      <c r="D32" s="835" t="s">
        <v>91</v>
      </c>
      <c r="E32" s="220">
        <v>2000</v>
      </c>
      <c r="F32" s="565">
        <v>3650</v>
      </c>
      <c r="G32" s="520">
        <f t="shared" si="0"/>
        <v>0.54794520547945202</v>
      </c>
      <c r="H32" s="308" t="s">
        <v>71</v>
      </c>
      <c r="I32" s="246" t="s">
        <v>18</v>
      </c>
      <c r="J32" s="290" t="s">
        <v>159</v>
      </c>
      <c r="K32" s="245" t="s">
        <v>135</v>
      </c>
      <c r="L32" s="245" t="s">
        <v>62</v>
      </c>
      <c r="M32" s="290"/>
      <c r="N32" s="566"/>
    </row>
    <row r="33" spans="1:14" s="2" customFormat="1" ht="15" customHeight="1" x14ac:dyDescent="0.25">
      <c r="A33" s="717">
        <v>44292</v>
      </c>
      <c r="B33" s="245" t="s">
        <v>68</v>
      </c>
      <c r="C33" s="245" t="s">
        <v>67</v>
      </c>
      <c r="D33" s="835" t="s">
        <v>91</v>
      </c>
      <c r="E33" s="220">
        <v>4000</v>
      </c>
      <c r="F33" s="565">
        <v>3650</v>
      </c>
      <c r="G33" s="520">
        <f t="shared" si="0"/>
        <v>1.095890410958904</v>
      </c>
      <c r="H33" s="308" t="s">
        <v>71</v>
      </c>
      <c r="I33" s="246" t="s">
        <v>18</v>
      </c>
      <c r="J33" s="290" t="s">
        <v>159</v>
      </c>
      <c r="K33" s="245" t="s">
        <v>135</v>
      </c>
      <c r="L33" s="245" t="s">
        <v>62</v>
      </c>
      <c r="M33" s="290"/>
      <c r="N33" s="566"/>
    </row>
    <row r="34" spans="1:14" s="2" customFormat="1" ht="15" customHeight="1" x14ac:dyDescent="0.25">
      <c r="A34" s="717">
        <v>44292</v>
      </c>
      <c r="B34" s="212" t="s">
        <v>93</v>
      </c>
      <c r="C34" s="245" t="s">
        <v>93</v>
      </c>
      <c r="D34" s="287" t="s">
        <v>91</v>
      </c>
      <c r="E34" s="220">
        <v>3000</v>
      </c>
      <c r="F34" s="565">
        <v>3650</v>
      </c>
      <c r="G34" s="520">
        <f t="shared" si="0"/>
        <v>0.82191780821917804</v>
      </c>
      <c r="H34" s="308" t="s">
        <v>71</v>
      </c>
      <c r="I34" s="246" t="s">
        <v>18</v>
      </c>
      <c r="J34" s="290" t="s">
        <v>159</v>
      </c>
      <c r="K34" s="245" t="s">
        <v>135</v>
      </c>
      <c r="L34" s="245" t="s">
        <v>62</v>
      </c>
      <c r="M34" s="290"/>
      <c r="N34" s="566"/>
    </row>
    <row r="35" spans="1:14" s="2" customFormat="1" ht="15" customHeight="1" x14ac:dyDescent="0.25">
      <c r="A35" s="717">
        <v>44292</v>
      </c>
      <c r="B35" s="212" t="s">
        <v>93</v>
      </c>
      <c r="C35" s="245" t="s">
        <v>93</v>
      </c>
      <c r="D35" s="287" t="s">
        <v>91</v>
      </c>
      <c r="E35" s="220">
        <v>10000</v>
      </c>
      <c r="F35" s="565">
        <v>3650</v>
      </c>
      <c r="G35" s="520">
        <f t="shared" si="0"/>
        <v>2.7397260273972601</v>
      </c>
      <c r="H35" s="308" t="s">
        <v>71</v>
      </c>
      <c r="I35" s="246" t="s">
        <v>18</v>
      </c>
      <c r="J35" s="290" t="s">
        <v>159</v>
      </c>
      <c r="K35" s="245" t="s">
        <v>135</v>
      </c>
      <c r="L35" s="245" t="s">
        <v>62</v>
      </c>
      <c r="M35" s="290"/>
      <c r="N35" s="566"/>
    </row>
    <row r="36" spans="1:14" s="2" customFormat="1" ht="15" customHeight="1" x14ac:dyDescent="0.25">
      <c r="A36" s="211">
        <v>44292</v>
      </c>
      <c r="B36" s="212" t="s">
        <v>68</v>
      </c>
      <c r="C36" s="212" t="s">
        <v>67</v>
      </c>
      <c r="D36" s="212" t="s">
        <v>52</v>
      </c>
      <c r="E36" s="203">
        <v>7000</v>
      </c>
      <c r="F36" s="565">
        <v>3650</v>
      </c>
      <c r="G36" s="520">
        <f>E36/F36</f>
        <v>1.9178082191780821</v>
      </c>
      <c r="H36" s="308" t="s">
        <v>53</v>
      </c>
      <c r="I36" s="246" t="s">
        <v>18</v>
      </c>
      <c r="J36" s="291" t="s">
        <v>164</v>
      </c>
      <c r="K36" s="245" t="s">
        <v>135</v>
      </c>
      <c r="L36" s="245" t="s">
        <v>62</v>
      </c>
      <c r="M36" s="290"/>
      <c r="N36" s="566"/>
    </row>
    <row r="37" spans="1:14" s="2" customFormat="1" ht="15" customHeight="1" x14ac:dyDescent="0.25">
      <c r="A37" s="211">
        <v>44292</v>
      </c>
      <c r="B37" s="212" t="s">
        <v>68</v>
      </c>
      <c r="C37" s="212" t="s">
        <v>67</v>
      </c>
      <c r="D37" s="212" t="s">
        <v>52</v>
      </c>
      <c r="E37" s="203">
        <v>7000</v>
      </c>
      <c r="F37" s="565">
        <v>3650</v>
      </c>
      <c r="G37" s="520">
        <f t="shared" si="0"/>
        <v>1.9178082191780821</v>
      </c>
      <c r="H37" s="308" t="s">
        <v>53</v>
      </c>
      <c r="I37" s="246" t="s">
        <v>18</v>
      </c>
      <c r="J37" s="291" t="s">
        <v>164</v>
      </c>
      <c r="K37" s="245" t="s">
        <v>135</v>
      </c>
      <c r="L37" s="245" t="s">
        <v>62</v>
      </c>
      <c r="M37" s="290"/>
      <c r="N37" s="566"/>
    </row>
    <row r="38" spans="1:14" s="2" customFormat="1" ht="15" customHeight="1" x14ac:dyDescent="0.25">
      <c r="A38" s="211">
        <v>44292</v>
      </c>
      <c r="B38" s="212" t="s">
        <v>193</v>
      </c>
      <c r="C38" s="212" t="s">
        <v>117</v>
      </c>
      <c r="D38" s="212" t="s">
        <v>92</v>
      </c>
      <c r="E38" s="203">
        <v>2000</v>
      </c>
      <c r="F38" s="565">
        <v>3650</v>
      </c>
      <c r="G38" s="520">
        <f t="shared" si="0"/>
        <v>0.54794520547945202</v>
      </c>
      <c r="H38" s="308" t="s">
        <v>194</v>
      </c>
      <c r="I38" s="246" t="s">
        <v>18</v>
      </c>
      <c r="J38" s="291" t="s">
        <v>789</v>
      </c>
      <c r="K38" s="245" t="s">
        <v>135</v>
      </c>
      <c r="L38" s="245" t="s">
        <v>62</v>
      </c>
      <c r="M38" s="290"/>
      <c r="N38" s="566"/>
    </row>
    <row r="39" spans="1:14" s="2" customFormat="1" ht="15" customHeight="1" x14ac:dyDescent="0.25">
      <c r="A39" s="211">
        <v>44293</v>
      </c>
      <c r="B39" s="212" t="s">
        <v>68</v>
      </c>
      <c r="C39" s="212" t="s">
        <v>67</v>
      </c>
      <c r="D39" s="212" t="s">
        <v>52</v>
      </c>
      <c r="E39" s="203">
        <v>8000</v>
      </c>
      <c r="F39" s="565">
        <v>3650</v>
      </c>
      <c r="G39" s="520">
        <f t="shared" si="0"/>
        <v>2.1917808219178081</v>
      </c>
      <c r="H39" s="308" t="s">
        <v>53</v>
      </c>
      <c r="I39" s="246" t="s">
        <v>18</v>
      </c>
      <c r="J39" s="291" t="s">
        <v>164</v>
      </c>
      <c r="K39" s="245" t="s">
        <v>135</v>
      </c>
      <c r="L39" s="245" t="s">
        <v>62</v>
      </c>
      <c r="M39" s="290"/>
      <c r="N39" s="566"/>
    </row>
    <row r="40" spans="1:14" s="2" customFormat="1" ht="15" customHeight="1" x14ac:dyDescent="0.25">
      <c r="A40" s="211">
        <v>44293</v>
      </c>
      <c r="B40" s="212" t="s">
        <v>68</v>
      </c>
      <c r="C40" s="212" t="s">
        <v>67</v>
      </c>
      <c r="D40" s="212" t="s">
        <v>52</v>
      </c>
      <c r="E40" s="203">
        <v>9000</v>
      </c>
      <c r="F40" s="565">
        <v>3650</v>
      </c>
      <c r="G40" s="520">
        <f t="shared" si="0"/>
        <v>2.4657534246575343</v>
      </c>
      <c r="H40" s="308" t="s">
        <v>53</v>
      </c>
      <c r="I40" s="246" t="s">
        <v>18</v>
      </c>
      <c r="J40" s="291" t="s">
        <v>164</v>
      </c>
      <c r="K40" s="245" t="s">
        <v>135</v>
      </c>
      <c r="L40" s="245" t="s">
        <v>62</v>
      </c>
      <c r="M40" s="290"/>
      <c r="N40" s="566"/>
    </row>
    <row r="41" spans="1:14" s="2" customFormat="1" ht="15" customHeight="1" x14ac:dyDescent="0.25">
      <c r="A41" s="211">
        <v>44293</v>
      </c>
      <c r="B41" s="212" t="s">
        <v>166</v>
      </c>
      <c r="C41" s="571" t="s">
        <v>167</v>
      </c>
      <c r="D41" s="572" t="s">
        <v>92</v>
      </c>
      <c r="E41" s="214">
        <v>163000</v>
      </c>
      <c r="F41" s="565">
        <v>3650</v>
      </c>
      <c r="G41" s="520">
        <f t="shared" si="0"/>
        <v>44.657534246575345</v>
      </c>
      <c r="H41" s="308" t="s">
        <v>42</v>
      </c>
      <c r="I41" s="246" t="s">
        <v>18</v>
      </c>
      <c r="J41" s="883" t="s">
        <v>170</v>
      </c>
      <c r="K41" s="245" t="s">
        <v>135</v>
      </c>
      <c r="L41" s="245" t="s">
        <v>62</v>
      </c>
      <c r="M41" s="883"/>
      <c r="N41" s="566"/>
    </row>
    <row r="42" spans="1:14" s="2" customFormat="1" ht="15" customHeight="1" x14ac:dyDescent="0.25">
      <c r="A42" s="211">
        <v>44293</v>
      </c>
      <c r="B42" s="212" t="s">
        <v>821</v>
      </c>
      <c r="C42" s="571" t="s">
        <v>821</v>
      </c>
      <c r="D42" s="572" t="s">
        <v>92</v>
      </c>
      <c r="E42" s="214">
        <v>3800</v>
      </c>
      <c r="F42" s="565">
        <v>3650</v>
      </c>
      <c r="G42" s="520">
        <f t="shared" si="0"/>
        <v>1.0410958904109588</v>
      </c>
      <c r="H42" s="308" t="s">
        <v>42</v>
      </c>
      <c r="I42" s="246" t="s">
        <v>18</v>
      </c>
      <c r="J42" s="883" t="s">
        <v>170</v>
      </c>
      <c r="K42" s="245" t="s">
        <v>135</v>
      </c>
      <c r="L42" s="245" t="s">
        <v>62</v>
      </c>
      <c r="M42" s="883"/>
      <c r="N42" s="566"/>
    </row>
    <row r="43" spans="1:14" s="2" customFormat="1" ht="15" customHeight="1" x14ac:dyDescent="0.25">
      <c r="A43" s="211">
        <v>44293</v>
      </c>
      <c r="B43" s="212" t="s">
        <v>168</v>
      </c>
      <c r="C43" s="571" t="s">
        <v>169</v>
      </c>
      <c r="D43" s="328" t="s">
        <v>92</v>
      </c>
      <c r="E43" s="220">
        <v>279900</v>
      </c>
      <c r="F43" s="222">
        <v>279900</v>
      </c>
      <c r="G43" s="520">
        <f t="shared" si="0"/>
        <v>1</v>
      </c>
      <c r="H43" s="308" t="s">
        <v>42</v>
      </c>
      <c r="I43" s="246" t="s">
        <v>18</v>
      </c>
      <c r="J43" s="883" t="s">
        <v>171</v>
      </c>
      <c r="K43" s="245" t="s">
        <v>135</v>
      </c>
      <c r="L43" s="245" t="s">
        <v>62</v>
      </c>
      <c r="M43" s="883"/>
      <c r="N43" s="566"/>
    </row>
    <row r="44" spans="1:14" s="2" customFormat="1" ht="15" customHeight="1" x14ac:dyDescent="0.25">
      <c r="A44" s="211">
        <v>44293</v>
      </c>
      <c r="B44" s="212" t="s">
        <v>113</v>
      </c>
      <c r="C44" s="212" t="s">
        <v>115</v>
      </c>
      <c r="D44" s="212" t="s">
        <v>91</v>
      </c>
      <c r="E44" s="203">
        <v>25000</v>
      </c>
      <c r="F44" s="565">
        <v>3650</v>
      </c>
      <c r="G44" s="520">
        <f t="shared" si="0"/>
        <v>6.8493150684931505</v>
      </c>
      <c r="H44" s="308" t="s">
        <v>70</v>
      </c>
      <c r="I44" s="246" t="s">
        <v>18</v>
      </c>
      <c r="J44" s="883" t="s">
        <v>172</v>
      </c>
      <c r="K44" s="245" t="s">
        <v>135</v>
      </c>
      <c r="L44" s="245" t="s">
        <v>62</v>
      </c>
      <c r="M44" s="883"/>
      <c r="N44" s="566"/>
    </row>
    <row r="45" spans="1:14" s="2" customFormat="1" ht="15" customHeight="1" x14ac:dyDescent="0.25">
      <c r="A45" s="211">
        <v>44293</v>
      </c>
      <c r="B45" s="210" t="s">
        <v>110</v>
      </c>
      <c r="C45" s="212" t="s">
        <v>115</v>
      </c>
      <c r="D45" s="212" t="s">
        <v>14</v>
      </c>
      <c r="E45" s="266">
        <v>20000</v>
      </c>
      <c r="F45" s="565">
        <v>3650</v>
      </c>
      <c r="G45" s="520">
        <f t="shared" si="0"/>
        <v>5.4794520547945202</v>
      </c>
      <c r="H45" s="308" t="s">
        <v>42</v>
      </c>
      <c r="I45" s="246" t="s">
        <v>18</v>
      </c>
      <c r="J45" s="883" t="s">
        <v>172</v>
      </c>
      <c r="K45" s="245" t="s">
        <v>135</v>
      </c>
      <c r="L45" s="245" t="s">
        <v>62</v>
      </c>
      <c r="M45" s="883"/>
      <c r="N45" s="566"/>
    </row>
    <row r="46" spans="1:14" s="2" customFormat="1" ht="15" customHeight="1" x14ac:dyDescent="0.25">
      <c r="A46" s="211">
        <v>44293</v>
      </c>
      <c r="B46" s="210" t="s">
        <v>111</v>
      </c>
      <c r="C46" s="212" t="s">
        <v>115</v>
      </c>
      <c r="D46" s="212" t="s">
        <v>52</v>
      </c>
      <c r="E46" s="266">
        <v>20000</v>
      </c>
      <c r="F46" s="565">
        <v>3650</v>
      </c>
      <c r="G46" s="520">
        <f t="shared" si="0"/>
        <v>5.4794520547945202</v>
      </c>
      <c r="H46" s="308" t="s">
        <v>53</v>
      </c>
      <c r="I46" s="246" t="s">
        <v>18</v>
      </c>
      <c r="J46" s="883" t="s">
        <v>172</v>
      </c>
      <c r="K46" s="245" t="s">
        <v>135</v>
      </c>
      <c r="L46" s="245" t="s">
        <v>62</v>
      </c>
      <c r="M46" s="883"/>
      <c r="N46" s="566"/>
    </row>
    <row r="47" spans="1:14" s="2" customFormat="1" ht="15" customHeight="1" x14ac:dyDescent="0.25">
      <c r="A47" s="211">
        <v>44293</v>
      </c>
      <c r="B47" s="210" t="s">
        <v>112</v>
      </c>
      <c r="C47" s="212" t="s">
        <v>115</v>
      </c>
      <c r="D47" s="210" t="s">
        <v>52</v>
      </c>
      <c r="E47" s="220">
        <v>20000</v>
      </c>
      <c r="F47" s="565">
        <v>3650</v>
      </c>
      <c r="G47" s="520">
        <f t="shared" si="0"/>
        <v>5.4794520547945202</v>
      </c>
      <c r="H47" s="308" t="s">
        <v>97</v>
      </c>
      <c r="I47" s="246" t="s">
        <v>18</v>
      </c>
      <c r="J47" s="883" t="s">
        <v>172</v>
      </c>
      <c r="K47" s="245" t="s">
        <v>135</v>
      </c>
      <c r="L47" s="245" t="s">
        <v>62</v>
      </c>
      <c r="M47" s="883"/>
      <c r="N47" s="566"/>
    </row>
    <row r="48" spans="1:14" s="2" customFormat="1" ht="15" customHeight="1" x14ac:dyDescent="0.25">
      <c r="A48" s="211">
        <v>44293</v>
      </c>
      <c r="B48" s="210" t="s">
        <v>114</v>
      </c>
      <c r="C48" s="212" t="s">
        <v>115</v>
      </c>
      <c r="D48" s="210" t="s">
        <v>91</v>
      </c>
      <c r="E48" s="220">
        <v>25000</v>
      </c>
      <c r="F48" s="565">
        <v>3650</v>
      </c>
      <c r="G48" s="520">
        <f t="shared" si="0"/>
        <v>6.8493150684931505</v>
      </c>
      <c r="H48" s="308" t="s">
        <v>71</v>
      </c>
      <c r="I48" s="246" t="s">
        <v>18</v>
      </c>
      <c r="J48" s="883" t="s">
        <v>172</v>
      </c>
      <c r="K48" s="245" t="s">
        <v>135</v>
      </c>
      <c r="L48" s="245" t="s">
        <v>62</v>
      </c>
      <c r="M48" s="883"/>
      <c r="N48" s="566"/>
    </row>
    <row r="49" spans="1:14" s="2" customFormat="1" ht="15" customHeight="1" x14ac:dyDescent="0.25">
      <c r="A49" s="211">
        <v>44293</v>
      </c>
      <c r="B49" s="212" t="s">
        <v>123</v>
      </c>
      <c r="C49" s="212" t="s">
        <v>115</v>
      </c>
      <c r="D49" s="287" t="s">
        <v>92</v>
      </c>
      <c r="E49" s="278">
        <v>10000</v>
      </c>
      <c r="F49" s="565">
        <v>3650</v>
      </c>
      <c r="G49" s="520">
        <f t="shared" si="0"/>
        <v>2.7397260273972601</v>
      </c>
      <c r="H49" s="308" t="s">
        <v>116</v>
      </c>
      <c r="I49" s="246" t="s">
        <v>18</v>
      </c>
      <c r="J49" s="883" t="s">
        <v>172</v>
      </c>
      <c r="K49" s="245" t="s">
        <v>135</v>
      </c>
      <c r="L49" s="245" t="s">
        <v>62</v>
      </c>
      <c r="M49" s="883"/>
      <c r="N49" s="566"/>
    </row>
    <row r="50" spans="1:14" s="2" customFormat="1" ht="15" customHeight="1" x14ac:dyDescent="0.25">
      <c r="A50" s="211">
        <v>44293</v>
      </c>
      <c r="B50" s="568" t="s">
        <v>173</v>
      </c>
      <c r="C50" s="568" t="s">
        <v>122</v>
      </c>
      <c r="D50" s="569" t="s">
        <v>92</v>
      </c>
      <c r="E50" s="573">
        <v>50000</v>
      </c>
      <c r="F50" s="565">
        <v>3650</v>
      </c>
      <c r="G50" s="520">
        <f t="shared" si="0"/>
        <v>13.698630136986301</v>
      </c>
      <c r="H50" s="308" t="s">
        <v>42</v>
      </c>
      <c r="I50" s="246" t="s">
        <v>18</v>
      </c>
      <c r="J50" s="883" t="s">
        <v>174</v>
      </c>
      <c r="K50" s="245" t="s">
        <v>135</v>
      </c>
      <c r="L50" s="245" t="s">
        <v>62</v>
      </c>
      <c r="M50" s="883"/>
      <c r="N50" s="566"/>
    </row>
    <row r="51" spans="1:14" s="2" customFormat="1" ht="15" customHeight="1" x14ac:dyDescent="0.25">
      <c r="A51" s="211">
        <v>44293</v>
      </c>
      <c r="B51" s="571" t="s">
        <v>201</v>
      </c>
      <c r="C51" s="571" t="s">
        <v>821</v>
      </c>
      <c r="D51" s="572" t="s">
        <v>92</v>
      </c>
      <c r="E51" s="266">
        <v>3400</v>
      </c>
      <c r="F51" s="565">
        <v>3650</v>
      </c>
      <c r="G51" s="520">
        <f t="shared" si="0"/>
        <v>0.93150684931506844</v>
      </c>
      <c r="H51" s="308" t="s">
        <v>42</v>
      </c>
      <c r="I51" s="246" t="s">
        <v>18</v>
      </c>
      <c r="J51" s="930" t="s">
        <v>199</v>
      </c>
      <c r="K51" s="245" t="s">
        <v>135</v>
      </c>
      <c r="L51" s="245" t="s">
        <v>62</v>
      </c>
      <c r="M51" s="883"/>
      <c r="N51" s="566"/>
    </row>
    <row r="52" spans="1:14" s="2" customFormat="1" ht="15" customHeight="1" x14ac:dyDescent="0.25">
      <c r="A52" s="211">
        <v>44293</v>
      </c>
      <c r="B52" s="245" t="s">
        <v>183</v>
      </c>
      <c r="C52" s="245" t="s">
        <v>189</v>
      </c>
      <c r="D52" s="246" t="s">
        <v>14</v>
      </c>
      <c r="E52" s="220">
        <v>1211320</v>
      </c>
      <c r="F52" s="565">
        <v>3650</v>
      </c>
      <c r="G52" s="520">
        <f t="shared" si="0"/>
        <v>331.86849315068491</v>
      </c>
      <c r="H52" s="732" t="s">
        <v>489</v>
      </c>
      <c r="I52" s="246" t="s">
        <v>18</v>
      </c>
      <c r="J52" s="883" t="s">
        <v>190</v>
      </c>
      <c r="K52" s="245" t="s">
        <v>135</v>
      </c>
      <c r="L52" s="245" t="s">
        <v>62</v>
      </c>
      <c r="M52" s="883"/>
      <c r="N52" s="566"/>
    </row>
    <row r="53" spans="1:14" s="2" customFormat="1" ht="15" customHeight="1" x14ac:dyDescent="0.25">
      <c r="A53" s="211">
        <v>44293</v>
      </c>
      <c r="B53" s="210" t="s">
        <v>184</v>
      </c>
      <c r="C53" s="245" t="s">
        <v>189</v>
      </c>
      <c r="D53" s="212" t="s">
        <v>52</v>
      </c>
      <c r="E53" s="203">
        <v>719920</v>
      </c>
      <c r="F53" s="565">
        <v>3650</v>
      </c>
      <c r="G53" s="520">
        <f t="shared" si="0"/>
        <v>197.23835616438356</v>
      </c>
      <c r="H53" s="732" t="s">
        <v>489</v>
      </c>
      <c r="I53" s="246" t="s">
        <v>18</v>
      </c>
      <c r="J53" s="883" t="s">
        <v>190</v>
      </c>
      <c r="K53" s="245" t="s">
        <v>135</v>
      </c>
      <c r="L53" s="245" t="s">
        <v>62</v>
      </c>
      <c r="M53" s="883"/>
      <c r="N53" s="566"/>
    </row>
    <row r="54" spans="1:14" s="2" customFormat="1" ht="15" customHeight="1" x14ac:dyDescent="0.25">
      <c r="A54" s="211">
        <v>44293</v>
      </c>
      <c r="B54" s="210" t="s">
        <v>185</v>
      </c>
      <c r="C54" s="245" t="s">
        <v>189</v>
      </c>
      <c r="D54" s="212" t="s">
        <v>52</v>
      </c>
      <c r="E54" s="203">
        <v>549100</v>
      </c>
      <c r="F54" s="565">
        <v>3650</v>
      </c>
      <c r="G54" s="520">
        <f t="shared" si="0"/>
        <v>150.43835616438355</v>
      </c>
      <c r="H54" s="732" t="s">
        <v>489</v>
      </c>
      <c r="I54" s="246" t="s">
        <v>18</v>
      </c>
      <c r="J54" s="883" t="s">
        <v>190</v>
      </c>
      <c r="K54" s="245" t="s">
        <v>135</v>
      </c>
      <c r="L54" s="245" t="s">
        <v>62</v>
      </c>
      <c r="M54" s="883"/>
      <c r="N54" s="566"/>
    </row>
    <row r="55" spans="1:14" s="2" customFormat="1" ht="15" customHeight="1" x14ac:dyDescent="0.25">
      <c r="A55" s="211">
        <v>44293</v>
      </c>
      <c r="B55" s="210" t="s">
        <v>186</v>
      </c>
      <c r="C55" s="245" t="s">
        <v>189</v>
      </c>
      <c r="D55" s="212" t="s">
        <v>14</v>
      </c>
      <c r="E55" s="203">
        <v>654720</v>
      </c>
      <c r="F55" s="565">
        <v>3650</v>
      </c>
      <c r="G55" s="520">
        <f t="shared" si="0"/>
        <v>179.37534246575342</v>
      </c>
      <c r="H55" s="732" t="s">
        <v>489</v>
      </c>
      <c r="I55" s="246" t="s">
        <v>18</v>
      </c>
      <c r="J55" s="883" t="s">
        <v>191</v>
      </c>
      <c r="K55" s="245" t="s">
        <v>135</v>
      </c>
      <c r="L55" s="245" t="s">
        <v>62</v>
      </c>
      <c r="M55" s="883"/>
      <c r="N55" s="566"/>
    </row>
    <row r="56" spans="1:14" s="2" customFormat="1" ht="15" customHeight="1" x14ac:dyDescent="0.25">
      <c r="A56" s="211">
        <v>44293</v>
      </c>
      <c r="B56" s="210" t="s">
        <v>187</v>
      </c>
      <c r="C56" s="245" t="s">
        <v>189</v>
      </c>
      <c r="D56" s="212" t="s">
        <v>52</v>
      </c>
      <c r="E56" s="203">
        <v>408960</v>
      </c>
      <c r="F56" s="565">
        <v>3650</v>
      </c>
      <c r="G56" s="520">
        <f t="shared" si="0"/>
        <v>112.04383561643836</v>
      </c>
      <c r="H56" s="732" t="s">
        <v>489</v>
      </c>
      <c r="I56" s="246" t="s">
        <v>18</v>
      </c>
      <c r="J56" s="883" t="s">
        <v>191</v>
      </c>
      <c r="K56" s="245" t="s">
        <v>135</v>
      </c>
      <c r="L56" s="245" t="s">
        <v>62</v>
      </c>
      <c r="M56" s="883"/>
      <c r="N56" s="566"/>
    </row>
    <row r="57" spans="1:14" s="2" customFormat="1" ht="15" customHeight="1" x14ac:dyDescent="0.25">
      <c r="A57" s="211">
        <v>44293</v>
      </c>
      <c r="B57" s="210" t="s">
        <v>188</v>
      </c>
      <c r="C57" s="245" t="s">
        <v>189</v>
      </c>
      <c r="D57" s="212" t="s">
        <v>52</v>
      </c>
      <c r="E57" s="203">
        <v>323550</v>
      </c>
      <c r="F57" s="565">
        <v>3650</v>
      </c>
      <c r="G57" s="520">
        <f t="shared" si="0"/>
        <v>88.643835616438352</v>
      </c>
      <c r="H57" s="732" t="s">
        <v>489</v>
      </c>
      <c r="I57" s="246" t="s">
        <v>18</v>
      </c>
      <c r="J57" s="883" t="s">
        <v>191</v>
      </c>
      <c r="K57" s="245" t="s">
        <v>135</v>
      </c>
      <c r="L57" s="245" t="s">
        <v>62</v>
      </c>
      <c r="M57" s="883"/>
      <c r="N57" s="566"/>
    </row>
    <row r="58" spans="1:14" s="2" customFormat="1" ht="15" customHeight="1" x14ac:dyDescent="0.25">
      <c r="A58" s="211">
        <v>44293</v>
      </c>
      <c r="B58" s="212" t="s">
        <v>138</v>
      </c>
      <c r="C58" s="210" t="s">
        <v>117</v>
      </c>
      <c r="D58" s="212" t="s">
        <v>92</v>
      </c>
      <c r="E58" s="233">
        <v>2300</v>
      </c>
      <c r="F58" s="565">
        <v>3650</v>
      </c>
      <c r="G58" s="520">
        <f t="shared" si="0"/>
        <v>0.63013698630136983</v>
      </c>
      <c r="H58" s="732" t="s">
        <v>489</v>
      </c>
      <c r="I58" s="246" t="s">
        <v>18</v>
      </c>
      <c r="J58" s="893" t="s">
        <v>757</v>
      </c>
      <c r="K58" s="245" t="s">
        <v>135</v>
      </c>
      <c r="L58" s="245" t="s">
        <v>62</v>
      </c>
      <c r="M58" s="893"/>
      <c r="N58" s="566"/>
    </row>
    <row r="59" spans="1:14" s="2" customFormat="1" ht="15" customHeight="1" x14ac:dyDescent="0.25">
      <c r="A59" s="211">
        <v>44293</v>
      </c>
      <c r="B59" s="212" t="s">
        <v>192</v>
      </c>
      <c r="C59" s="210" t="s">
        <v>117</v>
      </c>
      <c r="D59" s="212" t="s">
        <v>92</v>
      </c>
      <c r="E59" s="263">
        <v>5000</v>
      </c>
      <c r="F59" s="565">
        <v>3650</v>
      </c>
      <c r="G59" s="520">
        <f t="shared" si="0"/>
        <v>1.3698630136986301</v>
      </c>
      <c r="H59" s="732" t="s">
        <v>489</v>
      </c>
      <c r="I59" s="246" t="s">
        <v>18</v>
      </c>
      <c r="J59" s="893" t="s">
        <v>758</v>
      </c>
      <c r="K59" s="245" t="s">
        <v>135</v>
      </c>
      <c r="L59" s="245" t="s">
        <v>62</v>
      </c>
      <c r="M59" s="893"/>
      <c r="N59" s="566"/>
    </row>
    <row r="60" spans="1:14" s="2" customFormat="1" ht="15" customHeight="1" x14ac:dyDescent="0.25">
      <c r="A60" s="211">
        <v>44293</v>
      </c>
      <c r="B60" s="212" t="s">
        <v>193</v>
      </c>
      <c r="C60" s="210" t="s">
        <v>117</v>
      </c>
      <c r="D60" s="212" t="s">
        <v>92</v>
      </c>
      <c r="E60" s="263">
        <v>2000</v>
      </c>
      <c r="F60" s="565">
        <v>3650</v>
      </c>
      <c r="G60" s="520">
        <f t="shared" si="0"/>
        <v>0.54794520547945202</v>
      </c>
      <c r="H60" s="308" t="s">
        <v>194</v>
      </c>
      <c r="I60" s="246" t="s">
        <v>18</v>
      </c>
      <c r="J60" s="893" t="s">
        <v>759</v>
      </c>
      <c r="K60" s="245" t="s">
        <v>135</v>
      </c>
      <c r="L60" s="245" t="s">
        <v>62</v>
      </c>
      <c r="M60" s="893"/>
      <c r="N60" s="566"/>
    </row>
    <row r="61" spans="1:14" s="2" customFormat="1" ht="15" customHeight="1" x14ac:dyDescent="0.25">
      <c r="A61" s="211">
        <v>44293</v>
      </c>
      <c r="B61" s="212" t="s">
        <v>124</v>
      </c>
      <c r="C61" s="210" t="s">
        <v>117</v>
      </c>
      <c r="D61" s="212" t="s">
        <v>92</v>
      </c>
      <c r="E61" s="263">
        <v>2600</v>
      </c>
      <c r="F61" s="565">
        <v>3650</v>
      </c>
      <c r="G61" s="520">
        <f t="shared" si="0"/>
        <v>0.71232876712328763</v>
      </c>
      <c r="H61" s="732" t="s">
        <v>489</v>
      </c>
      <c r="I61" s="246" t="s">
        <v>18</v>
      </c>
      <c r="J61" s="893" t="s">
        <v>760</v>
      </c>
      <c r="K61" s="245" t="s">
        <v>135</v>
      </c>
      <c r="L61" s="245" t="s">
        <v>62</v>
      </c>
      <c r="M61" s="893"/>
      <c r="N61" s="566"/>
    </row>
    <row r="62" spans="1:14" s="2" customFormat="1" ht="15" customHeight="1" x14ac:dyDescent="0.25">
      <c r="A62" s="211">
        <v>44293</v>
      </c>
      <c r="B62" s="212" t="s">
        <v>68</v>
      </c>
      <c r="C62" s="212" t="s">
        <v>67</v>
      </c>
      <c r="D62" s="212" t="s">
        <v>91</v>
      </c>
      <c r="E62" s="220">
        <v>8000</v>
      </c>
      <c r="F62" s="565">
        <v>3650</v>
      </c>
      <c r="G62" s="520">
        <f t="shared" si="0"/>
        <v>2.1917808219178081</v>
      </c>
      <c r="H62" s="308" t="s">
        <v>70</v>
      </c>
      <c r="I62" s="246" t="s">
        <v>18</v>
      </c>
      <c r="J62" s="762" t="s">
        <v>202</v>
      </c>
      <c r="K62" s="245" t="s">
        <v>135</v>
      </c>
      <c r="L62" s="245" t="s">
        <v>62</v>
      </c>
      <c r="M62" s="762"/>
      <c r="N62" s="566"/>
    </row>
    <row r="63" spans="1:14" s="2" customFormat="1" ht="15" customHeight="1" x14ac:dyDescent="0.25">
      <c r="A63" s="211">
        <v>44293</v>
      </c>
      <c r="B63" s="212" t="s">
        <v>68</v>
      </c>
      <c r="C63" s="212" t="s">
        <v>67</v>
      </c>
      <c r="D63" s="212" t="s">
        <v>91</v>
      </c>
      <c r="E63" s="262">
        <v>12000</v>
      </c>
      <c r="F63" s="565">
        <v>3650</v>
      </c>
      <c r="G63" s="520">
        <f t="shared" si="0"/>
        <v>3.2876712328767121</v>
      </c>
      <c r="H63" s="308" t="s">
        <v>70</v>
      </c>
      <c r="I63" s="246" t="s">
        <v>18</v>
      </c>
      <c r="J63" s="762" t="s">
        <v>202</v>
      </c>
      <c r="K63" s="245" t="s">
        <v>135</v>
      </c>
      <c r="L63" s="245" t="s">
        <v>62</v>
      </c>
      <c r="M63" s="762"/>
      <c r="N63" s="566"/>
    </row>
    <row r="64" spans="1:14" s="2" customFormat="1" ht="15" customHeight="1" x14ac:dyDescent="0.25">
      <c r="A64" s="211">
        <v>44293</v>
      </c>
      <c r="B64" s="212" t="s">
        <v>68</v>
      </c>
      <c r="C64" s="212" t="s">
        <v>67</v>
      </c>
      <c r="D64" s="212" t="s">
        <v>91</v>
      </c>
      <c r="E64" s="447">
        <v>19000</v>
      </c>
      <c r="F64" s="565">
        <v>3650</v>
      </c>
      <c r="G64" s="520">
        <f t="shared" si="0"/>
        <v>5.2054794520547949</v>
      </c>
      <c r="H64" s="308" t="s">
        <v>70</v>
      </c>
      <c r="I64" s="246" t="s">
        <v>18</v>
      </c>
      <c r="J64" s="762" t="s">
        <v>202</v>
      </c>
      <c r="K64" s="245" t="s">
        <v>135</v>
      </c>
      <c r="L64" s="245" t="s">
        <v>62</v>
      </c>
      <c r="M64" s="762"/>
      <c r="N64" s="566"/>
    </row>
    <row r="65" spans="1:14" s="2" customFormat="1" ht="15" customHeight="1" x14ac:dyDescent="0.25">
      <c r="A65" s="211">
        <v>44293</v>
      </c>
      <c r="B65" s="212" t="s">
        <v>68</v>
      </c>
      <c r="C65" s="212" t="s">
        <v>67</v>
      </c>
      <c r="D65" s="212" t="s">
        <v>91</v>
      </c>
      <c r="E65" s="219">
        <v>4000</v>
      </c>
      <c r="F65" s="565">
        <v>3650</v>
      </c>
      <c r="G65" s="520">
        <f t="shared" si="0"/>
        <v>1.095890410958904</v>
      </c>
      <c r="H65" s="308" t="s">
        <v>70</v>
      </c>
      <c r="I65" s="246" t="s">
        <v>18</v>
      </c>
      <c r="J65" s="762" t="s">
        <v>202</v>
      </c>
      <c r="K65" s="245" t="s">
        <v>135</v>
      </c>
      <c r="L65" s="245" t="s">
        <v>62</v>
      </c>
      <c r="M65" s="762"/>
      <c r="N65" s="566"/>
    </row>
    <row r="66" spans="1:14" s="2" customFormat="1" ht="15" customHeight="1" x14ac:dyDescent="0.25">
      <c r="A66" s="211">
        <v>44293</v>
      </c>
      <c r="B66" s="212" t="s">
        <v>68</v>
      </c>
      <c r="C66" s="212" t="s">
        <v>67</v>
      </c>
      <c r="D66" s="212" t="s">
        <v>91</v>
      </c>
      <c r="E66" s="447">
        <v>6000</v>
      </c>
      <c r="F66" s="565">
        <v>3650</v>
      </c>
      <c r="G66" s="520">
        <f t="shared" si="0"/>
        <v>1.6438356164383561</v>
      </c>
      <c r="H66" s="308" t="s">
        <v>70</v>
      </c>
      <c r="I66" s="246" t="s">
        <v>18</v>
      </c>
      <c r="J66" s="762" t="s">
        <v>202</v>
      </c>
      <c r="K66" s="245" t="s">
        <v>135</v>
      </c>
      <c r="L66" s="245" t="s">
        <v>62</v>
      </c>
      <c r="M66" s="762"/>
      <c r="N66" s="566"/>
    </row>
    <row r="67" spans="1:14" s="2" customFormat="1" ht="15" customHeight="1" x14ac:dyDescent="0.25">
      <c r="A67" s="211">
        <v>44293</v>
      </c>
      <c r="B67" s="245" t="s">
        <v>93</v>
      </c>
      <c r="C67" s="245" t="s">
        <v>93</v>
      </c>
      <c r="D67" s="246" t="s">
        <v>91</v>
      </c>
      <c r="E67" s="262">
        <v>2000</v>
      </c>
      <c r="F67" s="565">
        <v>3650</v>
      </c>
      <c r="G67" s="520">
        <f t="shared" si="0"/>
        <v>0.54794520547945202</v>
      </c>
      <c r="H67" s="308" t="s">
        <v>70</v>
      </c>
      <c r="I67" s="246" t="s">
        <v>18</v>
      </c>
      <c r="J67" s="762" t="s">
        <v>202</v>
      </c>
      <c r="K67" s="245" t="s">
        <v>135</v>
      </c>
      <c r="L67" s="245" t="s">
        <v>62</v>
      </c>
      <c r="M67" s="762"/>
      <c r="N67" s="566"/>
    </row>
    <row r="68" spans="1:14" s="2" customFormat="1" ht="15" customHeight="1" x14ac:dyDescent="0.25">
      <c r="A68" s="211">
        <v>44293</v>
      </c>
      <c r="B68" s="245" t="s">
        <v>93</v>
      </c>
      <c r="C68" s="245" t="s">
        <v>93</v>
      </c>
      <c r="D68" s="246" t="s">
        <v>91</v>
      </c>
      <c r="E68" s="222">
        <v>6000</v>
      </c>
      <c r="F68" s="565">
        <v>3650</v>
      </c>
      <c r="G68" s="520">
        <f t="shared" si="0"/>
        <v>1.6438356164383561</v>
      </c>
      <c r="H68" s="308" t="s">
        <v>70</v>
      </c>
      <c r="I68" s="246" t="s">
        <v>18</v>
      </c>
      <c r="J68" s="762" t="s">
        <v>202</v>
      </c>
      <c r="K68" s="245" t="s">
        <v>135</v>
      </c>
      <c r="L68" s="245" t="s">
        <v>62</v>
      </c>
      <c r="M68" s="762"/>
      <c r="N68" s="566"/>
    </row>
    <row r="69" spans="1:14" s="2" customFormat="1" ht="15" customHeight="1" x14ac:dyDescent="0.25">
      <c r="A69" s="211">
        <v>44293</v>
      </c>
      <c r="B69" s="245" t="s">
        <v>93</v>
      </c>
      <c r="C69" s="245" t="s">
        <v>93</v>
      </c>
      <c r="D69" s="246" t="s">
        <v>91</v>
      </c>
      <c r="E69" s="220">
        <v>2000</v>
      </c>
      <c r="F69" s="565">
        <v>3650</v>
      </c>
      <c r="G69" s="520">
        <f t="shared" si="0"/>
        <v>0.54794520547945202</v>
      </c>
      <c r="H69" s="308" t="s">
        <v>70</v>
      </c>
      <c r="I69" s="246" t="s">
        <v>18</v>
      </c>
      <c r="J69" s="762" t="s">
        <v>202</v>
      </c>
      <c r="K69" s="245" t="s">
        <v>135</v>
      </c>
      <c r="L69" s="245" t="s">
        <v>62</v>
      </c>
      <c r="M69" s="762"/>
      <c r="N69" s="566"/>
    </row>
    <row r="70" spans="1:14" s="2" customFormat="1" ht="15" customHeight="1" x14ac:dyDescent="0.25">
      <c r="A70" s="244">
        <v>44293</v>
      </c>
      <c r="B70" s="245" t="s">
        <v>68</v>
      </c>
      <c r="C70" s="245" t="s">
        <v>67</v>
      </c>
      <c r="D70" s="246" t="s">
        <v>91</v>
      </c>
      <c r="E70" s="203">
        <v>16000</v>
      </c>
      <c r="F70" s="565">
        <v>3650</v>
      </c>
      <c r="G70" s="520">
        <f t="shared" si="0"/>
        <v>4.3835616438356162</v>
      </c>
      <c r="H70" s="210" t="s">
        <v>71</v>
      </c>
      <c r="I70" s="246" t="s">
        <v>18</v>
      </c>
      <c r="J70" s="290" t="s">
        <v>207</v>
      </c>
      <c r="K70" s="245" t="s">
        <v>135</v>
      </c>
      <c r="L70" s="245" t="s">
        <v>62</v>
      </c>
      <c r="M70" s="290"/>
      <c r="N70" s="566"/>
    </row>
    <row r="71" spans="1:14" s="2" customFormat="1" ht="15" customHeight="1" x14ac:dyDescent="0.25">
      <c r="A71" s="244">
        <v>44293</v>
      </c>
      <c r="B71" s="245" t="s">
        <v>68</v>
      </c>
      <c r="C71" s="245" t="s">
        <v>67</v>
      </c>
      <c r="D71" s="246" t="s">
        <v>91</v>
      </c>
      <c r="E71" s="220">
        <v>12000</v>
      </c>
      <c r="F71" s="565">
        <v>3650</v>
      </c>
      <c r="G71" s="520">
        <f t="shared" si="0"/>
        <v>3.2876712328767121</v>
      </c>
      <c r="H71" s="210" t="s">
        <v>71</v>
      </c>
      <c r="I71" s="246" t="s">
        <v>18</v>
      </c>
      <c r="J71" s="290" t="s">
        <v>207</v>
      </c>
      <c r="K71" s="245" t="s">
        <v>135</v>
      </c>
      <c r="L71" s="245" t="s">
        <v>62</v>
      </c>
      <c r="M71" s="290"/>
      <c r="N71" s="566"/>
    </row>
    <row r="72" spans="1:14" s="2" customFormat="1" ht="15" customHeight="1" x14ac:dyDescent="0.25">
      <c r="A72" s="244">
        <v>44293</v>
      </c>
      <c r="B72" s="245" t="s">
        <v>68</v>
      </c>
      <c r="C72" s="245" t="s">
        <v>67</v>
      </c>
      <c r="D72" s="246" t="s">
        <v>91</v>
      </c>
      <c r="E72" s="220">
        <v>18000</v>
      </c>
      <c r="F72" s="565">
        <v>3650</v>
      </c>
      <c r="G72" s="520">
        <f t="shared" si="0"/>
        <v>4.9315068493150687</v>
      </c>
      <c r="H72" s="210" t="s">
        <v>71</v>
      </c>
      <c r="I72" s="246" t="s">
        <v>18</v>
      </c>
      <c r="J72" s="290" t="s">
        <v>207</v>
      </c>
      <c r="K72" s="245" t="s">
        <v>135</v>
      </c>
      <c r="L72" s="245" t="s">
        <v>62</v>
      </c>
      <c r="M72" s="290"/>
      <c r="N72" s="566"/>
    </row>
    <row r="73" spans="1:14" s="2" customFormat="1" ht="15" customHeight="1" x14ac:dyDescent="0.25">
      <c r="A73" s="244">
        <v>44293</v>
      </c>
      <c r="B73" s="245" t="s">
        <v>68</v>
      </c>
      <c r="C73" s="245" t="s">
        <v>67</v>
      </c>
      <c r="D73" s="246" t="s">
        <v>91</v>
      </c>
      <c r="E73" s="266">
        <v>5000</v>
      </c>
      <c r="F73" s="565">
        <v>3650</v>
      </c>
      <c r="G73" s="520">
        <f t="shared" si="0"/>
        <v>1.3698630136986301</v>
      </c>
      <c r="H73" s="210" t="s">
        <v>71</v>
      </c>
      <c r="I73" s="246" t="s">
        <v>18</v>
      </c>
      <c r="J73" s="290" t="s">
        <v>207</v>
      </c>
      <c r="K73" s="245" t="s">
        <v>135</v>
      </c>
      <c r="L73" s="245" t="s">
        <v>62</v>
      </c>
      <c r="M73" s="290"/>
      <c r="N73" s="566"/>
    </row>
    <row r="74" spans="1:14" s="2" customFormat="1" ht="15" customHeight="1" x14ac:dyDescent="0.25">
      <c r="A74" s="244">
        <v>44293</v>
      </c>
      <c r="B74" s="245" t="s">
        <v>68</v>
      </c>
      <c r="C74" s="245" t="s">
        <v>67</v>
      </c>
      <c r="D74" s="246" t="s">
        <v>91</v>
      </c>
      <c r="E74" s="220">
        <v>5000</v>
      </c>
      <c r="F74" s="565">
        <v>3650</v>
      </c>
      <c r="G74" s="520">
        <f t="shared" si="0"/>
        <v>1.3698630136986301</v>
      </c>
      <c r="H74" s="210" t="s">
        <v>71</v>
      </c>
      <c r="I74" s="246" t="s">
        <v>18</v>
      </c>
      <c r="J74" s="290" t="s">
        <v>207</v>
      </c>
      <c r="K74" s="245" t="s">
        <v>135</v>
      </c>
      <c r="L74" s="245" t="s">
        <v>62</v>
      </c>
      <c r="M74" s="290"/>
      <c r="N74" s="566"/>
    </row>
    <row r="75" spans="1:14" s="2" customFormat="1" ht="15" customHeight="1" x14ac:dyDescent="0.25">
      <c r="A75" s="244">
        <v>44293</v>
      </c>
      <c r="B75" s="212" t="s">
        <v>93</v>
      </c>
      <c r="C75" s="245" t="s">
        <v>93</v>
      </c>
      <c r="D75" s="287" t="s">
        <v>91</v>
      </c>
      <c r="E75" s="227">
        <v>2000</v>
      </c>
      <c r="F75" s="565">
        <v>3650</v>
      </c>
      <c r="G75" s="520">
        <f t="shared" si="0"/>
        <v>0.54794520547945202</v>
      </c>
      <c r="H75" s="210" t="s">
        <v>71</v>
      </c>
      <c r="I75" s="246" t="s">
        <v>18</v>
      </c>
      <c r="J75" s="290" t="s">
        <v>207</v>
      </c>
      <c r="K75" s="245" t="s">
        <v>135</v>
      </c>
      <c r="L75" s="245" t="s">
        <v>62</v>
      </c>
      <c r="M75" s="290"/>
      <c r="N75" s="566"/>
    </row>
    <row r="76" spans="1:14" s="2" customFormat="1" ht="15" customHeight="1" x14ac:dyDescent="0.25">
      <c r="A76" s="244">
        <v>44293</v>
      </c>
      <c r="B76" s="212" t="s">
        <v>93</v>
      </c>
      <c r="C76" s="245" t="s">
        <v>93</v>
      </c>
      <c r="D76" s="287" t="s">
        <v>91</v>
      </c>
      <c r="E76" s="807">
        <v>9000</v>
      </c>
      <c r="F76" s="565">
        <v>3650</v>
      </c>
      <c r="G76" s="520">
        <f t="shared" si="0"/>
        <v>2.4657534246575343</v>
      </c>
      <c r="H76" s="210" t="s">
        <v>71</v>
      </c>
      <c r="I76" s="246" t="s">
        <v>18</v>
      </c>
      <c r="J76" s="290" t="s">
        <v>207</v>
      </c>
      <c r="K76" s="245" t="s">
        <v>135</v>
      </c>
      <c r="L76" s="245" t="s">
        <v>62</v>
      </c>
      <c r="M76" s="290"/>
      <c r="N76" s="566"/>
    </row>
    <row r="77" spans="1:14" s="2" customFormat="1" ht="15" customHeight="1" x14ac:dyDescent="0.25">
      <c r="A77" s="244">
        <v>44293</v>
      </c>
      <c r="B77" s="212" t="s">
        <v>93</v>
      </c>
      <c r="C77" s="245" t="s">
        <v>93</v>
      </c>
      <c r="D77" s="287" t="s">
        <v>91</v>
      </c>
      <c r="E77" s="447">
        <v>3000</v>
      </c>
      <c r="F77" s="565">
        <v>3650</v>
      </c>
      <c r="G77" s="520">
        <f t="shared" si="0"/>
        <v>0.82191780821917804</v>
      </c>
      <c r="H77" s="210" t="s">
        <v>71</v>
      </c>
      <c r="I77" s="246" t="s">
        <v>18</v>
      </c>
      <c r="J77" s="290" t="s">
        <v>207</v>
      </c>
      <c r="K77" s="245" t="s">
        <v>135</v>
      </c>
      <c r="L77" s="245" t="s">
        <v>62</v>
      </c>
      <c r="M77" s="290"/>
      <c r="N77" s="566"/>
    </row>
    <row r="78" spans="1:14" s="2" customFormat="1" ht="15" customHeight="1" x14ac:dyDescent="0.25">
      <c r="A78" s="211">
        <v>44293</v>
      </c>
      <c r="B78" s="212" t="s">
        <v>68</v>
      </c>
      <c r="C78" s="212" t="s">
        <v>67</v>
      </c>
      <c r="D78" s="212" t="s">
        <v>52</v>
      </c>
      <c r="E78" s="447">
        <v>6000</v>
      </c>
      <c r="F78" s="565">
        <v>3650</v>
      </c>
      <c r="G78" s="520">
        <f t="shared" si="0"/>
        <v>1.6438356164383561</v>
      </c>
      <c r="H78" s="210" t="s">
        <v>97</v>
      </c>
      <c r="I78" s="246" t="s">
        <v>18</v>
      </c>
      <c r="J78" s="291" t="s">
        <v>214</v>
      </c>
      <c r="K78" s="245" t="s">
        <v>135</v>
      </c>
      <c r="L78" s="245" t="s">
        <v>62</v>
      </c>
      <c r="M78" s="290"/>
      <c r="N78" s="566"/>
    </row>
    <row r="79" spans="1:14" s="2" customFormat="1" ht="15" customHeight="1" x14ac:dyDescent="0.25">
      <c r="A79" s="211">
        <v>44293</v>
      </c>
      <c r="B79" s="212" t="s">
        <v>68</v>
      </c>
      <c r="C79" s="212" t="s">
        <v>67</v>
      </c>
      <c r="D79" s="212" t="s">
        <v>52</v>
      </c>
      <c r="E79" s="266">
        <v>4000</v>
      </c>
      <c r="F79" s="565">
        <v>3650</v>
      </c>
      <c r="G79" s="520">
        <f t="shared" si="0"/>
        <v>1.095890410958904</v>
      </c>
      <c r="H79" s="210" t="s">
        <v>97</v>
      </c>
      <c r="I79" s="246" t="s">
        <v>18</v>
      </c>
      <c r="J79" s="291" t="s">
        <v>214</v>
      </c>
      <c r="K79" s="245" t="s">
        <v>135</v>
      </c>
      <c r="L79" s="245" t="s">
        <v>62</v>
      </c>
      <c r="M79" s="290"/>
      <c r="N79" s="566"/>
    </row>
    <row r="80" spans="1:14" s="2" customFormat="1" ht="15" customHeight="1" x14ac:dyDescent="0.25">
      <c r="A80" s="211">
        <v>44293</v>
      </c>
      <c r="B80" s="212" t="s">
        <v>68</v>
      </c>
      <c r="C80" s="212" t="s">
        <v>67</v>
      </c>
      <c r="D80" s="212" t="s">
        <v>52</v>
      </c>
      <c r="E80" s="447">
        <v>8000</v>
      </c>
      <c r="F80" s="565">
        <v>3650</v>
      </c>
      <c r="G80" s="520">
        <f t="shared" si="0"/>
        <v>2.1917808219178081</v>
      </c>
      <c r="H80" s="210" t="s">
        <v>97</v>
      </c>
      <c r="I80" s="246" t="s">
        <v>18</v>
      </c>
      <c r="J80" s="291" t="s">
        <v>214</v>
      </c>
      <c r="K80" s="245" t="s">
        <v>135</v>
      </c>
      <c r="L80" s="245" t="s">
        <v>62</v>
      </c>
      <c r="M80" s="290"/>
      <c r="N80" s="566"/>
    </row>
    <row r="81" spans="1:14" s="2" customFormat="1" ht="15" customHeight="1" x14ac:dyDescent="0.25">
      <c r="A81" s="211">
        <v>44293</v>
      </c>
      <c r="B81" s="212" t="s">
        <v>771</v>
      </c>
      <c r="C81" s="212" t="s">
        <v>117</v>
      </c>
      <c r="D81" s="212" t="s">
        <v>92</v>
      </c>
      <c r="E81" s="447">
        <f>F81*G81</f>
        <v>54750</v>
      </c>
      <c r="F81" s="565">
        <v>3650</v>
      </c>
      <c r="G81" s="520">
        <v>15</v>
      </c>
      <c r="H81" s="210" t="s">
        <v>769</v>
      </c>
      <c r="I81" s="246" t="s">
        <v>18</v>
      </c>
      <c r="J81" s="291" t="s">
        <v>761</v>
      </c>
      <c r="K81" s="245" t="s">
        <v>135</v>
      </c>
      <c r="L81" s="245" t="s">
        <v>62</v>
      </c>
      <c r="M81" s="290"/>
      <c r="N81" s="566"/>
    </row>
    <row r="82" spans="1:14" s="2" customFormat="1" ht="15" customHeight="1" x14ac:dyDescent="0.25">
      <c r="A82" s="211">
        <v>44293</v>
      </c>
      <c r="B82" s="212" t="s">
        <v>124</v>
      </c>
      <c r="C82" s="212" t="s">
        <v>117</v>
      </c>
      <c r="D82" s="212" t="s">
        <v>92</v>
      </c>
      <c r="E82" s="447">
        <f>F82*G82</f>
        <v>32229.5</v>
      </c>
      <c r="F82" s="565">
        <v>3650</v>
      </c>
      <c r="G82" s="520">
        <v>8.83</v>
      </c>
      <c r="H82" s="210" t="s">
        <v>769</v>
      </c>
      <c r="I82" s="246" t="s">
        <v>18</v>
      </c>
      <c r="J82" s="291" t="s">
        <v>790</v>
      </c>
      <c r="K82" s="245" t="s">
        <v>135</v>
      </c>
      <c r="L82" s="245" t="s">
        <v>62</v>
      </c>
      <c r="M82" s="290"/>
      <c r="N82" s="566"/>
    </row>
    <row r="83" spans="1:14" s="2" customFormat="1" ht="15" customHeight="1" x14ac:dyDescent="0.25">
      <c r="A83" s="211">
        <v>44294</v>
      </c>
      <c r="B83" s="212" t="s">
        <v>68</v>
      </c>
      <c r="C83" s="212" t="s">
        <v>67</v>
      </c>
      <c r="D83" s="212" t="s">
        <v>52</v>
      </c>
      <c r="E83" s="522">
        <v>7500</v>
      </c>
      <c r="F83" s="565">
        <v>3650</v>
      </c>
      <c r="G83" s="520">
        <f t="shared" si="0"/>
        <v>2.0547945205479454</v>
      </c>
      <c r="H83" s="308" t="s">
        <v>97</v>
      </c>
      <c r="I83" s="246" t="s">
        <v>18</v>
      </c>
      <c r="J83" s="291" t="s">
        <v>215</v>
      </c>
      <c r="K83" s="245" t="s">
        <v>135</v>
      </c>
      <c r="L83" s="245" t="s">
        <v>62</v>
      </c>
      <c r="M83" s="291"/>
      <c r="N83" s="566"/>
    </row>
    <row r="84" spans="1:14" s="2" customFormat="1" ht="15" customHeight="1" x14ac:dyDescent="0.25">
      <c r="A84" s="211">
        <v>44294</v>
      </c>
      <c r="B84" s="212" t="s">
        <v>68</v>
      </c>
      <c r="C84" s="212" t="s">
        <v>67</v>
      </c>
      <c r="D84" s="212" t="s">
        <v>52</v>
      </c>
      <c r="E84" s="522">
        <v>7500</v>
      </c>
      <c r="F84" s="565">
        <v>3650</v>
      </c>
      <c r="G84" s="520">
        <f t="shared" si="0"/>
        <v>2.0547945205479454</v>
      </c>
      <c r="H84" s="308" t="s">
        <v>97</v>
      </c>
      <c r="I84" s="246" t="s">
        <v>18</v>
      </c>
      <c r="J84" s="291" t="s">
        <v>215</v>
      </c>
      <c r="K84" s="245" t="s">
        <v>135</v>
      </c>
      <c r="L84" s="245" t="s">
        <v>62</v>
      </c>
      <c r="M84" s="291"/>
      <c r="N84" s="566"/>
    </row>
    <row r="85" spans="1:14" s="2" customFormat="1" ht="15" customHeight="1" x14ac:dyDescent="0.25">
      <c r="A85" s="703">
        <v>44294</v>
      </c>
      <c r="B85" s="218" t="s">
        <v>68</v>
      </c>
      <c r="C85" s="218" t="s">
        <v>67</v>
      </c>
      <c r="D85" s="218" t="s">
        <v>91</v>
      </c>
      <c r="E85" s="219">
        <v>6000</v>
      </c>
      <c r="F85" s="565">
        <v>3650</v>
      </c>
      <c r="G85" s="520">
        <f t="shared" si="0"/>
        <v>1.6438356164383561</v>
      </c>
      <c r="H85" s="308" t="s">
        <v>70</v>
      </c>
      <c r="I85" s="246" t="s">
        <v>18</v>
      </c>
      <c r="J85" s="762" t="s">
        <v>218</v>
      </c>
      <c r="K85" s="245" t="s">
        <v>135</v>
      </c>
      <c r="L85" s="245" t="s">
        <v>62</v>
      </c>
      <c r="M85" s="762"/>
      <c r="N85" s="566"/>
    </row>
    <row r="86" spans="1:14" s="2" customFormat="1" ht="15" customHeight="1" x14ac:dyDescent="0.25">
      <c r="A86" s="703">
        <v>44294</v>
      </c>
      <c r="B86" s="218" t="s">
        <v>68</v>
      </c>
      <c r="C86" s="218" t="s">
        <v>67</v>
      </c>
      <c r="D86" s="218" t="s">
        <v>91</v>
      </c>
      <c r="E86" s="447">
        <v>18000</v>
      </c>
      <c r="F86" s="565">
        <v>3650</v>
      </c>
      <c r="G86" s="520">
        <f t="shared" si="0"/>
        <v>4.9315068493150687</v>
      </c>
      <c r="H86" s="308" t="s">
        <v>70</v>
      </c>
      <c r="I86" s="246" t="s">
        <v>18</v>
      </c>
      <c r="J86" s="762" t="s">
        <v>218</v>
      </c>
      <c r="K86" s="245" t="s">
        <v>135</v>
      </c>
      <c r="L86" s="245" t="s">
        <v>62</v>
      </c>
      <c r="M86" s="762"/>
      <c r="N86" s="566"/>
    </row>
    <row r="87" spans="1:14" s="2" customFormat="1" ht="15" customHeight="1" x14ac:dyDescent="0.25">
      <c r="A87" s="703">
        <v>44294</v>
      </c>
      <c r="B87" s="218" t="s">
        <v>68</v>
      </c>
      <c r="C87" s="218" t="s">
        <v>67</v>
      </c>
      <c r="D87" s="218" t="s">
        <v>91</v>
      </c>
      <c r="E87" s="278">
        <v>19000</v>
      </c>
      <c r="F87" s="565">
        <v>3650</v>
      </c>
      <c r="G87" s="520">
        <f t="shared" si="0"/>
        <v>5.2054794520547949</v>
      </c>
      <c r="H87" s="308" t="s">
        <v>70</v>
      </c>
      <c r="I87" s="246" t="s">
        <v>18</v>
      </c>
      <c r="J87" s="762" t="s">
        <v>218</v>
      </c>
      <c r="K87" s="245" t="s">
        <v>135</v>
      </c>
      <c r="L87" s="245" t="s">
        <v>62</v>
      </c>
      <c r="M87" s="762"/>
      <c r="N87" s="566"/>
    </row>
    <row r="88" spans="1:14" s="2" customFormat="1" ht="15" customHeight="1" x14ac:dyDescent="0.25">
      <c r="A88" s="703">
        <v>44294</v>
      </c>
      <c r="B88" s="218" t="s">
        <v>68</v>
      </c>
      <c r="C88" s="218" t="s">
        <v>67</v>
      </c>
      <c r="D88" s="218" t="s">
        <v>91</v>
      </c>
      <c r="E88" s="266">
        <v>4000</v>
      </c>
      <c r="F88" s="565">
        <v>3650</v>
      </c>
      <c r="G88" s="520">
        <f t="shared" si="0"/>
        <v>1.095890410958904</v>
      </c>
      <c r="H88" s="308" t="s">
        <v>70</v>
      </c>
      <c r="I88" s="246" t="s">
        <v>18</v>
      </c>
      <c r="J88" s="762" t="s">
        <v>218</v>
      </c>
      <c r="K88" s="245" t="s">
        <v>135</v>
      </c>
      <c r="L88" s="245" t="s">
        <v>62</v>
      </c>
      <c r="M88" s="762"/>
      <c r="N88" s="566"/>
    </row>
    <row r="89" spans="1:14" s="2" customFormat="1" ht="15" customHeight="1" x14ac:dyDescent="0.25">
      <c r="A89" s="703">
        <v>44294</v>
      </c>
      <c r="B89" s="218" t="s">
        <v>68</v>
      </c>
      <c r="C89" s="218" t="s">
        <v>67</v>
      </c>
      <c r="D89" s="218" t="s">
        <v>91</v>
      </c>
      <c r="E89" s="689">
        <v>2000</v>
      </c>
      <c r="F89" s="565">
        <v>3650</v>
      </c>
      <c r="G89" s="520">
        <f t="shared" si="0"/>
        <v>0.54794520547945202</v>
      </c>
      <c r="H89" s="308" t="s">
        <v>70</v>
      </c>
      <c r="I89" s="246" t="s">
        <v>18</v>
      </c>
      <c r="J89" s="762" t="s">
        <v>218</v>
      </c>
      <c r="K89" s="245" t="s">
        <v>135</v>
      </c>
      <c r="L89" s="245" t="s">
        <v>62</v>
      </c>
      <c r="M89" s="762"/>
      <c r="N89" s="566"/>
    </row>
    <row r="90" spans="1:14" s="2" customFormat="1" ht="15" customHeight="1" x14ac:dyDescent="0.25">
      <c r="A90" s="703">
        <v>44294</v>
      </c>
      <c r="B90" s="218" t="s">
        <v>68</v>
      </c>
      <c r="C90" s="218" t="s">
        <v>67</v>
      </c>
      <c r="D90" s="218" t="s">
        <v>91</v>
      </c>
      <c r="E90" s="220">
        <v>4000</v>
      </c>
      <c r="F90" s="565">
        <v>3650</v>
      </c>
      <c r="G90" s="520">
        <f t="shared" si="0"/>
        <v>1.095890410958904</v>
      </c>
      <c r="H90" s="308" t="s">
        <v>70</v>
      </c>
      <c r="I90" s="246" t="s">
        <v>18</v>
      </c>
      <c r="J90" s="762" t="s">
        <v>218</v>
      </c>
      <c r="K90" s="245" t="s">
        <v>135</v>
      </c>
      <c r="L90" s="245" t="s">
        <v>62</v>
      </c>
      <c r="M90" s="762"/>
      <c r="N90" s="566"/>
    </row>
    <row r="91" spans="1:14" s="2" customFormat="1" ht="15" customHeight="1" x14ac:dyDescent="0.25">
      <c r="A91" s="703">
        <v>44294</v>
      </c>
      <c r="B91" s="270" t="s">
        <v>93</v>
      </c>
      <c r="C91" s="245" t="s">
        <v>93</v>
      </c>
      <c r="D91" s="708" t="s">
        <v>91</v>
      </c>
      <c r="E91" s="222">
        <v>6000</v>
      </c>
      <c r="F91" s="565">
        <v>3650</v>
      </c>
      <c r="G91" s="520">
        <f t="shared" si="0"/>
        <v>1.6438356164383561</v>
      </c>
      <c r="H91" s="308" t="s">
        <v>70</v>
      </c>
      <c r="I91" s="246" t="s">
        <v>18</v>
      </c>
      <c r="J91" s="762" t="s">
        <v>218</v>
      </c>
      <c r="K91" s="245" t="s">
        <v>135</v>
      </c>
      <c r="L91" s="245" t="s">
        <v>62</v>
      </c>
      <c r="M91" s="762"/>
      <c r="N91" s="566"/>
    </row>
    <row r="92" spans="1:14" s="2" customFormat="1" ht="15" customHeight="1" x14ac:dyDescent="0.25">
      <c r="A92" s="703">
        <v>44294</v>
      </c>
      <c r="B92" s="270" t="s">
        <v>93</v>
      </c>
      <c r="C92" s="245" t="s">
        <v>93</v>
      </c>
      <c r="D92" s="708" t="s">
        <v>91</v>
      </c>
      <c r="E92" s="220">
        <v>2000</v>
      </c>
      <c r="F92" s="565">
        <v>3650</v>
      </c>
      <c r="G92" s="520">
        <f t="shared" si="0"/>
        <v>0.54794520547945202</v>
      </c>
      <c r="H92" s="308" t="s">
        <v>70</v>
      </c>
      <c r="I92" s="246" t="s">
        <v>18</v>
      </c>
      <c r="J92" s="762" t="s">
        <v>218</v>
      </c>
      <c r="K92" s="245" t="s">
        <v>135</v>
      </c>
      <c r="L92" s="245" t="s">
        <v>62</v>
      </c>
      <c r="M92" s="762"/>
      <c r="N92" s="566"/>
    </row>
    <row r="93" spans="1:14" s="2" customFormat="1" ht="15" customHeight="1" x14ac:dyDescent="0.25">
      <c r="A93" s="703">
        <v>44294</v>
      </c>
      <c r="B93" s="270" t="s">
        <v>93</v>
      </c>
      <c r="C93" s="245" t="s">
        <v>93</v>
      </c>
      <c r="D93" s="708" t="s">
        <v>91</v>
      </c>
      <c r="E93" s="819">
        <v>2000</v>
      </c>
      <c r="F93" s="565">
        <v>3650</v>
      </c>
      <c r="G93" s="520">
        <f t="shared" si="0"/>
        <v>0.54794520547945202</v>
      </c>
      <c r="H93" s="308" t="s">
        <v>70</v>
      </c>
      <c r="I93" s="246" t="s">
        <v>18</v>
      </c>
      <c r="J93" s="762" t="s">
        <v>218</v>
      </c>
      <c r="K93" s="245" t="s">
        <v>135</v>
      </c>
      <c r="L93" s="245" t="s">
        <v>62</v>
      </c>
      <c r="M93" s="762"/>
      <c r="N93" s="566"/>
    </row>
    <row r="94" spans="1:14" s="2" customFormat="1" ht="15" customHeight="1" x14ac:dyDescent="0.25">
      <c r="A94" s="211">
        <v>44294</v>
      </c>
      <c r="B94" s="245" t="s">
        <v>68</v>
      </c>
      <c r="C94" s="245" t="s">
        <v>67</v>
      </c>
      <c r="D94" s="246" t="s">
        <v>91</v>
      </c>
      <c r="E94" s="277">
        <v>14000</v>
      </c>
      <c r="F94" s="565">
        <v>3650</v>
      </c>
      <c r="G94" s="520">
        <f t="shared" si="0"/>
        <v>3.8356164383561642</v>
      </c>
      <c r="H94" s="308" t="s">
        <v>71</v>
      </c>
      <c r="I94" s="246" t="s">
        <v>18</v>
      </c>
      <c r="J94" s="290" t="s">
        <v>225</v>
      </c>
      <c r="K94" s="245" t="s">
        <v>135</v>
      </c>
      <c r="L94" s="245" t="s">
        <v>62</v>
      </c>
      <c r="M94" s="290"/>
      <c r="N94" s="566"/>
    </row>
    <row r="95" spans="1:14" s="2" customFormat="1" ht="15" customHeight="1" x14ac:dyDescent="0.25">
      <c r="A95" s="211">
        <v>44294</v>
      </c>
      <c r="B95" s="245" t="s">
        <v>68</v>
      </c>
      <c r="C95" s="245" t="s">
        <v>67</v>
      </c>
      <c r="D95" s="246" t="s">
        <v>91</v>
      </c>
      <c r="E95" s="220">
        <v>14000</v>
      </c>
      <c r="F95" s="565">
        <v>3650</v>
      </c>
      <c r="G95" s="520">
        <f>E95/F95</f>
        <v>3.8356164383561642</v>
      </c>
      <c r="H95" s="308" t="s">
        <v>71</v>
      </c>
      <c r="I95" s="246" t="s">
        <v>18</v>
      </c>
      <c r="J95" s="290" t="s">
        <v>225</v>
      </c>
      <c r="K95" s="245" t="s">
        <v>135</v>
      </c>
      <c r="L95" s="245" t="s">
        <v>62</v>
      </c>
      <c r="M95" s="290"/>
      <c r="N95" s="566"/>
    </row>
    <row r="96" spans="1:14" s="2" customFormat="1" ht="15" customHeight="1" x14ac:dyDescent="0.25">
      <c r="A96" s="211">
        <v>44294</v>
      </c>
      <c r="B96" s="245" t="s">
        <v>68</v>
      </c>
      <c r="C96" s="245" t="s">
        <v>67</v>
      </c>
      <c r="D96" s="246" t="s">
        <v>91</v>
      </c>
      <c r="E96" s="240">
        <v>11000</v>
      </c>
      <c r="F96" s="565">
        <v>3650</v>
      </c>
      <c r="G96" s="520">
        <f t="shared" si="0"/>
        <v>3.0136986301369864</v>
      </c>
      <c r="H96" s="308" t="s">
        <v>71</v>
      </c>
      <c r="I96" s="246" t="s">
        <v>18</v>
      </c>
      <c r="J96" s="290" t="s">
        <v>225</v>
      </c>
      <c r="K96" s="245" t="s">
        <v>135</v>
      </c>
      <c r="L96" s="245" t="s">
        <v>62</v>
      </c>
      <c r="M96" s="290"/>
      <c r="N96" s="566"/>
    </row>
    <row r="97" spans="1:14" s="2" customFormat="1" ht="15" customHeight="1" x14ac:dyDescent="0.25">
      <c r="A97" s="211">
        <v>44294</v>
      </c>
      <c r="B97" s="245" t="s">
        <v>68</v>
      </c>
      <c r="C97" s="245" t="s">
        <v>67</v>
      </c>
      <c r="D97" s="246" t="s">
        <v>91</v>
      </c>
      <c r="E97" s="266">
        <v>10000</v>
      </c>
      <c r="F97" s="565">
        <v>3650</v>
      </c>
      <c r="G97" s="520">
        <f t="shared" si="0"/>
        <v>2.7397260273972601</v>
      </c>
      <c r="H97" s="308" t="s">
        <v>71</v>
      </c>
      <c r="I97" s="246" t="s">
        <v>18</v>
      </c>
      <c r="J97" s="290" t="s">
        <v>225</v>
      </c>
      <c r="K97" s="245" t="s">
        <v>135</v>
      </c>
      <c r="L97" s="245" t="s">
        <v>62</v>
      </c>
      <c r="M97" s="290"/>
      <c r="N97" s="566"/>
    </row>
    <row r="98" spans="1:14" s="2" customFormat="1" ht="15" customHeight="1" x14ac:dyDescent="0.25">
      <c r="A98" s="211">
        <v>44294</v>
      </c>
      <c r="B98" s="251" t="s">
        <v>93</v>
      </c>
      <c r="C98" s="245" t="s">
        <v>93</v>
      </c>
      <c r="D98" s="251" t="s">
        <v>91</v>
      </c>
      <c r="E98" s="447">
        <v>5000</v>
      </c>
      <c r="F98" s="565">
        <v>3650</v>
      </c>
      <c r="G98" s="520">
        <f>E98/F98</f>
        <v>1.3698630136986301</v>
      </c>
      <c r="H98" s="308" t="s">
        <v>71</v>
      </c>
      <c r="I98" s="246" t="s">
        <v>18</v>
      </c>
      <c r="J98" s="290" t="s">
        <v>225</v>
      </c>
      <c r="K98" s="245" t="s">
        <v>135</v>
      </c>
      <c r="L98" s="245" t="s">
        <v>62</v>
      </c>
      <c r="M98" s="290"/>
      <c r="N98" s="566"/>
    </row>
    <row r="99" spans="1:14" s="2" customFormat="1" ht="15" customHeight="1" x14ac:dyDescent="0.25">
      <c r="A99" s="211">
        <v>44294</v>
      </c>
      <c r="B99" s="251" t="s">
        <v>93</v>
      </c>
      <c r="C99" s="245" t="s">
        <v>93</v>
      </c>
      <c r="D99" s="251" t="s">
        <v>91</v>
      </c>
      <c r="E99" s="222">
        <v>4000</v>
      </c>
      <c r="F99" s="565">
        <v>3650</v>
      </c>
      <c r="G99" s="520">
        <f t="shared" si="0"/>
        <v>1.095890410958904</v>
      </c>
      <c r="H99" s="308" t="s">
        <v>71</v>
      </c>
      <c r="I99" s="246" t="s">
        <v>18</v>
      </c>
      <c r="J99" s="290" t="s">
        <v>225</v>
      </c>
      <c r="K99" s="245" t="s">
        <v>135</v>
      </c>
      <c r="L99" s="245" t="s">
        <v>62</v>
      </c>
      <c r="M99" s="290"/>
      <c r="N99" s="566"/>
    </row>
    <row r="100" spans="1:14" s="2" customFormat="1" ht="15" customHeight="1" x14ac:dyDescent="0.25">
      <c r="A100" s="211">
        <v>44294</v>
      </c>
      <c r="B100" s="251" t="s">
        <v>93</v>
      </c>
      <c r="C100" s="245" t="s">
        <v>93</v>
      </c>
      <c r="D100" s="251" t="s">
        <v>91</v>
      </c>
      <c r="E100" s="220">
        <v>1000</v>
      </c>
      <c r="F100" s="565">
        <v>3650</v>
      </c>
      <c r="G100" s="520">
        <f t="shared" si="0"/>
        <v>0.27397260273972601</v>
      </c>
      <c r="H100" s="308" t="s">
        <v>71</v>
      </c>
      <c r="I100" s="246" t="s">
        <v>18</v>
      </c>
      <c r="J100" s="290" t="s">
        <v>225</v>
      </c>
      <c r="K100" s="245" t="s">
        <v>135</v>
      </c>
      <c r="L100" s="245" t="s">
        <v>62</v>
      </c>
      <c r="M100" s="290"/>
      <c r="N100" s="566"/>
    </row>
    <row r="101" spans="1:14" s="2" customFormat="1" ht="15" customHeight="1" x14ac:dyDescent="0.25">
      <c r="A101" s="211">
        <v>44294</v>
      </c>
      <c r="B101" s="212" t="s">
        <v>68</v>
      </c>
      <c r="C101" s="212" t="s">
        <v>67</v>
      </c>
      <c r="D101" s="287" t="s">
        <v>52</v>
      </c>
      <c r="E101" s="526">
        <v>10000</v>
      </c>
      <c r="F101" s="565">
        <v>3650</v>
      </c>
      <c r="G101" s="520">
        <f t="shared" si="0"/>
        <v>2.7397260273972601</v>
      </c>
      <c r="H101" s="308" t="s">
        <v>97</v>
      </c>
      <c r="I101" s="246" t="s">
        <v>18</v>
      </c>
      <c r="J101" s="291" t="s">
        <v>231</v>
      </c>
      <c r="K101" s="245" t="s">
        <v>135</v>
      </c>
      <c r="L101" s="245" t="s">
        <v>62</v>
      </c>
      <c r="M101" s="920"/>
      <c r="N101" s="566"/>
    </row>
    <row r="102" spans="1:14" s="2" customFormat="1" ht="15" customHeight="1" x14ac:dyDescent="0.25">
      <c r="A102" s="211">
        <v>44294</v>
      </c>
      <c r="B102" s="212" t="s">
        <v>255</v>
      </c>
      <c r="C102" s="212" t="s">
        <v>67</v>
      </c>
      <c r="D102" s="287" t="s">
        <v>52</v>
      </c>
      <c r="E102" s="526">
        <v>15000</v>
      </c>
      <c r="F102" s="565">
        <v>3650</v>
      </c>
      <c r="G102" s="520">
        <f t="shared" si="0"/>
        <v>4.1095890410958908</v>
      </c>
      <c r="H102" s="308" t="s">
        <v>97</v>
      </c>
      <c r="I102" s="246" t="s">
        <v>18</v>
      </c>
      <c r="J102" s="291" t="s">
        <v>231</v>
      </c>
      <c r="K102" s="245" t="s">
        <v>135</v>
      </c>
      <c r="L102" s="245" t="s">
        <v>62</v>
      </c>
      <c r="M102" s="920"/>
      <c r="N102" s="566"/>
    </row>
    <row r="103" spans="1:14" s="2" customFormat="1" ht="15" customHeight="1" x14ac:dyDescent="0.25">
      <c r="A103" s="211">
        <v>44294</v>
      </c>
      <c r="B103" s="212" t="s">
        <v>68</v>
      </c>
      <c r="C103" s="212" t="s">
        <v>67</v>
      </c>
      <c r="D103" s="287" t="s">
        <v>52</v>
      </c>
      <c r="E103" s="526">
        <v>68000</v>
      </c>
      <c r="F103" s="565">
        <v>3650</v>
      </c>
      <c r="G103" s="520">
        <f t="shared" si="0"/>
        <v>18.63013698630137</v>
      </c>
      <c r="H103" s="308" t="s">
        <v>97</v>
      </c>
      <c r="I103" s="246" t="s">
        <v>18</v>
      </c>
      <c r="J103" s="291" t="s">
        <v>400</v>
      </c>
      <c r="K103" s="245" t="s">
        <v>135</v>
      </c>
      <c r="L103" s="245" t="s">
        <v>62</v>
      </c>
      <c r="M103" s="920"/>
      <c r="N103" s="566"/>
    </row>
    <row r="104" spans="1:14" s="2" customFormat="1" ht="15" customHeight="1" x14ac:dyDescent="0.25">
      <c r="A104" s="211">
        <v>44294</v>
      </c>
      <c r="B104" s="212" t="s">
        <v>68</v>
      </c>
      <c r="C104" s="212" t="s">
        <v>67</v>
      </c>
      <c r="D104" s="287" t="s">
        <v>52</v>
      </c>
      <c r="E104" s="526">
        <v>65000</v>
      </c>
      <c r="F104" s="565">
        <v>3650</v>
      </c>
      <c r="G104" s="520">
        <f t="shared" si="0"/>
        <v>17.80821917808219</v>
      </c>
      <c r="H104" s="308" t="s">
        <v>97</v>
      </c>
      <c r="I104" s="246" t="s">
        <v>18</v>
      </c>
      <c r="J104" s="291" t="s">
        <v>400</v>
      </c>
      <c r="K104" s="245" t="s">
        <v>135</v>
      </c>
      <c r="L104" s="245" t="s">
        <v>62</v>
      </c>
      <c r="M104" s="920"/>
      <c r="N104" s="566"/>
    </row>
    <row r="105" spans="1:14" s="2" customFormat="1" ht="15" customHeight="1" x14ac:dyDescent="0.25">
      <c r="A105" s="211">
        <v>44294</v>
      </c>
      <c r="B105" s="212" t="s">
        <v>256</v>
      </c>
      <c r="C105" s="212" t="s">
        <v>67</v>
      </c>
      <c r="D105" s="287" t="s">
        <v>52</v>
      </c>
      <c r="E105" s="526">
        <v>15000</v>
      </c>
      <c r="F105" s="565">
        <v>3650</v>
      </c>
      <c r="G105" s="520">
        <f t="shared" si="0"/>
        <v>4.1095890410958908</v>
      </c>
      <c r="H105" s="308" t="s">
        <v>97</v>
      </c>
      <c r="I105" s="246" t="s">
        <v>18</v>
      </c>
      <c r="J105" s="291" t="s">
        <v>231</v>
      </c>
      <c r="K105" s="245" t="s">
        <v>135</v>
      </c>
      <c r="L105" s="245" t="s">
        <v>62</v>
      </c>
      <c r="M105" s="920"/>
      <c r="N105" s="566"/>
    </row>
    <row r="106" spans="1:14" s="2" customFormat="1" ht="15" customHeight="1" x14ac:dyDescent="0.25">
      <c r="A106" s="211">
        <v>44294</v>
      </c>
      <c r="B106" s="212" t="s">
        <v>68</v>
      </c>
      <c r="C106" s="212" t="s">
        <v>67</v>
      </c>
      <c r="D106" s="287" t="s">
        <v>52</v>
      </c>
      <c r="E106" s="526">
        <v>13000</v>
      </c>
      <c r="F106" s="565">
        <v>3650</v>
      </c>
      <c r="G106" s="520">
        <f t="shared" si="0"/>
        <v>3.5616438356164384</v>
      </c>
      <c r="H106" s="308" t="s">
        <v>97</v>
      </c>
      <c r="I106" s="246" t="s">
        <v>18</v>
      </c>
      <c r="J106" s="291" t="s">
        <v>231</v>
      </c>
      <c r="K106" s="245" t="s">
        <v>135</v>
      </c>
      <c r="L106" s="245" t="s">
        <v>62</v>
      </c>
      <c r="M106" s="920"/>
      <c r="N106" s="566"/>
    </row>
    <row r="107" spans="1:14" s="2" customFormat="1" ht="15" customHeight="1" x14ac:dyDescent="0.25">
      <c r="A107" s="211">
        <v>44294</v>
      </c>
      <c r="B107" s="212" t="s">
        <v>121</v>
      </c>
      <c r="C107" s="212" t="s">
        <v>120</v>
      </c>
      <c r="D107" s="287" t="s">
        <v>52</v>
      </c>
      <c r="E107" s="526">
        <v>15000</v>
      </c>
      <c r="F107" s="565">
        <v>3650</v>
      </c>
      <c r="G107" s="520">
        <f t="shared" si="0"/>
        <v>4.1095890410958908</v>
      </c>
      <c r="H107" s="308" t="s">
        <v>97</v>
      </c>
      <c r="I107" s="246" t="s">
        <v>18</v>
      </c>
      <c r="J107" s="291" t="s">
        <v>231</v>
      </c>
      <c r="K107" s="245" t="s">
        <v>135</v>
      </c>
      <c r="L107" s="245" t="s">
        <v>62</v>
      </c>
      <c r="M107" s="920"/>
      <c r="N107" s="566"/>
    </row>
    <row r="108" spans="1:14" s="2" customFormat="1" ht="15" customHeight="1" x14ac:dyDescent="0.25">
      <c r="A108" s="211">
        <v>44294</v>
      </c>
      <c r="B108" s="212" t="s">
        <v>68</v>
      </c>
      <c r="C108" s="212" t="s">
        <v>67</v>
      </c>
      <c r="D108" s="212" t="s">
        <v>52</v>
      </c>
      <c r="E108" s="203">
        <v>10000</v>
      </c>
      <c r="F108" s="565">
        <v>3650</v>
      </c>
      <c r="G108" s="520">
        <f t="shared" si="0"/>
        <v>2.7397260273972601</v>
      </c>
      <c r="H108" s="308" t="s">
        <v>53</v>
      </c>
      <c r="I108" s="246" t="s">
        <v>18</v>
      </c>
      <c r="J108" s="291" t="s">
        <v>164</v>
      </c>
      <c r="K108" s="245" t="s">
        <v>135</v>
      </c>
      <c r="L108" s="245" t="s">
        <v>62</v>
      </c>
      <c r="M108" s="920"/>
      <c r="N108" s="566"/>
    </row>
    <row r="109" spans="1:14" s="2" customFormat="1" ht="15" customHeight="1" x14ac:dyDescent="0.25">
      <c r="A109" s="211">
        <v>44294</v>
      </c>
      <c r="B109" s="212" t="s">
        <v>68</v>
      </c>
      <c r="C109" s="212" t="s">
        <v>67</v>
      </c>
      <c r="D109" s="212" t="s">
        <v>52</v>
      </c>
      <c r="E109" s="203">
        <v>8000</v>
      </c>
      <c r="F109" s="565">
        <v>3650</v>
      </c>
      <c r="G109" s="520">
        <f t="shared" si="0"/>
        <v>2.1917808219178081</v>
      </c>
      <c r="H109" s="308" t="s">
        <v>53</v>
      </c>
      <c r="I109" s="246" t="s">
        <v>18</v>
      </c>
      <c r="J109" s="291" t="s">
        <v>164</v>
      </c>
      <c r="K109" s="245" t="s">
        <v>135</v>
      </c>
      <c r="L109" s="245" t="s">
        <v>62</v>
      </c>
      <c r="M109" s="920"/>
      <c r="N109" s="566"/>
    </row>
    <row r="110" spans="1:14" s="2" customFormat="1" ht="15" customHeight="1" x14ac:dyDescent="0.25">
      <c r="A110" s="211">
        <v>44295</v>
      </c>
      <c r="B110" s="212" t="s">
        <v>68</v>
      </c>
      <c r="C110" s="212" t="s">
        <v>67</v>
      </c>
      <c r="D110" s="212" t="s">
        <v>52</v>
      </c>
      <c r="E110" s="203">
        <v>10000</v>
      </c>
      <c r="F110" s="565">
        <v>3650</v>
      </c>
      <c r="G110" s="520">
        <f t="shared" si="0"/>
        <v>2.7397260273972601</v>
      </c>
      <c r="H110" s="308" t="s">
        <v>53</v>
      </c>
      <c r="I110" s="246" t="s">
        <v>18</v>
      </c>
      <c r="J110" s="291" t="s">
        <v>164</v>
      </c>
      <c r="K110" s="245" t="s">
        <v>135</v>
      </c>
      <c r="L110" s="245" t="s">
        <v>62</v>
      </c>
      <c r="M110" s="920"/>
      <c r="N110" s="566"/>
    </row>
    <row r="111" spans="1:14" s="2" customFormat="1" ht="15" customHeight="1" x14ac:dyDescent="0.25">
      <c r="A111" s="211">
        <v>44295</v>
      </c>
      <c r="B111" s="212" t="s">
        <v>68</v>
      </c>
      <c r="C111" s="212" t="s">
        <v>67</v>
      </c>
      <c r="D111" s="212" t="s">
        <v>52</v>
      </c>
      <c r="E111" s="220">
        <v>11000</v>
      </c>
      <c r="F111" s="565">
        <v>3650</v>
      </c>
      <c r="G111" s="520">
        <f t="shared" si="0"/>
        <v>3.0136986301369864</v>
      </c>
      <c r="H111" s="308" t="s">
        <v>53</v>
      </c>
      <c r="I111" s="246" t="s">
        <v>18</v>
      </c>
      <c r="J111" s="291" t="s">
        <v>164</v>
      </c>
      <c r="K111" s="245" t="s">
        <v>135</v>
      </c>
      <c r="L111" s="245" t="s">
        <v>62</v>
      </c>
      <c r="M111" s="920"/>
      <c r="N111" s="566"/>
    </row>
    <row r="112" spans="1:14" s="2" customFormat="1" ht="15" customHeight="1" x14ac:dyDescent="0.25">
      <c r="A112" s="707">
        <v>44295</v>
      </c>
      <c r="B112" s="212" t="s">
        <v>68</v>
      </c>
      <c r="C112" s="212" t="s">
        <v>67</v>
      </c>
      <c r="D112" s="287" t="s">
        <v>91</v>
      </c>
      <c r="E112" s="219">
        <v>9000</v>
      </c>
      <c r="F112" s="565">
        <v>3650</v>
      </c>
      <c r="G112" s="520">
        <f t="shared" si="0"/>
        <v>2.4657534246575343</v>
      </c>
      <c r="H112" s="308" t="s">
        <v>70</v>
      </c>
      <c r="I112" s="246" t="s">
        <v>18</v>
      </c>
      <c r="J112" s="762" t="s">
        <v>232</v>
      </c>
      <c r="K112" s="245" t="s">
        <v>135</v>
      </c>
      <c r="L112" s="245" t="s">
        <v>62</v>
      </c>
      <c r="M112" s="762"/>
      <c r="N112" s="566"/>
    </row>
    <row r="113" spans="1:14" s="2" customFormat="1" ht="15" customHeight="1" x14ac:dyDescent="0.25">
      <c r="A113" s="707">
        <v>44295</v>
      </c>
      <c r="B113" s="212" t="s">
        <v>68</v>
      </c>
      <c r="C113" s="212" t="s">
        <v>67</v>
      </c>
      <c r="D113" s="287" t="s">
        <v>91</v>
      </c>
      <c r="E113" s="220">
        <v>18000</v>
      </c>
      <c r="F113" s="565">
        <v>3650</v>
      </c>
      <c r="G113" s="520">
        <f t="shared" si="0"/>
        <v>4.9315068493150687</v>
      </c>
      <c r="H113" s="308" t="s">
        <v>70</v>
      </c>
      <c r="I113" s="246" t="s">
        <v>18</v>
      </c>
      <c r="J113" s="762" t="s">
        <v>232</v>
      </c>
      <c r="K113" s="245" t="s">
        <v>135</v>
      </c>
      <c r="L113" s="245" t="s">
        <v>62</v>
      </c>
      <c r="M113" s="762"/>
      <c r="N113" s="566"/>
    </row>
    <row r="114" spans="1:14" s="2" customFormat="1" ht="15" customHeight="1" x14ac:dyDescent="0.25">
      <c r="A114" s="707">
        <v>44295</v>
      </c>
      <c r="B114" s="212" t="s">
        <v>68</v>
      </c>
      <c r="C114" s="212" t="s">
        <v>67</v>
      </c>
      <c r="D114" s="287" t="s">
        <v>91</v>
      </c>
      <c r="E114" s="570">
        <v>16000</v>
      </c>
      <c r="F114" s="565">
        <v>3650</v>
      </c>
      <c r="G114" s="520">
        <f t="shared" si="0"/>
        <v>4.3835616438356162</v>
      </c>
      <c r="H114" s="308" t="s">
        <v>70</v>
      </c>
      <c r="I114" s="246" t="s">
        <v>18</v>
      </c>
      <c r="J114" s="762" t="s">
        <v>232</v>
      </c>
      <c r="K114" s="245" t="s">
        <v>135</v>
      </c>
      <c r="L114" s="245" t="s">
        <v>62</v>
      </c>
      <c r="M114" s="762"/>
      <c r="N114" s="566"/>
    </row>
    <row r="115" spans="1:14" s="2" customFormat="1" ht="15" customHeight="1" x14ac:dyDescent="0.25">
      <c r="A115" s="707">
        <v>44295</v>
      </c>
      <c r="B115" s="212" t="s">
        <v>68</v>
      </c>
      <c r="C115" s="212" t="s">
        <v>67</v>
      </c>
      <c r="D115" s="287" t="s">
        <v>91</v>
      </c>
      <c r="E115" s="220">
        <v>5000</v>
      </c>
      <c r="F115" s="565">
        <v>3650</v>
      </c>
      <c r="G115" s="520">
        <f t="shared" si="0"/>
        <v>1.3698630136986301</v>
      </c>
      <c r="H115" s="308" t="s">
        <v>70</v>
      </c>
      <c r="I115" s="246" t="s">
        <v>18</v>
      </c>
      <c r="J115" s="762" t="s">
        <v>232</v>
      </c>
      <c r="K115" s="245" t="s">
        <v>135</v>
      </c>
      <c r="L115" s="245" t="s">
        <v>62</v>
      </c>
      <c r="M115" s="762"/>
      <c r="N115" s="566"/>
    </row>
    <row r="116" spans="1:14" s="2" customFormat="1" ht="15" customHeight="1" x14ac:dyDescent="0.25">
      <c r="A116" s="707">
        <v>44295</v>
      </c>
      <c r="B116" s="212" t="s">
        <v>93</v>
      </c>
      <c r="C116" s="245" t="s">
        <v>93</v>
      </c>
      <c r="D116" s="287" t="s">
        <v>91</v>
      </c>
      <c r="E116" s="262">
        <v>4000</v>
      </c>
      <c r="F116" s="565">
        <v>3650</v>
      </c>
      <c r="G116" s="520">
        <f t="shared" si="0"/>
        <v>1.095890410958904</v>
      </c>
      <c r="H116" s="308" t="s">
        <v>70</v>
      </c>
      <c r="I116" s="246" t="s">
        <v>18</v>
      </c>
      <c r="J116" s="762" t="s">
        <v>232</v>
      </c>
      <c r="K116" s="245" t="s">
        <v>135</v>
      </c>
      <c r="L116" s="245" t="s">
        <v>62</v>
      </c>
      <c r="M116" s="762"/>
      <c r="N116" s="566"/>
    </row>
    <row r="117" spans="1:14" s="2" customFormat="1" ht="15" customHeight="1" x14ac:dyDescent="0.25">
      <c r="A117" s="707">
        <v>44295</v>
      </c>
      <c r="B117" s="212" t="s">
        <v>93</v>
      </c>
      <c r="C117" s="245" t="s">
        <v>93</v>
      </c>
      <c r="D117" s="287" t="s">
        <v>91</v>
      </c>
      <c r="E117" s="454">
        <v>5000</v>
      </c>
      <c r="F117" s="565">
        <v>3650</v>
      </c>
      <c r="G117" s="520">
        <f t="shared" si="0"/>
        <v>1.3698630136986301</v>
      </c>
      <c r="H117" s="308" t="s">
        <v>70</v>
      </c>
      <c r="I117" s="246" t="s">
        <v>18</v>
      </c>
      <c r="J117" s="762" t="s">
        <v>232</v>
      </c>
      <c r="K117" s="245" t="s">
        <v>135</v>
      </c>
      <c r="L117" s="245" t="s">
        <v>62</v>
      </c>
      <c r="M117" s="762"/>
      <c r="N117" s="566"/>
    </row>
    <row r="118" spans="1:14" s="2" customFormat="1" ht="15" customHeight="1" x14ac:dyDescent="0.25">
      <c r="A118" s="707">
        <v>44295</v>
      </c>
      <c r="B118" s="212" t="s">
        <v>93</v>
      </c>
      <c r="C118" s="245" t="s">
        <v>93</v>
      </c>
      <c r="D118" s="287" t="s">
        <v>91</v>
      </c>
      <c r="E118" s="203">
        <v>5000</v>
      </c>
      <c r="F118" s="565">
        <v>3650</v>
      </c>
      <c r="G118" s="520">
        <f t="shared" si="0"/>
        <v>1.3698630136986301</v>
      </c>
      <c r="H118" s="308" t="s">
        <v>70</v>
      </c>
      <c r="I118" s="246" t="s">
        <v>18</v>
      </c>
      <c r="J118" s="762" t="s">
        <v>232</v>
      </c>
      <c r="K118" s="245" t="s">
        <v>135</v>
      </c>
      <c r="L118" s="245" t="s">
        <v>62</v>
      </c>
      <c r="M118" s="762"/>
      <c r="N118" s="566"/>
    </row>
    <row r="119" spans="1:14" s="2" customFormat="1" ht="15" customHeight="1" x14ac:dyDescent="0.25">
      <c r="A119" s="703">
        <v>44295</v>
      </c>
      <c r="B119" s="245" t="s">
        <v>68</v>
      </c>
      <c r="C119" s="218" t="s">
        <v>67</v>
      </c>
      <c r="D119" s="218" t="s">
        <v>91</v>
      </c>
      <c r="E119" s="219">
        <v>25000</v>
      </c>
      <c r="F119" s="565">
        <v>3650</v>
      </c>
      <c r="G119" s="520">
        <f t="shared" si="0"/>
        <v>6.8493150684931505</v>
      </c>
      <c r="H119" s="308" t="s">
        <v>71</v>
      </c>
      <c r="I119" s="246" t="s">
        <v>18</v>
      </c>
      <c r="J119" s="290" t="s">
        <v>238</v>
      </c>
      <c r="K119" s="245" t="s">
        <v>135</v>
      </c>
      <c r="L119" s="245" t="s">
        <v>62</v>
      </c>
      <c r="M119" s="290"/>
      <c r="N119" s="566"/>
    </row>
    <row r="120" spans="1:14" s="2" customFormat="1" ht="15" customHeight="1" x14ac:dyDescent="0.25">
      <c r="A120" s="703">
        <v>44295</v>
      </c>
      <c r="B120" s="245" t="s">
        <v>68</v>
      </c>
      <c r="C120" s="218" t="s">
        <v>67</v>
      </c>
      <c r="D120" s="218" t="s">
        <v>91</v>
      </c>
      <c r="E120" s="500">
        <v>20000</v>
      </c>
      <c r="F120" s="565">
        <v>3650</v>
      </c>
      <c r="G120" s="520">
        <f t="shared" si="0"/>
        <v>5.4794520547945202</v>
      </c>
      <c r="H120" s="308" t="s">
        <v>71</v>
      </c>
      <c r="I120" s="246" t="s">
        <v>18</v>
      </c>
      <c r="J120" s="290" t="s">
        <v>238</v>
      </c>
      <c r="K120" s="245" t="s">
        <v>135</v>
      </c>
      <c r="L120" s="245" t="s">
        <v>62</v>
      </c>
      <c r="M120" s="290"/>
      <c r="N120" s="566"/>
    </row>
    <row r="121" spans="1:14" s="2" customFormat="1" ht="15" customHeight="1" x14ac:dyDescent="0.25">
      <c r="A121" s="703">
        <v>44295</v>
      </c>
      <c r="B121" s="245" t="s">
        <v>68</v>
      </c>
      <c r="C121" s="218" t="s">
        <v>67</v>
      </c>
      <c r="D121" s="218" t="s">
        <v>91</v>
      </c>
      <c r="E121" s="278">
        <v>9000</v>
      </c>
      <c r="F121" s="565">
        <v>3650</v>
      </c>
      <c r="G121" s="520">
        <f t="shared" si="0"/>
        <v>2.4657534246575343</v>
      </c>
      <c r="H121" s="308" t="s">
        <v>71</v>
      </c>
      <c r="I121" s="246" t="s">
        <v>18</v>
      </c>
      <c r="J121" s="290" t="s">
        <v>238</v>
      </c>
      <c r="K121" s="245" t="s">
        <v>135</v>
      </c>
      <c r="L121" s="245" t="s">
        <v>62</v>
      </c>
      <c r="M121" s="290"/>
      <c r="N121" s="566"/>
    </row>
    <row r="122" spans="1:14" s="2" customFormat="1" ht="15" customHeight="1" x14ac:dyDescent="0.25">
      <c r="A122" s="703">
        <v>44295</v>
      </c>
      <c r="B122" s="245" t="s">
        <v>68</v>
      </c>
      <c r="C122" s="218" t="s">
        <v>67</v>
      </c>
      <c r="D122" s="218" t="s">
        <v>91</v>
      </c>
      <c r="E122" s="447">
        <v>3000</v>
      </c>
      <c r="F122" s="565">
        <v>3650</v>
      </c>
      <c r="G122" s="520">
        <f t="shared" si="0"/>
        <v>0.82191780821917804</v>
      </c>
      <c r="H122" s="308" t="s">
        <v>71</v>
      </c>
      <c r="I122" s="246" t="s">
        <v>18</v>
      </c>
      <c r="J122" s="290" t="s">
        <v>238</v>
      </c>
      <c r="K122" s="245" t="s">
        <v>135</v>
      </c>
      <c r="L122" s="245" t="s">
        <v>62</v>
      </c>
      <c r="M122" s="290"/>
      <c r="N122" s="566"/>
    </row>
    <row r="123" spans="1:14" s="2" customFormat="1" ht="15" customHeight="1" x14ac:dyDescent="0.25">
      <c r="A123" s="703">
        <v>44295</v>
      </c>
      <c r="B123" s="245" t="s">
        <v>93</v>
      </c>
      <c r="C123" s="245" t="s">
        <v>93</v>
      </c>
      <c r="D123" s="212" t="s">
        <v>91</v>
      </c>
      <c r="E123" s="283">
        <v>5000</v>
      </c>
      <c r="F123" s="565">
        <v>3650</v>
      </c>
      <c r="G123" s="520">
        <f t="shared" si="0"/>
        <v>1.3698630136986301</v>
      </c>
      <c r="H123" s="308" t="s">
        <v>71</v>
      </c>
      <c r="I123" s="246" t="s">
        <v>18</v>
      </c>
      <c r="J123" s="290" t="s">
        <v>238</v>
      </c>
      <c r="K123" s="245" t="s">
        <v>135</v>
      </c>
      <c r="L123" s="245" t="s">
        <v>62</v>
      </c>
      <c r="M123" s="290"/>
      <c r="N123" s="566"/>
    </row>
    <row r="124" spans="1:14" s="2" customFormat="1" ht="15" customHeight="1" x14ac:dyDescent="0.25">
      <c r="A124" s="703">
        <v>44295</v>
      </c>
      <c r="B124" s="245" t="s">
        <v>93</v>
      </c>
      <c r="C124" s="245" t="s">
        <v>93</v>
      </c>
      <c r="D124" s="212" t="s">
        <v>91</v>
      </c>
      <c r="E124" s="203">
        <v>5000</v>
      </c>
      <c r="F124" s="565">
        <v>3650</v>
      </c>
      <c r="G124" s="520">
        <f t="shared" si="0"/>
        <v>1.3698630136986301</v>
      </c>
      <c r="H124" s="308" t="s">
        <v>71</v>
      </c>
      <c r="I124" s="246" t="s">
        <v>18</v>
      </c>
      <c r="J124" s="290" t="s">
        <v>238</v>
      </c>
      <c r="K124" s="245" t="s">
        <v>135</v>
      </c>
      <c r="L124" s="245" t="s">
        <v>62</v>
      </c>
      <c r="M124" s="290"/>
      <c r="N124" s="566"/>
    </row>
    <row r="125" spans="1:14" s="2" customFormat="1" ht="15" customHeight="1" x14ac:dyDescent="0.25">
      <c r="A125" s="211">
        <v>44295</v>
      </c>
      <c r="B125" s="568" t="s">
        <v>68</v>
      </c>
      <c r="C125" s="568" t="s">
        <v>67</v>
      </c>
      <c r="D125" s="569" t="s">
        <v>14</v>
      </c>
      <c r="E125" s="576">
        <v>6000</v>
      </c>
      <c r="F125" s="565">
        <v>3650</v>
      </c>
      <c r="G125" s="520">
        <f t="shared" si="0"/>
        <v>1.6438356164383561</v>
      </c>
      <c r="H125" s="308" t="s">
        <v>42</v>
      </c>
      <c r="I125" s="246" t="s">
        <v>18</v>
      </c>
      <c r="J125" s="322" t="s">
        <v>154</v>
      </c>
      <c r="K125" s="245" t="s">
        <v>135</v>
      </c>
      <c r="L125" s="245" t="s">
        <v>62</v>
      </c>
      <c r="M125" s="290"/>
      <c r="N125" s="566"/>
    </row>
    <row r="126" spans="1:14" s="2" customFormat="1" ht="15" customHeight="1" x14ac:dyDescent="0.25">
      <c r="A126" s="211">
        <v>44295</v>
      </c>
      <c r="B126" s="212" t="s">
        <v>68</v>
      </c>
      <c r="C126" s="571" t="s">
        <v>67</v>
      </c>
      <c r="D126" s="571" t="s">
        <v>14</v>
      </c>
      <c r="E126" s="227">
        <v>6000</v>
      </c>
      <c r="F126" s="565">
        <v>3650</v>
      </c>
      <c r="G126" s="520">
        <f t="shared" si="0"/>
        <v>1.6438356164383561</v>
      </c>
      <c r="H126" s="308" t="s">
        <v>42</v>
      </c>
      <c r="I126" s="246" t="s">
        <v>18</v>
      </c>
      <c r="J126" s="322" t="s">
        <v>154</v>
      </c>
      <c r="K126" s="245" t="s">
        <v>135</v>
      </c>
      <c r="L126" s="245" t="s">
        <v>62</v>
      </c>
      <c r="M126" s="290"/>
      <c r="N126" s="566"/>
    </row>
    <row r="127" spans="1:14" s="2" customFormat="1" ht="15" customHeight="1" x14ac:dyDescent="0.25">
      <c r="A127" s="211">
        <v>44296</v>
      </c>
      <c r="B127" s="212" t="s">
        <v>113</v>
      </c>
      <c r="C127" s="212" t="s">
        <v>115</v>
      </c>
      <c r="D127" s="287" t="s">
        <v>91</v>
      </c>
      <c r="E127" s="266">
        <v>15000</v>
      </c>
      <c r="F127" s="565">
        <v>3650</v>
      </c>
      <c r="G127" s="520">
        <f>E127/F127</f>
        <v>4.1095890410958908</v>
      </c>
      <c r="H127" s="308" t="s">
        <v>70</v>
      </c>
      <c r="I127" s="246" t="s">
        <v>18</v>
      </c>
      <c r="J127" s="883" t="s">
        <v>172</v>
      </c>
      <c r="K127" s="245" t="s">
        <v>135</v>
      </c>
      <c r="L127" s="245" t="s">
        <v>62</v>
      </c>
      <c r="M127" s="883"/>
      <c r="N127" s="566"/>
    </row>
    <row r="128" spans="1:14" s="2" customFormat="1" ht="15" customHeight="1" x14ac:dyDescent="0.25">
      <c r="A128" s="211">
        <v>44296</v>
      </c>
      <c r="B128" s="210" t="s">
        <v>114</v>
      </c>
      <c r="C128" s="212" t="s">
        <v>115</v>
      </c>
      <c r="D128" s="212" t="s">
        <v>91</v>
      </c>
      <c r="E128" s="262">
        <v>15000</v>
      </c>
      <c r="F128" s="565">
        <v>3650</v>
      </c>
      <c r="G128" s="520">
        <f t="shared" ref="G128:G130" si="1">E128/F128</f>
        <v>4.1095890410958908</v>
      </c>
      <c r="H128" s="308" t="s">
        <v>71</v>
      </c>
      <c r="I128" s="246" t="s">
        <v>18</v>
      </c>
      <c r="J128" s="883" t="s">
        <v>172</v>
      </c>
      <c r="K128" s="245" t="s">
        <v>135</v>
      </c>
      <c r="L128" s="245" t="s">
        <v>62</v>
      </c>
      <c r="M128" s="883"/>
      <c r="N128" s="566"/>
    </row>
    <row r="129" spans="1:14" s="2" customFormat="1" ht="15" customHeight="1" x14ac:dyDescent="0.25">
      <c r="A129" s="250">
        <v>44296</v>
      </c>
      <c r="B129" s="212" t="s">
        <v>68</v>
      </c>
      <c r="C129" s="571" t="s">
        <v>67</v>
      </c>
      <c r="D129" s="571" t="s">
        <v>14</v>
      </c>
      <c r="E129" s="227">
        <v>6000</v>
      </c>
      <c r="F129" s="565">
        <v>3650</v>
      </c>
      <c r="G129" s="520">
        <f t="shared" si="1"/>
        <v>1.6438356164383561</v>
      </c>
      <c r="H129" s="308" t="s">
        <v>42</v>
      </c>
      <c r="I129" s="246" t="s">
        <v>18</v>
      </c>
      <c r="J129" s="883" t="s">
        <v>154</v>
      </c>
      <c r="K129" s="245" t="s">
        <v>135</v>
      </c>
      <c r="L129" s="245" t="s">
        <v>62</v>
      </c>
      <c r="M129" s="883"/>
      <c r="N129" s="566"/>
    </row>
    <row r="130" spans="1:14" s="2" customFormat="1" ht="15" customHeight="1" x14ac:dyDescent="0.25">
      <c r="A130" s="250">
        <v>44296</v>
      </c>
      <c r="B130" s="212" t="s">
        <v>68</v>
      </c>
      <c r="C130" s="571" t="s">
        <v>67</v>
      </c>
      <c r="D130" s="571" t="s">
        <v>14</v>
      </c>
      <c r="E130" s="227">
        <v>8000</v>
      </c>
      <c r="F130" s="565">
        <v>3650</v>
      </c>
      <c r="G130" s="520">
        <f t="shared" si="1"/>
        <v>2.1917808219178081</v>
      </c>
      <c r="H130" s="308" t="s">
        <v>42</v>
      </c>
      <c r="I130" s="246" t="s">
        <v>18</v>
      </c>
      <c r="J130" s="883" t="s">
        <v>154</v>
      </c>
      <c r="K130" s="245" t="s">
        <v>135</v>
      </c>
      <c r="L130" s="245" t="s">
        <v>62</v>
      </c>
      <c r="M130" s="883"/>
      <c r="N130" s="566"/>
    </row>
    <row r="131" spans="1:14" s="2" customFormat="1" ht="15" customHeight="1" x14ac:dyDescent="0.25">
      <c r="A131" s="250">
        <v>44298</v>
      </c>
      <c r="B131" s="212" t="s">
        <v>68</v>
      </c>
      <c r="C131" s="212" t="s">
        <v>67</v>
      </c>
      <c r="D131" s="287" t="s">
        <v>52</v>
      </c>
      <c r="E131" s="526">
        <v>8000</v>
      </c>
      <c r="F131" s="565">
        <v>3650</v>
      </c>
      <c r="G131" s="520">
        <f t="shared" si="0"/>
        <v>2.1917808219178081</v>
      </c>
      <c r="H131" s="308" t="s">
        <v>97</v>
      </c>
      <c r="I131" s="246" t="s">
        <v>18</v>
      </c>
      <c r="J131" s="291" t="s">
        <v>257</v>
      </c>
      <c r="K131" s="245" t="s">
        <v>135</v>
      </c>
      <c r="L131" s="245" t="s">
        <v>62</v>
      </c>
      <c r="M131" s="904"/>
      <c r="N131" s="566"/>
    </row>
    <row r="132" spans="1:14" s="2" customFormat="1" ht="15" customHeight="1" x14ac:dyDescent="0.25">
      <c r="A132" s="250">
        <v>44298</v>
      </c>
      <c r="B132" s="212" t="s">
        <v>68</v>
      </c>
      <c r="C132" s="212" t="s">
        <v>67</v>
      </c>
      <c r="D132" s="287" t="s">
        <v>52</v>
      </c>
      <c r="E132" s="526">
        <v>5000</v>
      </c>
      <c r="F132" s="565">
        <v>3650</v>
      </c>
      <c r="G132" s="520">
        <f t="shared" si="0"/>
        <v>1.3698630136986301</v>
      </c>
      <c r="H132" s="308" t="s">
        <v>97</v>
      </c>
      <c r="I132" s="246" t="s">
        <v>18</v>
      </c>
      <c r="J132" s="291" t="s">
        <v>257</v>
      </c>
      <c r="K132" s="245" t="s">
        <v>135</v>
      </c>
      <c r="L132" s="245" t="s">
        <v>62</v>
      </c>
      <c r="M132" s="904"/>
      <c r="N132" s="566"/>
    </row>
    <row r="133" spans="1:14" s="2" customFormat="1" ht="15" customHeight="1" x14ac:dyDescent="0.25">
      <c r="A133" s="250">
        <v>44298</v>
      </c>
      <c r="B133" s="212" t="s">
        <v>68</v>
      </c>
      <c r="C133" s="212" t="s">
        <v>67</v>
      </c>
      <c r="D133" s="287" t="s">
        <v>52</v>
      </c>
      <c r="E133" s="526">
        <v>8000</v>
      </c>
      <c r="F133" s="565">
        <v>3650</v>
      </c>
      <c r="G133" s="520">
        <f t="shared" si="0"/>
        <v>2.1917808219178081</v>
      </c>
      <c r="H133" s="308" t="s">
        <v>97</v>
      </c>
      <c r="I133" s="246" t="s">
        <v>18</v>
      </c>
      <c r="J133" s="291" t="s">
        <v>257</v>
      </c>
      <c r="K133" s="245" t="s">
        <v>135</v>
      </c>
      <c r="L133" s="245" t="s">
        <v>62</v>
      </c>
      <c r="M133" s="904"/>
      <c r="N133" s="566"/>
    </row>
    <row r="134" spans="1:14" s="2" customFormat="1" ht="15" customHeight="1" x14ac:dyDescent="0.25">
      <c r="A134" s="244">
        <v>44298</v>
      </c>
      <c r="B134" s="245" t="s">
        <v>68</v>
      </c>
      <c r="C134" s="245" t="s">
        <v>67</v>
      </c>
      <c r="D134" s="246" t="s">
        <v>91</v>
      </c>
      <c r="E134" s="203">
        <v>7000</v>
      </c>
      <c r="F134" s="565">
        <v>3650</v>
      </c>
      <c r="G134" s="520">
        <f t="shared" si="0"/>
        <v>1.9178082191780821</v>
      </c>
      <c r="H134" s="308" t="s">
        <v>263</v>
      </c>
      <c r="I134" s="246" t="s">
        <v>18</v>
      </c>
      <c r="J134" s="290" t="s">
        <v>266</v>
      </c>
      <c r="K134" s="245" t="s">
        <v>135</v>
      </c>
      <c r="L134" s="245" t="s">
        <v>62</v>
      </c>
      <c r="M134" s="904"/>
      <c r="N134" s="566"/>
    </row>
    <row r="135" spans="1:14" s="2" customFormat="1" ht="15" customHeight="1" x14ac:dyDescent="0.25">
      <c r="A135" s="244">
        <v>44298</v>
      </c>
      <c r="B135" s="245" t="s">
        <v>68</v>
      </c>
      <c r="C135" s="245" t="s">
        <v>67</v>
      </c>
      <c r="D135" s="246" t="s">
        <v>91</v>
      </c>
      <c r="E135" s="227">
        <v>6000</v>
      </c>
      <c r="F135" s="565">
        <v>3650</v>
      </c>
      <c r="G135" s="520">
        <f t="shared" si="0"/>
        <v>1.6438356164383561</v>
      </c>
      <c r="H135" s="308" t="s">
        <v>263</v>
      </c>
      <c r="I135" s="246" t="s">
        <v>18</v>
      </c>
      <c r="J135" s="290" t="s">
        <v>266</v>
      </c>
      <c r="K135" s="245" t="s">
        <v>135</v>
      </c>
      <c r="L135" s="245" t="s">
        <v>62</v>
      </c>
      <c r="M135" s="904"/>
      <c r="N135" s="566"/>
    </row>
    <row r="136" spans="1:14" s="2" customFormat="1" ht="15" customHeight="1" x14ac:dyDescent="0.25">
      <c r="A136" s="250">
        <v>44298</v>
      </c>
      <c r="B136" s="251" t="s">
        <v>68</v>
      </c>
      <c r="C136" s="212" t="s">
        <v>67</v>
      </c>
      <c r="D136" s="287" t="s">
        <v>91</v>
      </c>
      <c r="E136" s="266">
        <v>5000</v>
      </c>
      <c r="F136" s="565">
        <v>3650</v>
      </c>
      <c r="G136" s="520">
        <f t="shared" si="0"/>
        <v>1.3698630136986301</v>
      </c>
      <c r="H136" s="308" t="s">
        <v>70</v>
      </c>
      <c r="I136" s="246" t="s">
        <v>18</v>
      </c>
      <c r="J136" s="762" t="s">
        <v>268</v>
      </c>
      <c r="K136" s="245" t="s">
        <v>135</v>
      </c>
      <c r="L136" s="245" t="s">
        <v>62</v>
      </c>
      <c r="M136" s="904"/>
      <c r="N136" s="566"/>
    </row>
    <row r="137" spans="1:14" s="2" customFormat="1" ht="15" customHeight="1" x14ac:dyDescent="0.25">
      <c r="A137" s="250">
        <v>44298</v>
      </c>
      <c r="B137" s="251" t="s">
        <v>68</v>
      </c>
      <c r="C137" s="212" t="s">
        <v>67</v>
      </c>
      <c r="D137" s="287" t="s">
        <v>91</v>
      </c>
      <c r="E137" s="203">
        <v>24000</v>
      </c>
      <c r="F137" s="565">
        <v>3650</v>
      </c>
      <c r="G137" s="520">
        <f>E137/F137</f>
        <v>6.5753424657534243</v>
      </c>
      <c r="H137" s="308" t="s">
        <v>70</v>
      </c>
      <c r="I137" s="246" t="s">
        <v>18</v>
      </c>
      <c r="J137" s="762" t="s">
        <v>268</v>
      </c>
      <c r="K137" s="245" t="s">
        <v>135</v>
      </c>
      <c r="L137" s="245" t="s">
        <v>62</v>
      </c>
      <c r="M137" s="904"/>
      <c r="N137" s="566"/>
    </row>
    <row r="138" spans="1:14" s="2" customFormat="1" ht="15" customHeight="1" x14ac:dyDescent="0.25">
      <c r="A138" s="250">
        <v>44298</v>
      </c>
      <c r="B138" s="251" t="s">
        <v>68</v>
      </c>
      <c r="C138" s="212" t="s">
        <v>67</v>
      </c>
      <c r="D138" s="287" t="s">
        <v>91</v>
      </c>
      <c r="E138" s="203">
        <v>18000</v>
      </c>
      <c r="F138" s="565">
        <v>3650</v>
      </c>
      <c r="G138" s="520">
        <f t="shared" si="0"/>
        <v>4.9315068493150687</v>
      </c>
      <c r="H138" s="308" t="s">
        <v>70</v>
      </c>
      <c r="I138" s="246" t="s">
        <v>18</v>
      </c>
      <c r="J138" s="762" t="s">
        <v>268</v>
      </c>
      <c r="K138" s="245" t="s">
        <v>135</v>
      </c>
      <c r="L138" s="245" t="s">
        <v>62</v>
      </c>
      <c r="M138" s="904"/>
      <c r="N138" s="566"/>
    </row>
    <row r="139" spans="1:14" s="2" customFormat="1" ht="15" customHeight="1" x14ac:dyDescent="0.25">
      <c r="A139" s="250">
        <v>44298</v>
      </c>
      <c r="B139" s="251" t="s">
        <v>68</v>
      </c>
      <c r="C139" s="212" t="s">
        <v>67</v>
      </c>
      <c r="D139" s="287" t="s">
        <v>91</v>
      </c>
      <c r="E139" s="454">
        <v>3000</v>
      </c>
      <c r="F139" s="565">
        <v>3650</v>
      </c>
      <c r="G139" s="520">
        <f t="shared" si="0"/>
        <v>0.82191780821917804</v>
      </c>
      <c r="H139" s="308" t="s">
        <v>70</v>
      </c>
      <c r="I139" s="246" t="s">
        <v>18</v>
      </c>
      <c r="J139" s="762" t="s">
        <v>268</v>
      </c>
      <c r="K139" s="245" t="s">
        <v>135</v>
      </c>
      <c r="L139" s="245" t="s">
        <v>62</v>
      </c>
      <c r="M139" s="904"/>
      <c r="N139" s="566"/>
    </row>
    <row r="140" spans="1:14" s="2" customFormat="1" ht="15" customHeight="1" x14ac:dyDescent="0.25">
      <c r="A140" s="250">
        <v>44298</v>
      </c>
      <c r="B140" s="251" t="s">
        <v>68</v>
      </c>
      <c r="C140" s="212" t="s">
        <v>67</v>
      </c>
      <c r="D140" s="287" t="s">
        <v>91</v>
      </c>
      <c r="E140" s="219">
        <v>5000</v>
      </c>
      <c r="F140" s="565">
        <v>3650</v>
      </c>
      <c r="G140" s="520">
        <f t="shared" si="0"/>
        <v>1.3698630136986301</v>
      </c>
      <c r="H140" s="308" t="s">
        <v>70</v>
      </c>
      <c r="I140" s="246" t="s">
        <v>18</v>
      </c>
      <c r="J140" s="762" t="s">
        <v>268</v>
      </c>
      <c r="K140" s="245" t="s">
        <v>135</v>
      </c>
      <c r="L140" s="245" t="s">
        <v>62</v>
      </c>
      <c r="M140" s="904"/>
      <c r="N140" s="566"/>
    </row>
    <row r="141" spans="1:14" s="2" customFormat="1" ht="15" customHeight="1" x14ac:dyDescent="0.25">
      <c r="A141" s="250">
        <v>44298</v>
      </c>
      <c r="B141" s="251" t="s">
        <v>68</v>
      </c>
      <c r="C141" s="212" t="s">
        <v>67</v>
      </c>
      <c r="D141" s="287" t="s">
        <v>91</v>
      </c>
      <c r="E141" s="203">
        <v>2000</v>
      </c>
      <c r="F141" s="565">
        <v>3650</v>
      </c>
      <c r="G141" s="520">
        <f t="shared" si="0"/>
        <v>0.54794520547945202</v>
      </c>
      <c r="H141" s="308" t="s">
        <v>70</v>
      </c>
      <c r="I141" s="246" t="s">
        <v>18</v>
      </c>
      <c r="J141" s="762" t="s">
        <v>268</v>
      </c>
      <c r="K141" s="245" t="s">
        <v>135</v>
      </c>
      <c r="L141" s="245" t="s">
        <v>62</v>
      </c>
      <c r="M141" s="904"/>
      <c r="N141" s="566"/>
    </row>
    <row r="142" spans="1:14" s="2" customFormat="1" ht="15" customHeight="1" x14ac:dyDescent="0.25">
      <c r="A142" s="250">
        <v>44298</v>
      </c>
      <c r="B142" s="212" t="s">
        <v>93</v>
      </c>
      <c r="C142" s="245" t="s">
        <v>93</v>
      </c>
      <c r="D142" s="287" t="s">
        <v>91</v>
      </c>
      <c r="E142" s="454">
        <v>6000</v>
      </c>
      <c r="F142" s="565">
        <v>3650</v>
      </c>
      <c r="G142" s="520">
        <f t="shared" si="0"/>
        <v>1.6438356164383561</v>
      </c>
      <c r="H142" s="308" t="s">
        <v>70</v>
      </c>
      <c r="I142" s="246" t="s">
        <v>18</v>
      </c>
      <c r="J142" s="762" t="s">
        <v>268</v>
      </c>
      <c r="K142" s="245" t="s">
        <v>135</v>
      </c>
      <c r="L142" s="245" t="s">
        <v>62</v>
      </c>
      <c r="M142" s="904"/>
      <c r="N142" s="566"/>
    </row>
    <row r="143" spans="1:14" s="2" customFormat="1" ht="15" customHeight="1" x14ac:dyDescent="0.25">
      <c r="A143" s="250">
        <v>44298</v>
      </c>
      <c r="B143" s="212" t="s">
        <v>93</v>
      </c>
      <c r="C143" s="245" t="s">
        <v>93</v>
      </c>
      <c r="D143" s="287" t="s">
        <v>91</v>
      </c>
      <c r="E143" s="262">
        <v>1000</v>
      </c>
      <c r="F143" s="565">
        <v>3650</v>
      </c>
      <c r="G143" s="520">
        <f t="shared" si="0"/>
        <v>0.27397260273972601</v>
      </c>
      <c r="H143" s="308" t="s">
        <v>70</v>
      </c>
      <c r="I143" s="246" t="s">
        <v>18</v>
      </c>
      <c r="J143" s="762" t="s">
        <v>268</v>
      </c>
      <c r="K143" s="245" t="s">
        <v>135</v>
      </c>
      <c r="L143" s="245" t="s">
        <v>62</v>
      </c>
      <c r="M143" s="904"/>
      <c r="N143" s="566"/>
    </row>
    <row r="144" spans="1:14" s="2" customFormat="1" ht="15" customHeight="1" x14ac:dyDescent="0.25">
      <c r="A144" s="250">
        <v>44298</v>
      </c>
      <c r="B144" s="212" t="s">
        <v>93</v>
      </c>
      <c r="C144" s="245" t="s">
        <v>93</v>
      </c>
      <c r="D144" s="287" t="s">
        <v>91</v>
      </c>
      <c r="E144" s="283">
        <v>3000</v>
      </c>
      <c r="F144" s="565">
        <v>3650</v>
      </c>
      <c r="G144" s="520">
        <f t="shared" si="0"/>
        <v>0.82191780821917804</v>
      </c>
      <c r="H144" s="308" t="s">
        <v>70</v>
      </c>
      <c r="I144" s="246" t="s">
        <v>18</v>
      </c>
      <c r="J144" s="762" t="s">
        <v>268</v>
      </c>
      <c r="K144" s="245" t="s">
        <v>135</v>
      </c>
      <c r="L144" s="245" t="s">
        <v>62</v>
      </c>
      <c r="M144" s="904"/>
      <c r="N144" s="566"/>
    </row>
    <row r="145" spans="1:15" s="2" customFormat="1" ht="15" customHeight="1" x14ac:dyDescent="0.25">
      <c r="A145" s="244">
        <v>44299</v>
      </c>
      <c r="B145" s="245" t="s">
        <v>68</v>
      </c>
      <c r="C145" s="245" t="s">
        <v>67</v>
      </c>
      <c r="D145" s="246" t="s">
        <v>91</v>
      </c>
      <c r="E145" s="203">
        <v>6000</v>
      </c>
      <c r="F145" s="565">
        <v>3650</v>
      </c>
      <c r="G145" s="520">
        <f t="shared" si="0"/>
        <v>1.6438356164383561</v>
      </c>
      <c r="H145" s="308" t="s">
        <v>263</v>
      </c>
      <c r="I145" s="246" t="s">
        <v>18</v>
      </c>
      <c r="J145" s="290" t="s">
        <v>266</v>
      </c>
      <c r="K145" s="245" t="s">
        <v>135</v>
      </c>
      <c r="L145" s="245" t="s">
        <v>62</v>
      </c>
      <c r="M145" s="904"/>
      <c r="N145" s="566"/>
    </row>
    <row r="146" spans="1:15" s="2" customFormat="1" ht="15" customHeight="1" x14ac:dyDescent="0.25">
      <c r="A146" s="211">
        <v>44298</v>
      </c>
      <c r="B146" s="212" t="s">
        <v>68</v>
      </c>
      <c r="C146" s="212" t="s">
        <v>67</v>
      </c>
      <c r="D146" s="212" t="s">
        <v>91</v>
      </c>
      <c r="E146" s="447">
        <v>8000</v>
      </c>
      <c r="F146" s="565">
        <v>3650</v>
      </c>
      <c r="G146" s="520">
        <f t="shared" si="0"/>
        <v>2.1917808219178081</v>
      </c>
      <c r="H146" s="308" t="s">
        <v>276</v>
      </c>
      <c r="I146" s="246" t="s">
        <v>18</v>
      </c>
      <c r="J146" s="422" t="s">
        <v>281</v>
      </c>
      <c r="K146" s="245" t="s">
        <v>135</v>
      </c>
      <c r="L146" s="245" t="s">
        <v>62</v>
      </c>
      <c r="M146" s="904"/>
      <c r="N146" s="566"/>
    </row>
    <row r="147" spans="1:15" s="2" customFormat="1" ht="15" customHeight="1" x14ac:dyDescent="0.25">
      <c r="A147" s="211">
        <v>44298</v>
      </c>
      <c r="B147" s="212" t="s">
        <v>68</v>
      </c>
      <c r="C147" s="212" t="s">
        <v>67</v>
      </c>
      <c r="D147" s="212" t="s">
        <v>91</v>
      </c>
      <c r="E147" s="447">
        <v>6000</v>
      </c>
      <c r="F147" s="565">
        <v>3650</v>
      </c>
      <c r="G147" s="520">
        <f t="shared" si="0"/>
        <v>1.6438356164383561</v>
      </c>
      <c r="H147" s="308" t="s">
        <v>276</v>
      </c>
      <c r="I147" s="246" t="s">
        <v>18</v>
      </c>
      <c r="J147" s="422" t="s">
        <v>281</v>
      </c>
      <c r="K147" s="245" t="s">
        <v>135</v>
      </c>
      <c r="L147" s="245" t="s">
        <v>62</v>
      </c>
      <c r="M147" s="904"/>
      <c r="N147" s="566"/>
    </row>
    <row r="148" spans="1:15" s="2" customFormat="1" ht="15" customHeight="1" x14ac:dyDescent="0.25">
      <c r="A148" s="211">
        <v>44298</v>
      </c>
      <c r="B148" s="212" t="s">
        <v>68</v>
      </c>
      <c r="C148" s="212" t="s">
        <v>67</v>
      </c>
      <c r="D148" s="212" t="s">
        <v>91</v>
      </c>
      <c r="E148" s="220">
        <v>5000</v>
      </c>
      <c r="F148" s="565">
        <v>3650</v>
      </c>
      <c r="G148" s="520">
        <f t="shared" si="0"/>
        <v>1.3698630136986301</v>
      </c>
      <c r="H148" s="308" t="s">
        <v>276</v>
      </c>
      <c r="I148" s="246" t="s">
        <v>18</v>
      </c>
      <c r="J148" s="422" t="s">
        <v>281</v>
      </c>
      <c r="K148" s="245" t="s">
        <v>135</v>
      </c>
      <c r="L148" s="245" t="s">
        <v>62</v>
      </c>
      <c r="M148" s="904"/>
      <c r="N148" s="566"/>
    </row>
    <row r="149" spans="1:15" s="2" customFormat="1" ht="15" customHeight="1" x14ac:dyDescent="0.25">
      <c r="A149" s="211">
        <v>44298</v>
      </c>
      <c r="B149" s="212" t="s">
        <v>68</v>
      </c>
      <c r="C149" s="212" t="s">
        <v>67</v>
      </c>
      <c r="D149" s="212" t="s">
        <v>91</v>
      </c>
      <c r="E149" s="247">
        <v>8000</v>
      </c>
      <c r="F149" s="565">
        <v>3650</v>
      </c>
      <c r="G149" s="520">
        <f t="shared" si="0"/>
        <v>2.1917808219178081</v>
      </c>
      <c r="H149" s="308" t="s">
        <v>276</v>
      </c>
      <c r="I149" s="246" t="s">
        <v>18</v>
      </c>
      <c r="J149" s="422" t="s">
        <v>281</v>
      </c>
      <c r="K149" s="245" t="s">
        <v>135</v>
      </c>
      <c r="L149" s="245" t="s">
        <v>62</v>
      </c>
      <c r="M149" s="904"/>
      <c r="N149" s="566"/>
    </row>
    <row r="150" spans="1:15" s="2" customFormat="1" ht="15" customHeight="1" x14ac:dyDescent="0.25">
      <c r="A150" s="211">
        <v>44298</v>
      </c>
      <c r="B150" s="212" t="s">
        <v>68</v>
      </c>
      <c r="C150" s="212" t="s">
        <v>67</v>
      </c>
      <c r="D150" s="212" t="s">
        <v>91</v>
      </c>
      <c r="E150" s="203">
        <v>4000</v>
      </c>
      <c r="F150" s="565">
        <v>3650</v>
      </c>
      <c r="G150" s="520">
        <f t="shared" si="0"/>
        <v>1.095890410958904</v>
      </c>
      <c r="H150" s="308" t="s">
        <v>276</v>
      </c>
      <c r="I150" s="246" t="s">
        <v>18</v>
      </c>
      <c r="J150" s="422" t="s">
        <v>281</v>
      </c>
      <c r="K150" s="245" t="s">
        <v>135</v>
      </c>
      <c r="L150" s="245" t="s">
        <v>62</v>
      </c>
      <c r="M150" s="904"/>
      <c r="N150" s="566"/>
    </row>
    <row r="151" spans="1:15" s="2" customFormat="1" ht="15.75" customHeight="1" x14ac:dyDescent="0.25">
      <c r="A151" s="211">
        <v>44298</v>
      </c>
      <c r="B151" s="245" t="s">
        <v>93</v>
      </c>
      <c r="C151" s="245" t="s">
        <v>93</v>
      </c>
      <c r="D151" s="246" t="s">
        <v>91</v>
      </c>
      <c r="E151" s="266">
        <v>5000</v>
      </c>
      <c r="F151" s="565">
        <v>3650</v>
      </c>
      <c r="G151" s="520">
        <f t="shared" si="0"/>
        <v>1.3698630136986301</v>
      </c>
      <c r="H151" s="308" t="s">
        <v>276</v>
      </c>
      <c r="I151" s="246" t="s">
        <v>18</v>
      </c>
      <c r="J151" s="422" t="s">
        <v>281</v>
      </c>
      <c r="K151" s="245" t="s">
        <v>135</v>
      </c>
      <c r="L151" s="245" t="s">
        <v>62</v>
      </c>
      <c r="M151" s="904"/>
      <c r="N151" s="566"/>
    </row>
    <row r="152" spans="1:15" s="2" customFormat="1" ht="15.75" customHeight="1" x14ac:dyDescent="0.25">
      <c r="A152" s="211">
        <v>44298</v>
      </c>
      <c r="B152" s="245" t="s">
        <v>93</v>
      </c>
      <c r="C152" s="245" t="s">
        <v>93</v>
      </c>
      <c r="D152" s="246" t="s">
        <v>91</v>
      </c>
      <c r="E152" s="262">
        <v>5000</v>
      </c>
      <c r="F152" s="565">
        <v>3650</v>
      </c>
      <c r="G152" s="520">
        <f t="shared" si="0"/>
        <v>1.3698630136986301</v>
      </c>
      <c r="H152" s="308" t="s">
        <v>276</v>
      </c>
      <c r="I152" s="246" t="s">
        <v>18</v>
      </c>
      <c r="J152" s="422" t="s">
        <v>281</v>
      </c>
      <c r="K152" s="245" t="s">
        <v>135</v>
      </c>
      <c r="L152" s="245" t="s">
        <v>62</v>
      </c>
      <c r="M152" s="904"/>
      <c r="N152" s="566"/>
    </row>
    <row r="153" spans="1:15" s="2" customFormat="1" ht="15.75" customHeight="1" x14ac:dyDescent="0.25">
      <c r="A153" s="703">
        <v>44298</v>
      </c>
      <c r="B153" s="245" t="s">
        <v>68</v>
      </c>
      <c r="C153" s="212" t="s">
        <v>67</v>
      </c>
      <c r="D153" s="212" t="s">
        <v>91</v>
      </c>
      <c r="E153" s="266">
        <v>8000</v>
      </c>
      <c r="F153" s="565">
        <v>3650</v>
      </c>
      <c r="G153" s="520">
        <f t="shared" si="0"/>
        <v>2.1917808219178081</v>
      </c>
      <c r="H153" s="308" t="s">
        <v>71</v>
      </c>
      <c r="I153" s="246" t="s">
        <v>18</v>
      </c>
      <c r="J153" s="290" t="s">
        <v>282</v>
      </c>
      <c r="K153" s="245" t="s">
        <v>135</v>
      </c>
      <c r="L153" s="245" t="s">
        <v>62</v>
      </c>
      <c r="M153" s="904"/>
      <c r="N153" s="566"/>
    </row>
    <row r="154" spans="1:15" s="2" customFormat="1" ht="15.75" customHeight="1" x14ac:dyDescent="0.25">
      <c r="A154" s="703">
        <v>44298</v>
      </c>
      <c r="B154" s="245" t="s">
        <v>68</v>
      </c>
      <c r="C154" s="212" t="s">
        <v>67</v>
      </c>
      <c r="D154" s="212" t="s">
        <v>91</v>
      </c>
      <c r="E154" s="266">
        <v>11000</v>
      </c>
      <c r="F154" s="565">
        <v>3650</v>
      </c>
      <c r="G154" s="520">
        <f t="shared" si="0"/>
        <v>3.0136986301369864</v>
      </c>
      <c r="H154" s="308" t="s">
        <v>71</v>
      </c>
      <c r="I154" s="246" t="s">
        <v>18</v>
      </c>
      <c r="J154" s="290" t="s">
        <v>282</v>
      </c>
      <c r="K154" s="245" t="s">
        <v>135</v>
      </c>
      <c r="L154" s="245" t="s">
        <v>62</v>
      </c>
      <c r="M154" s="904"/>
      <c r="N154" s="566"/>
    </row>
    <row r="155" spans="1:15" s="80" customFormat="1" x14ac:dyDescent="0.25">
      <c r="A155" s="703">
        <v>44298</v>
      </c>
      <c r="B155" s="245" t="s">
        <v>68</v>
      </c>
      <c r="C155" s="212" t="s">
        <v>67</v>
      </c>
      <c r="D155" s="212" t="s">
        <v>91</v>
      </c>
      <c r="E155" s="447">
        <v>17000</v>
      </c>
      <c r="F155" s="565">
        <v>3650</v>
      </c>
      <c r="G155" s="520">
        <f t="shared" si="0"/>
        <v>4.6575342465753424</v>
      </c>
      <c r="H155" s="308" t="s">
        <v>71</v>
      </c>
      <c r="I155" s="246" t="s">
        <v>18</v>
      </c>
      <c r="J155" s="290" t="s">
        <v>282</v>
      </c>
      <c r="K155" s="245" t="s">
        <v>135</v>
      </c>
      <c r="L155" s="245" t="s">
        <v>62</v>
      </c>
      <c r="M155" s="904"/>
      <c r="N155" s="566"/>
      <c r="O155" s="142"/>
    </row>
    <row r="156" spans="1:15" s="80" customFormat="1" x14ac:dyDescent="0.25">
      <c r="A156" s="703">
        <v>44298</v>
      </c>
      <c r="B156" s="245" t="s">
        <v>68</v>
      </c>
      <c r="C156" s="212" t="s">
        <v>67</v>
      </c>
      <c r="D156" s="212" t="s">
        <v>91</v>
      </c>
      <c r="E156" s="278">
        <v>6000</v>
      </c>
      <c r="F156" s="565">
        <v>3650</v>
      </c>
      <c r="G156" s="520">
        <f t="shared" si="0"/>
        <v>1.6438356164383561</v>
      </c>
      <c r="H156" s="308" t="s">
        <v>71</v>
      </c>
      <c r="I156" s="246" t="s">
        <v>18</v>
      </c>
      <c r="J156" s="290" t="s">
        <v>282</v>
      </c>
      <c r="K156" s="245" t="s">
        <v>135</v>
      </c>
      <c r="L156" s="245" t="s">
        <v>62</v>
      </c>
      <c r="M156" s="904"/>
      <c r="N156" s="566"/>
      <c r="O156" s="142"/>
    </row>
    <row r="157" spans="1:15" s="80" customFormat="1" x14ac:dyDescent="0.25">
      <c r="A157" s="703">
        <v>44298</v>
      </c>
      <c r="B157" s="245" t="s">
        <v>68</v>
      </c>
      <c r="C157" s="212" t="s">
        <v>67</v>
      </c>
      <c r="D157" s="212" t="s">
        <v>91</v>
      </c>
      <c r="E157" s="819">
        <v>4000</v>
      </c>
      <c r="F157" s="565">
        <v>3650</v>
      </c>
      <c r="G157" s="520">
        <f t="shared" si="0"/>
        <v>1.095890410958904</v>
      </c>
      <c r="H157" s="308" t="s">
        <v>71</v>
      </c>
      <c r="I157" s="246" t="s">
        <v>18</v>
      </c>
      <c r="J157" s="290" t="s">
        <v>282</v>
      </c>
      <c r="K157" s="245" t="s">
        <v>135</v>
      </c>
      <c r="L157" s="245" t="s">
        <v>62</v>
      </c>
      <c r="M157" s="904"/>
      <c r="N157" s="566"/>
      <c r="O157" s="142"/>
    </row>
    <row r="158" spans="1:15" x14ac:dyDescent="0.25">
      <c r="A158" s="703">
        <v>44298</v>
      </c>
      <c r="B158" s="245" t="s">
        <v>68</v>
      </c>
      <c r="C158" s="212" t="s">
        <v>67</v>
      </c>
      <c r="D158" s="212" t="s">
        <v>91</v>
      </c>
      <c r="E158" s="689">
        <v>4000</v>
      </c>
      <c r="F158" s="565">
        <v>3650</v>
      </c>
      <c r="G158" s="520">
        <f t="shared" si="0"/>
        <v>1.095890410958904</v>
      </c>
      <c r="H158" s="308" t="s">
        <v>71</v>
      </c>
      <c r="I158" s="246" t="s">
        <v>18</v>
      </c>
      <c r="J158" s="290" t="s">
        <v>282</v>
      </c>
      <c r="K158" s="245" t="s">
        <v>135</v>
      </c>
      <c r="L158" s="245" t="s">
        <v>62</v>
      </c>
      <c r="M158" s="904"/>
      <c r="N158" s="566"/>
    </row>
    <row r="159" spans="1:15" x14ac:dyDescent="0.25">
      <c r="A159" s="703">
        <v>44298</v>
      </c>
      <c r="B159" s="245" t="s">
        <v>93</v>
      </c>
      <c r="C159" s="245" t="s">
        <v>93</v>
      </c>
      <c r="D159" s="212" t="s">
        <v>91</v>
      </c>
      <c r="E159" s="220">
        <v>2000</v>
      </c>
      <c r="F159" s="565">
        <v>3650</v>
      </c>
      <c r="G159" s="520">
        <f t="shared" si="0"/>
        <v>0.54794520547945202</v>
      </c>
      <c r="H159" s="308" t="s">
        <v>71</v>
      </c>
      <c r="I159" s="246" t="s">
        <v>18</v>
      </c>
      <c r="J159" s="290" t="s">
        <v>282</v>
      </c>
      <c r="K159" s="245" t="s">
        <v>135</v>
      </c>
      <c r="L159" s="245" t="s">
        <v>62</v>
      </c>
      <c r="M159" s="904"/>
      <c r="N159" s="566"/>
    </row>
    <row r="160" spans="1:15" x14ac:dyDescent="0.25">
      <c r="A160" s="703">
        <v>44298</v>
      </c>
      <c r="B160" s="245" t="s">
        <v>93</v>
      </c>
      <c r="C160" s="245" t="s">
        <v>93</v>
      </c>
      <c r="D160" s="212" t="s">
        <v>91</v>
      </c>
      <c r="E160" s="220">
        <v>4000</v>
      </c>
      <c r="F160" s="565">
        <v>3650</v>
      </c>
      <c r="G160" s="520">
        <f t="shared" si="0"/>
        <v>1.095890410958904</v>
      </c>
      <c r="H160" s="308" t="s">
        <v>71</v>
      </c>
      <c r="I160" s="246" t="s">
        <v>18</v>
      </c>
      <c r="J160" s="290" t="s">
        <v>282</v>
      </c>
      <c r="K160" s="245" t="s">
        <v>135</v>
      </c>
      <c r="L160" s="245" t="s">
        <v>62</v>
      </c>
      <c r="M160" s="904"/>
      <c r="N160" s="566"/>
    </row>
    <row r="161" spans="1:14" x14ac:dyDescent="0.25">
      <c r="A161" s="211">
        <v>44298</v>
      </c>
      <c r="B161" s="212" t="s">
        <v>68</v>
      </c>
      <c r="C161" s="212" t="s">
        <v>67</v>
      </c>
      <c r="D161" s="212" t="s">
        <v>52</v>
      </c>
      <c r="E161" s="219">
        <v>7000</v>
      </c>
      <c r="F161" s="565">
        <v>3650</v>
      </c>
      <c r="G161" s="520">
        <f t="shared" si="0"/>
        <v>1.9178082191780821</v>
      </c>
      <c r="H161" s="1030" t="s">
        <v>53</v>
      </c>
      <c r="I161" s="246" t="s">
        <v>18</v>
      </c>
      <c r="J161" s="291" t="s">
        <v>318</v>
      </c>
      <c r="K161" s="245" t="s">
        <v>135</v>
      </c>
      <c r="L161" s="245" t="s">
        <v>62</v>
      </c>
      <c r="M161" s="904"/>
      <c r="N161" s="566"/>
    </row>
    <row r="162" spans="1:14" x14ac:dyDescent="0.25">
      <c r="A162" s="211">
        <v>44298</v>
      </c>
      <c r="B162" s="212" t="s">
        <v>68</v>
      </c>
      <c r="C162" s="212" t="s">
        <v>67</v>
      </c>
      <c r="D162" s="212" t="s">
        <v>52</v>
      </c>
      <c r="E162" s="220">
        <v>5000</v>
      </c>
      <c r="F162" s="565">
        <v>3650</v>
      </c>
      <c r="G162" s="520">
        <f t="shared" si="0"/>
        <v>1.3698630136986301</v>
      </c>
      <c r="H162" s="1030" t="s">
        <v>53</v>
      </c>
      <c r="I162" s="246" t="s">
        <v>18</v>
      </c>
      <c r="J162" s="291" t="s">
        <v>318</v>
      </c>
      <c r="K162" s="245" t="s">
        <v>135</v>
      </c>
      <c r="L162" s="245" t="s">
        <v>62</v>
      </c>
      <c r="M162" s="904"/>
      <c r="N162" s="566"/>
    </row>
    <row r="163" spans="1:14" x14ac:dyDescent="0.25">
      <c r="A163" s="211">
        <v>44298</v>
      </c>
      <c r="B163" s="212" t="s">
        <v>68</v>
      </c>
      <c r="C163" s="212" t="s">
        <v>67</v>
      </c>
      <c r="D163" s="218" t="s">
        <v>52</v>
      </c>
      <c r="E163" s="262">
        <v>11000</v>
      </c>
      <c r="F163" s="565">
        <v>3650</v>
      </c>
      <c r="G163" s="520">
        <f t="shared" si="0"/>
        <v>3.0136986301369864</v>
      </c>
      <c r="H163" s="1030" t="s">
        <v>53</v>
      </c>
      <c r="I163" s="246" t="s">
        <v>18</v>
      </c>
      <c r="J163" s="291" t="s">
        <v>318</v>
      </c>
      <c r="K163" s="245" t="s">
        <v>135</v>
      </c>
      <c r="L163" s="245" t="s">
        <v>62</v>
      </c>
      <c r="M163" s="904"/>
      <c r="N163" s="566"/>
    </row>
    <row r="164" spans="1:14" x14ac:dyDescent="0.25">
      <c r="A164" s="250">
        <v>44299</v>
      </c>
      <c r="B164" s="288" t="s">
        <v>288</v>
      </c>
      <c r="C164" s="288" t="s">
        <v>167</v>
      </c>
      <c r="D164" s="288" t="s">
        <v>92</v>
      </c>
      <c r="E164" s="581">
        <v>195000</v>
      </c>
      <c r="F164" s="565">
        <v>3650</v>
      </c>
      <c r="G164" s="520">
        <f t="shared" si="0"/>
        <v>53.424657534246577</v>
      </c>
      <c r="H164" s="308" t="s">
        <v>42</v>
      </c>
      <c r="I164" s="246" t="s">
        <v>18</v>
      </c>
      <c r="J164" s="886" t="s">
        <v>290</v>
      </c>
      <c r="K164" s="245" t="s">
        <v>135</v>
      </c>
      <c r="L164" s="245" t="s">
        <v>62</v>
      </c>
      <c r="M164" s="904"/>
      <c r="N164" s="566"/>
    </row>
    <row r="165" spans="1:14" x14ac:dyDescent="0.25">
      <c r="A165" s="250">
        <v>44299</v>
      </c>
      <c r="B165" s="288" t="s">
        <v>289</v>
      </c>
      <c r="C165" s="288" t="s">
        <v>821</v>
      </c>
      <c r="D165" s="288" t="s">
        <v>92</v>
      </c>
      <c r="E165" s="581">
        <v>4150</v>
      </c>
      <c r="F165" s="565">
        <v>3650</v>
      </c>
      <c r="G165" s="520">
        <f t="shared" si="0"/>
        <v>1.1369863013698631</v>
      </c>
      <c r="H165" s="308" t="s">
        <v>42</v>
      </c>
      <c r="I165" s="246" t="s">
        <v>18</v>
      </c>
      <c r="J165" s="937" t="s">
        <v>291</v>
      </c>
      <c r="K165" s="245" t="s">
        <v>135</v>
      </c>
      <c r="L165" s="245" t="s">
        <v>62</v>
      </c>
      <c r="M165" s="904"/>
      <c r="N165" s="566"/>
    </row>
    <row r="166" spans="1:14" x14ac:dyDescent="0.25">
      <c r="A166" s="250">
        <v>44299</v>
      </c>
      <c r="B166" s="245" t="s">
        <v>68</v>
      </c>
      <c r="C166" s="212" t="s">
        <v>67</v>
      </c>
      <c r="D166" s="212" t="s">
        <v>91</v>
      </c>
      <c r="E166" s="262">
        <v>15000</v>
      </c>
      <c r="F166" s="565">
        <v>3650</v>
      </c>
      <c r="G166" s="520">
        <f t="shared" si="0"/>
        <v>4.1095890410958908</v>
      </c>
      <c r="H166" s="308" t="s">
        <v>71</v>
      </c>
      <c r="I166" s="246" t="s">
        <v>18</v>
      </c>
      <c r="J166" s="290" t="s">
        <v>297</v>
      </c>
      <c r="K166" s="245" t="s">
        <v>135</v>
      </c>
      <c r="L166" s="245" t="s">
        <v>62</v>
      </c>
      <c r="M166" s="904"/>
      <c r="N166" s="566"/>
    </row>
    <row r="167" spans="1:14" x14ac:dyDescent="0.25">
      <c r="A167" s="250">
        <v>44299</v>
      </c>
      <c r="B167" s="245" t="s">
        <v>68</v>
      </c>
      <c r="C167" s="212" t="s">
        <v>67</v>
      </c>
      <c r="D167" s="212" t="s">
        <v>91</v>
      </c>
      <c r="E167" s="447">
        <v>15000</v>
      </c>
      <c r="F167" s="565">
        <v>3650</v>
      </c>
      <c r="G167" s="520">
        <f t="shared" si="0"/>
        <v>4.1095890410958908</v>
      </c>
      <c r="H167" s="308" t="s">
        <v>71</v>
      </c>
      <c r="I167" s="246" t="s">
        <v>18</v>
      </c>
      <c r="J167" s="290" t="s">
        <v>297</v>
      </c>
      <c r="K167" s="245" t="s">
        <v>135</v>
      </c>
      <c r="L167" s="245" t="s">
        <v>62</v>
      </c>
      <c r="M167" s="904"/>
      <c r="N167" s="566"/>
    </row>
    <row r="168" spans="1:14" x14ac:dyDescent="0.25">
      <c r="A168" s="250">
        <v>44299</v>
      </c>
      <c r="B168" s="245" t="s">
        <v>68</v>
      </c>
      <c r="C168" s="212" t="s">
        <v>67</v>
      </c>
      <c r="D168" s="212" t="s">
        <v>91</v>
      </c>
      <c r="E168" s="262">
        <v>10000</v>
      </c>
      <c r="F168" s="565">
        <v>3650</v>
      </c>
      <c r="G168" s="520">
        <f t="shared" si="0"/>
        <v>2.7397260273972601</v>
      </c>
      <c r="H168" s="308" t="s">
        <v>71</v>
      </c>
      <c r="I168" s="246" t="s">
        <v>18</v>
      </c>
      <c r="J168" s="290" t="s">
        <v>297</v>
      </c>
      <c r="K168" s="245" t="s">
        <v>135</v>
      </c>
      <c r="L168" s="245" t="s">
        <v>62</v>
      </c>
      <c r="M168" s="904"/>
      <c r="N168" s="566"/>
    </row>
    <row r="169" spans="1:14" x14ac:dyDescent="0.25">
      <c r="A169" s="250">
        <v>44299</v>
      </c>
      <c r="B169" s="245" t="s">
        <v>68</v>
      </c>
      <c r="C169" s="212" t="s">
        <v>67</v>
      </c>
      <c r="D169" s="212" t="s">
        <v>91</v>
      </c>
      <c r="E169" s="203">
        <v>6000</v>
      </c>
      <c r="F169" s="565">
        <v>3650</v>
      </c>
      <c r="G169" s="520">
        <f t="shared" si="0"/>
        <v>1.6438356164383561</v>
      </c>
      <c r="H169" s="308" t="s">
        <v>71</v>
      </c>
      <c r="I169" s="246" t="s">
        <v>18</v>
      </c>
      <c r="J169" s="290" t="s">
        <v>297</v>
      </c>
      <c r="K169" s="245" t="s">
        <v>135</v>
      </c>
      <c r="L169" s="245" t="s">
        <v>62</v>
      </c>
      <c r="M169" s="904"/>
      <c r="N169" s="566"/>
    </row>
    <row r="170" spans="1:14" x14ac:dyDescent="0.25">
      <c r="A170" s="250">
        <v>44299</v>
      </c>
      <c r="B170" s="245" t="s">
        <v>68</v>
      </c>
      <c r="C170" s="212" t="s">
        <v>67</v>
      </c>
      <c r="D170" s="212" t="s">
        <v>91</v>
      </c>
      <c r="E170" s="454">
        <v>4000</v>
      </c>
      <c r="F170" s="565">
        <v>3650</v>
      </c>
      <c r="G170" s="520">
        <f t="shared" si="0"/>
        <v>1.095890410958904</v>
      </c>
      <c r="H170" s="308" t="s">
        <v>71</v>
      </c>
      <c r="I170" s="246" t="s">
        <v>18</v>
      </c>
      <c r="J170" s="290" t="s">
        <v>297</v>
      </c>
      <c r="K170" s="245" t="s">
        <v>135</v>
      </c>
      <c r="L170" s="245" t="s">
        <v>62</v>
      </c>
      <c r="M170" s="904"/>
      <c r="N170" s="566"/>
    </row>
    <row r="171" spans="1:14" x14ac:dyDescent="0.25">
      <c r="A171" s="250">
        <v>44299</v>
      </c>
      <c r="B171" s="290" t="s">
        <v>93</v>
      </c>
      <c r="C171" s="245" t="s">
        <v>93</v>
      </c>
      <c r="D171" s="251" t="s">
        <v>91</v>
      </c>
      <c r="E171" s="220">
        <v>5000</v>
      </c>
      <c r="F171" s="565">
        <v>3650</v>
      </c>
      <c r="G171" s="520">
        <f t="shared" si="0"/>
        <v>1.3698630136986301</v>
      </c>
      <c r="H171" s="308" t="s">
        <v>71</v>
      </c>
      <c r="I171" s="246" t="s">
        <v>18</v>
      </c>
      <c r="J171" s="290" t="s">
        <v>297</v>
      </c>
      <c r="K171" s="245" t="s">
        <v>135</v>
      </c>
      <c r="L171" s="245" t="s">
        <v>62</v>
      </c>
      <c r="M171" s="904"/>
      <c r="N171" s="566"/>
    </row>
    <row r="172" spans="1:14" x14ac:dyDescent="0.25">
      <c r="A172" s="250">
        <v>44299</v>
      </c>
      <c r="B172" s="290" t="s">
        <v>93</v>
      </c>
      <c r="C172" s="245" t="s">
        <v>93</v>
      </c>
      <c r="D172" s="251" t="s">
        <v>91</v>
      </c>
      <c r="E172" s="266">
        <v>2000</v>
      </c>
      <c r="F172" s="565">
        <v>3650</v>
      </c>
      <c r="G172" s="520">
        <f t="shared" si="0"/>
        <v>0.54794520547945202</v>
      </c>
      <c r="H172" s="308" t="s">
        <v>71</v>
      </c>
      <c r="I172" s="246" t="s">
        <v>18</v>
      </c>
      <c r="J172" s="290" t="s">
        <v>297</v>
      </c>
      <c r="K172" s="245" t="s">
        <v>135</v>
      </c>
      <c r="L172" s="245" t="s">
        <v>62</v>
      </c>
      <c r="M172" s="904"/>
      <c r="N172" s="566"/>
    </row>
    <row r="173" spans="1:14" x14ac:dyDescent="0.25">
      <c r="A173" s="250">
        <v>44299</v>
      </c>
      <c r="B173" s="290" t="s">
        <v>93</v>
      </c>
      <c r="C173" s="245" t="s">
        <v>93</v>
      </c>
      <c r="D173" s="251" t="s">
        <v>91</v>
      </c>
      <c r="E173" s="203">
        <v>3000</v>
      </c>
      <c r="F173" s="565">
        <v>3650</v>
      </c>
      <c r="G173" s="520">
        <f t="shared" si="0"/>
        <v>0.82191780821917804</v>
      </c>
      <c r="H173" s="308" t="s">
        <v>71</v>
      </c>
      <c r="I173" s="246" t="s">
        <v>18</v>
      </c>
      <c r="J173" s="290" t="s">
        <v>297</v>
      </c>
      <c r="K173" s="245" t="s">
        <v>135</v>
      </c>
      <c r="L173" s="245" t="s">
        <v>62</v>
      </c>
      <c r="M173" s="904"/>
      <c r="N173" s="566"/>
    </row>
    <row r="174" spans="1:14" x14ac:dyDescent="0.25">
      <c r="A174" s="244">
        <v>44299</v>
      </c>
      <c r="B174" s="245" t="s">
        <v>68</v>
      </c>
      <c r="C174" s="245" t="s">
        <v>67</v>
      </c>
      <c r="D174" s="246" t="s">
        <v>91</v>
      </c>
      <c r="E174" s="220">
        <v>8000</v>
      </c>
      <c r="F174" s="565">
        <v>3650</v>
      </c>
      <c r="G174" s="520">
        <f t="shared" si="0"/>
        <v>2.1917808219178081</v>
      </c>
      <c r="H174" s="308" t="s">
        <v>263</v>
      </c>
      <c r="I174" s="246" t="s">
        <v>18</v>
      </c>
      <c r="J174" s="290" t="s">
        <v>298</v>
      </c>
      <c r="K174" s="245" t="s">
        <v>135</v>
      </c>
      <c r="L174" s="245" t="s">
        <v>62</v>
      </c>
      <c r="M174" s="905"/>
      <c r="N174" s="574"/>
    </row>
    <row r="175" spans="1:14" x14ac:dyDescent="0.25">
      <c r="A175" s="244">
        <v>44299</v>
      </c>
      <c r="B175" s="245" t="s">
        <v>68</v>
      </c>
      <c r="C175" s="245" t="s">
        <v>67</v>
      </c>
      <c r="D175" s="246" t="s">
        <v>91</v>
      </c>
      <c r="E175" s="219">
        <v>6000</v>
      </c>
      <c r="F175" s="565">
        <v>3650</v>
      </c>
      <c r="G175" s="520">
        <f t="shared" si="0"/>
        <v>1.6438356164383561</v>
      </c>
      <c r="H175" s="308" t="s">
        <v>263</v>
      </c>
      <c r="I175" s="246" t="s">
        <v>18</v>
      </c>
      <c r="J175" s="290" t="s">
        <v>298</v>
      </c>
      <c r="K175" s="245" t="s">
        <v>135</v>
      </c>
      <c r="L175" s="245" t="s">
        <v>62</v>
      </c>
      <c r="M175" s="905"/>
      <c r="N175" s="574"/>
    </row>
    <row r="176" spans="1:14" x14ac:dyDescent="0.25">
      <c r="A176" s="244">
        <v>44299</v>
      </c>
      <c r="B176" s="245" t="s">
        <v>68</v>
      </c>
      <c r="C176" s="245" t="s">
        <v>67</v>
      </c>
      <c r="D176" s="246" t="s">
        <v>91</v>
      </c>
      <c r="E176" s="220">
        <v>4000</v>
      </c>
      <c r="F176" s="565">
        <v>3650</v>
      </c>
      <c r="G176" s="520">
        <f t="shared" si="0"/>
        <v>1.095890410958904</v>
      </c>
      <c r="H176" s="308" t="s">
        <v>263</v>
      </c>
      <c r="I176" s="246" t="s">
        <v>18</v>
      </c>
      <c r="J176" s="290" t="s">
        <v>298</v>
      </c>
      <c r="K176" s="245" t="s">
        <v>135</v>
      </c>
      <c r="L176" s="245" t="s">
        <v>62</v>
      </c>
      <c r="M176" s="905"/>
      <c r="N176" s="574"/>
    </row>
    <row r="177" spans="1:14" ht="14.25" customHeight="1" x14ac:dyDescent="0.25">
      <c r="A177" s="244">
        <v>44299</v>
      </c>
      <c r="B177" s="245" t="s">
        <v>68</v>
      </c>
      <c r="C177" s="245" t="s">
        <v>67</v>
      </c>
      <c r="D177" s="246" t="s">
        <v>91</v>
      </c>
      <c r="E177" s="262">
        <v>8000</v>
      </c>
      <c r="F177" s="565">
        <v>3650</v>
      </c>
      <c r="G177" s="520">
        <f t="shared" si="0"/>
        <v>2.1917808219178081</v>
      </c>
      <c r="H177" s="308" t="s">
        <v>263</v>
      </c>
      <c r="I177" s="246" t="s">
        <v>18</v>
      </c>
      <c r="J177" s="290" t="s">
        <v>298</v>
      </c>
      <c r="K177" s="245" t="s">
        <v>135</v>
      </c>
      <c r="L177" s="245" t="s">
        <v>62</v>
      </c>
      <c r="M177" s="186"/>
      <c r="N177" s="574"/>
    </row>
    <row r="178" spans="1:14" ht="14.25" customHeight="1" x14ac:dyDescent="0.25">
      <c r="A178" s="244">
        <v>44299</v>
      </c>
      <c r="B178" s="245" t="s">
        <v>68</v>
      </c>
      <c r="C178" s="245" t="s">
        <v>67</v>
      </c>
      <c r="D178" s="246" t="s">
        <v>91</v>
      </c>
      <c r="E178" s="227">
        <v>7000</v>
      </c>
      <c r="F178" s="565">
        <v>3650</v>
      </c>
      <c r="G178" s="520">
        <f t="shared" si="0"/>
        <v>1.9178082191780821</v>
      </c>
      <c r="H178" s="308" t="s">
        <v>263</v>
      </c>
      <c r="I178" s="246" t="s">
        <v>18</v>
      </c>
      <c r="J178" s="290" t="s">
        <v>298</v>
      </c>
      <c r="K178" s="245" t="s">
        <v>135</v>
      </c>
      <c r="L178" s="245" t="s">
        <v>62</v>
      </c>
      <c r="M178" s="186"/>
      <c r="N178" s="574"/>
    </row>
    <row r="179" spans="1:14" ht="14.25" customHeight="1" x14ac:dyDescent="0.25">
      <c r="A179" s="244">
        <v>44299</v>
      </c>
      <c r="B179" s="245" t="s">
        <v>93</v>
      </c>
      <c r="C179" s="245" t="s">
        <v>93</v>
      </c>
      <c r="D179" s="246" t="s">
        <v>91</v>
      </c>
      <c r="E179" s="220">
        <v>6000</v>
      </c>
      <c r="F179" s="565">
        <v>3650</v>
      </c>
      <c r="G179" s="520">
        <f t="shared" si="0"/>
        <v>1.6438356164383561</v>
      </c>
      <c r="H179" s="308" t="s">
        <v>263</v>
      </c>
      <c r="I179" s="246" t="s">
        <v>18</v>
      </c>
      <c r="J179" s="290" t="s">
        <v>298</v>
      </c>
      <c r="K179" s="245" t="s">
        <v>135</v>
      </c>
      <c r="L179" s="245" t="s">
        <v>62</v>
      </c>
      <c r="M179" s="186"/>
      <c r="N179" s="574"/>
    </row>
    <row r="180" spans="1:14" ht="14.25" customHeight="1" x14ac:dyDescent="0.25">
      <c r="A180" s="244">
        <v>44299</v>
      </c>
      <c r="B180" s="245" t="s">
        <v>93</v>
      </c>
      <c r="C180" s="245" t="s">
        <v>93</v>
      </c>
      <c r="D180" s="246" t="s">
        <v>91</v>
      </c>
      <c r="E180" s="220">
        <v>2000</v>
      </c>
      <c r="F180" s="565">
        <v>3650</v>
      </c>
      <c r="G180" s="520">
        <f t="shared" si="0"/>
        <v>0.54794520547945202</v>
      </c>
      <c r="H180" s="308" t="s">
        <v>263</v>
      </c>
      <c r="I180" s="246" t="s">
        <v>18</v>
      </c>
      <c r="J180" s="290" t="s">
        <v>298</v>
      </c>
      <c r="K180" s="245" t="s">
        <v>135</v>
      </c>
      <c r="L180" s="245" t="s">
        <v>62</v>
      </c>
      <c r="M180" s="186"/>
      <c r="N180" s="574"/>
    </row>
    <row r="181" spans="1:14" ht="14.25" customHeight="1" x14ac:dyDescent="0.25">
      <c r="A181" s="244">
        <v>44299</v>
      </c>
      <c r="B181" s="245" t="s">
        <v>93</v>
      </c>
      <c r="C181" s="245" t="s">
        <v>93</v>
      </c>
      <c r="D181" s="246" t="s">
        <v>91</v>
      </c>
      <c r="E181" s="220">
        <v>1000</v>
      </c>
      <c r="F181" s="565">
        <v>3650</v>
      </c>
      <c r="G181" s="520">
        <f t="shared" si="0"/>
        <v>0.27397260273972601</v>
      </c>
      <c r="H181" s="308" t="s">
        <v>263</v>
      </c>
      <c r="I181" s="246" t="s">
        <v>18</v>
      </c>
      <c r="J181" s="290" t="s">
        <v>298</v>
      </c>
      <c r="K181" s="245" t="s">
        <v>135</v>
      </c>
      <c r="L181" s="245" t="s">
        <v>62</v>
      </c>
      <c r="M181" s="186"/>
      <c r="N181" s="574"/>
    </row>
    <row r="182" spans="1:14" ht="14.25" customHeight="1" x14ac:dyDescent="0.25">
      <c r="A182" s="244">
        <v>44299</v>
      </c>
      <c r="B182" s="245" t="s">
        <v>93</v>
      </c>
      <c r="C182" s="245" t="s">
        <v>93</v>
      </c>
      <c r="D182" s="246" t="s">
        <v>91</v>
      </c>
      <c r="E182" s="220">
        <v>1000</v>
      </c>
      <c r="F182" s="565">
        <v>3650</v>
      </c>
      <c r="G182" s="520">
        <f t="shared" ref="G182:G201" si="2">E182/F182</f>
        <v>0.27397260273972601</v>
      </c>
      <c r="H182" s="308" t="s">
        <v>263</v>
      </c>
      <c r="I182" s="246" t="s">
        <v>18</v>
      </c>
      <c r="J182" s="290" t="s">
        <v>298</v>
      </c>
      <c r="K182" s="245" t="s">
        <v>135</v>
      </c>
      <c r="L182" s="245" t="s">
        <v>62</v>
      </c>
      <c r="M182" s="186"/>
      <c r="N182" s="574"/>
    </row>
    <row r="183" spans="1:14" ht="14.25" customHeight="1" x14ac:dyDescent="0.25">
      <c r="A183" s="211">
        <v>44299</v>
      </c>
      <c r="B183" s="251" t="s">
        <v>68</v>
      </c>
      <c r="C183" s="212" t="s">
        <v>67</v>
      </c>
      <c r="D183" s="287" t="s">
        <v>91</v>
      </c>
      <c r="E183" s="203">
        <v>14000</v>
      </c>
      <c r="F183" s="565">
        <v>3650</v>
      </c>
      <c r="G183" s="520">
        <f t="shared" si="2"/>
        <v>3.8356164383561642</v>
      </c>
      <c r="H183" s="308" t="s">
        <v>70</v>
      </c>
      <c r="I183" s="246" t="s">
        <v>18</v>
      </c>
      <c r="J183" s="833" t="s">
        <v>308</v>
      </c>
      <c r="K183" s="245" t="s">
        <v>135</v>
      </c>
      <c r="L183" s="245" t="s">
        <v>62</v>
      </c>
      <c r="M183" s="186"/>
      <c r="N183" s="574"/>
    </row>
    <row r="184" spans="1:14" ht="14.25" customHeight="1" x14ac:dyDescent="0.25">
      <c r="A184" s="211">
        <v>44299</v>
      </c>
      <c r="B184" s="251" t="s">
        <v>68</v>
      </c>
      <c r="C184" s="212" t="s">
        <v>67</v>
      </c>
      <c r="D184" s="287" t="s">
        <v>91</v>
      </c>
      <c r="E184" s="203">
        <v>21000</v>
      </c>
      <c r="F184" s="565">
        <v>3650</v>
      </c>
      <c r="G184" s="520">
        <f t="shared" si="2"/>
        <v>5.7534246575342465</v>
      </c>
      <c r="H184" s="308" t="s">
        <v>70</v>
      </c>
      <c r="I184" s="246" t="s">
        <v>18</v>
      </c>
      <c r="J184" s="833" t="s">
        <v>308</v>
      </c>
      <c r="K184" s="245" t="s">
        <v>135</v>
      </c>
      <c r="L184" s="245" t="s">
        <v>62</v>
      </c>
      <c r="M184" s="186"/>
      <c r="N184" s="574"/>
    </row>
    <row r="185" spans="1:14" ht="14.25" customHeight="1" x14ac:dyDescent="0.25">
      <c r="A185" s="211">
        <v>44299</v>
      </c>
      <c r="B185" s="251" t="s">
        <v>68</v>
      </c>
      <c r="C185" s="212" t="s">
        <v>67</v>
      </c>
      <c r="D185" s="287" t="s">
        <v>91</v>
      </c>
      <c r="E185" s="454">
        <v>12000</v>
      </c>
      <c r="F185" s="565">
        <v>3650</v>
      </c>
      <c r="G185" s="520">
        <f t="shared" si="2"/>
        <v>3.2876712328767121</v>
      </c>
      <c r="H185" s="308" t="s">
        <v>70</v>
      </c>
      <c r="I185" s="246" t="s">
        <v>18</v>
      </c>
      <c r="J185" s="833" t="s">
        <v>308</v>
      </c>
      <c r="K185" s="245" t="s">
        <v>135</v>
      </c>
      <c r="L185" s="245" t="s">
        <v>62</v>
      </c>
      <c r="M185" s="186"/>
      <c r="N185" s="574"/>
    </row>
    <row r="186" spans="1:14" ht="14.25" customHeight="1" x14ac:dyDescent="0.25">
      <c r="A186" s="211">
        <v>44299</v>
      </c>
      <c r="B186" s="251" t="s">
        <v>68</v>
      </c>
      <c r="C186" s="212" t="s">
        <v>67</v>
      </c>
      <c r="D186" s="287" t="s">
        <v>91</v>
      </c>
      <c r="E186" s="267">
        <v>4000</v>
      </c>
      <c r="F186" s="565">
        <v>3650</v>
      </c>
      <c r="G186" s="520">
        <f t="shared" si="2"/>
        <v>1.095890410958904</v>
      </c>
      <c r="H186" s="308" t="s">
        <v>70</v>
      </c>
      <c r="I186" s="246" t="s">
        <v>18</v>
      </c>
      <c r="J186" s="833" t="s">
        <v>308</v>
      </c>
      <c r="K186" s="245" t="s">
        <v>135</v>
      </c>
      <c r="L186" s="245" t="s">
        <v>62</v>
      </c>
      <c r="M186" s="186"/>
      <c r="N186" s="574"/>
    </row>
    <row r="187" spans="1:14" ht="14.25" customHeight="1" x14ac:dyDescent="0.25">
      <c r="A187" s="211">
        <v>44299</v>
      </c>
      <c r="B187" s="251" t="s">
        <v>68</v>
      </c>
      <c r="C187" s="212" t="s">
        <v>67</v>
      </c>
      <c r="D187" s="287" t="s">
        <v>91</v>
      </c>
      <c r="E187" s="203">
        <v>5000</v>
      </c>
      <c r="F187" s="565">
        <v>3650</v>
      </c>
      <c r="G187" s="520">
        <f t="shared" si="2"/>
        <v>1.3698630136986301</v>
      </c>
      <c r="H187" s="308" t="s">
        <v>70</v>
      </c>
      <c r="I187" s="246" t="s">
        <v>18</v>
      </c>
      <c r="J187" s="833" t="s">
        <v>308</v>
      </c>
      <c r="K187" s="245" t="s">
        <v>135</v>
      </c>
      <c r="L187" s="245" t="s">
        <v>62</v>
      </c>
      <c r="M187" s="186"/>
      <c r="N187" s="574"/>
    </row>
    <row r="188" spans="1:14" ht="14.25" customHeight="1" x14ac:dyDescent="0.25">
      <c r="A188" s="211">
        <v>44299</v>
      </c>
      <c r="B188" s="212" t="s">
        <v>93</v>
      </c>
      <c r="C188" s="245" t="s">
        <v>93</v>
      </c>
      <c r="D188" s="287" t="s">
        <v>91</v>
      </c>
      <c r="E188" s="227">
        <v>6000</v>
      </c>
      <c r="F188" s="565">
        <v>3650</v>
      </c>
      <c r="G188" s="520">
        <f t="shared" si="2"/>
        <v>1.6438356164383561</v>
      </c>
      <c r="H188" s="308" t="s">
        <v>70</v>
      </c>
      <c r="I188" s="246" t="s">
        <v>18</v>
      </c>
      <c r="J188" s="833" t="s">
        <v>308</v>
      </c>
      <c r="K188" s="245" t="s">
        <v>135</v>
      </c>
      <c r="L188" s="245" t="s">
        <v>62</v>
      </c>
      <c r="M188" s="186"/>
      <c r="N188" s="574"/>
    </row>
    <row r="189" spans="1:14" ht="14.25" customHeight="1" x14ac:dyDescent="0.25">
      <c r="A189" s="211">
        <v>44299</v>
      </c>
      <c r="B189" s="212" t="s">
        <v>93</v>
      </c>
      <c r="C189" s="245" t="s">
        <v>93</v>
      </c>
      <c r="D189" s="287" t="s">
        <v>91</v>
      </c>
      <c r="E189" s="278">
        <v>4000</v>
      </c>
      <c r="F189" s="565">
        <v>3650</v>
      </c>
      <c r="G189" s="520">
        <f t="shared" si="2"/>
        <v>1.095890410958904</v>
      </c>
      <c r="H189" s="308" t="s">
        <v>70</v>
      </c>
      <c r="I189" s="246" t="s">
        <v>18</v>
      </c>
      <c r="J189" s="833" t="s">
        <v>308</v>
      </c>
      <c r="K189" s="245" t="s">
        <v>135</v>
      </c>
      <c r="L189" s="245" t="s">
        <v>62</v>
      </c>
      <c r="M189" s="186"/>
      <c r="N189" s="574"/>
    </row>
    <row r="190" spans="1:14" ht="14.25" customHeight="1" x14ac:dyDescent="0.25">
      <c r="A190" s="244">
        <v>44299</v>
      </c>
      <c r="B190" s="212" t="s">
        <v>68</v>
      </c>
      <c r="C190" s="212" t="s">
        <v>67</v>
      </c>
      <c r="D190" s="212" t="s">
        <v>91</v>
      </c>
      <c r="E190" s="227">
        <v>8000</v>
      </c>
      <c r="F190" s="565">
        <v>3650</v>
      </c>
      <c r="G190" s="519">
        <f t="shared" si="2"/>
        <v>2.1917808219178081</v>
      </c>
      <c r="H190" s="308" t="s">
        <v>276</v>
      </c>
      <c r="I190" s="246" t="s">
        <v>18</v>
      </c>
      <c r="J190" s="762" t="s">
        <v>309</v>
      </c>
      <c r="K190" s="245" t="s">
        <v>135</v>
      </c>
      <c r="L190" s="245" t="s">
        <v>62</v>
      </c>
      <c r="M190" s="186"/>
      <c r="N190" s="574"/>
    </row>
    <row r="191" spans="1:14" ht="14.25" customHeight="1" x14ac:dyDescent="0.25">
      <c r="A191" s="244">
        <v>44299</v>
      </c>
      <c r="B191" s="212" t="s">
        <v>68</v>
      </c>
      <c r="C191" s="212" t="s">
        <v>67</v>
      </c>
      <c r="D191" s="212" t="s">
        <v>91</v>
      </c>
      <c r="E191" s="227">
        <v>8000</v>
      </c>
      <c r="F191" s="565">
        <v>3650</v>
      </c>
      <c r="G191" s="519">
        <f t="shared" si="2"/>
        <v>2.1917808219178081</v>
      </c>
      <c r="H191" s="308" t="s">
        <v>276</v>
      </c>
      <c r="I191" s="246" t="s">
        <v>18</v>
      </c>
      <c r="J191" s="762" t="s">
        <v>309</v>
      </c>
      <c r="K191" s="245" t="s">
        <v>135</v>
      </c>
      <c r="L191" s="245" t="s">
        <v>62</v>
      </c>
      <c r="M191" s="186"/>
      <c r="N191" s="574"/>
    </row>
    <row r="192" spans="1:14" ht="14.25" customHeight="1" x14ac:dyDescent="0.25">
      <c r="A192" s="244">
        <v>44299</v>
      </c>
      <c r="B192" s="212" t="s">
        <v>68</v>
      </c>
      <c r="C192" s="212" t="s">
        <v>67</v>
      </c>
      <c r="D192" s="212" t="s">
        <v>91</v>
      </c>
      <c r="E192" s="447">
        <v>5000</v>
      </c>
      <c r="F192" s="565">
        <v>3650</v>
      </c>
      <c r="G192" s="519">
        <f t="shared" si="2"/>
        <v>1.3698630136986301</v>
      </c>
      <c r="H192" s="308" t="s">
        <v>276</v>
      </c>
      <c r="I192" s="246" t="s">
        <v>18</v>
      </c>
      <c r="J192" s="762" t="s">
        <v>309</v>
      </c>
      <c r="K192" s="245" t="s">
        <v>135</v>
      </c>
      <c r="L192" s="245" t="s">
        <v>62</v>
      </c>
      <c r="M192" s="186"/>
      <c r="N192" s="574"/>
    </row>
    <row r="193" spans="1:14" ht="14.25" customHeight="1" x14ac:dyDescent="0.25">
      <c r="A193" s="244">
        <v>44299</v>
      </c>
      <c r="B193" s="212" t="s">
        <v>68</v>
      </c>
      <c r="C193" s="212" t="s">
        <v>67</v>
      </c>
      <c r="D193" s="212" t="s">
        <v>91</v>
      </c>
      <c r="E193" s="219">
        <v>9000</v>
      </c>
      <c r="F193" s="565">
        <v>3650</v>
      </c>
      <c r="G193" s="519">
        <f>E193/F193</f>
        <v>2.4657534246575343</v>
      </c>
      <c r="H193" s="308" t="s">
        <v>276</v>
      </c>
      <c r="I193" s="246" t="s">
        <v>18</v>
      </c>
      <c r="J193" s="762" t="s">
        <v>309</v>
      </c>
      <c r="K193" s="245" t="s">
        <v>135</v>
      </c>
      <c r="L193" s="245" t="s">
        <v>62</v>
      </c>
      <c r="M193" s="186"/>
      <c r="N193" s="574"/>
    </row>
    <row r="194" spans="1:14" ht="14.25" customHeight="1" x14ac:dyDescent="0.25">
      <c r="A194" s="244">
        <v>44299</v>
      </c>
      <c r="B194" s="212" t="s">
        <v>68</v>
      </c>
      <c r="C194" s="212" t="s">
        <v>67</v>
      </c>
      <c r="D194" s="212" t="s">
        <v>91</v>
      </c>
      <c r="E194" s="203">
        <v>6000</v>
      </c>
      <c r="F194" s="565">
        <v>3650</v>
      </c>
      <c r="G194" s="519">
        <f t="shared" si="2"/>
        <v>1.6438356164383561</v>
      </c>
      <c r="H194" s="308" t="s">
        <v>276</v>
      </c>
      <c r="I194" s="246" t="s">
        <v>18</v>
      </c>
      <c r="J194" s="762" t="s">
        <v>309</v>
      </c>
      <c r="K194" s="245" t="s">
        <v>135</v>
      </c>
      <c r="L194" s="245" t="s">
        <v>62</v>
      </c>
      <c r="M194" s="186"/>
      <c r="N194" s="574"/>
    </row>
    <row r="195" spans="1:14" ht="14.25" customHeight="1" x14ac:dyDescent="0.25">
      <c r="A195" s="244">
        <v>44299</v>
      </c>
      <c r="B195" s="212" t="s">
        <v>68</v>
      </c>
      <c r="C195" s="212" t="s">
        <v>67</v>
      </c>
      <c r="D195" s="212" t="s">
        <v>91</v>
      </c>
      <c r="E195" s="447">
        <v>7000</v>
      </c>
      <c r="F195" s="565">
        <v>3650</v>
      </c>
      <c r="G195" s="519">
        <f t="shared" si="2"/>
        <v>1.9178082191780821</v>
      </c>
      <c r="H195" s="308" t="s">
        <v>276</v>
      </c>
      <c r="I195" s="246" t="s">
        <v>18</v>
      </c>
      <c r="J195" s="762" t="s">
        <v>309</v>
      </c>
      <c r="K195" s="245" t="s">
        <v>135</v>
      </c>
      <c r="L195" s="245" t="s">
        <v>62</v>
      </c>
      <c r="M195" s="186"/>
      <c r="N195" s="574"/>
    </row>
    <row r="196" spans="1:14" ht="14.25" customHeight="1" x14ac:dyDescent="0.25">
      <c r="A196" s="244">
        <v>44299</v>
      </c>
      <c r="B196" s="212" t="s">
        <v>68</v>
      </c>
      <c r="C196" s="212" t="s">
        <v>67</v>
      </c>
      <c r="D196" s="212" t="s">
        <v>91</v>
      </c>
      <c r="E196" s="447">
        <v>5000</v>
      </c>
      <c r="F196" s="565">
        <v>3650</v>
      </c>
      <c r="G196" s="519">
        <f t="shared" si="2"/>
        <v>1.3698630136986301</v>
      </c>
      <c r="H196" s="308" t="s">
        <v>276</v>
      </c>
      <c r="I196" s="246" t="s">
        <v>18</v>
      </c>
      <c r="J196" s="762" t="s">
        <v>309</v>
      </c>
      <c r="K196" s="245" t="s">
        <v>135</v>
      </c>
      <c r="L196" s="245" t="s">
        <v>62</v>
      </c>
      <c r="M196" s="186"/>
      <c r="N196" s="574"/>
    </row>
    <row r="197" spans="1:14" ht="14.25" customHeight="1" x14ac:dyDescent="0.25">
      <c r="A197" s="244">
        <v>44299</v>
      </c>
      <c r="B197" s="212" t="s">
        <v>93</v>
      </c>
      <c r="C197" s="245" t="s">
        <v>93</v>
      </c>
      <c r="D197" s="212" t="s">
        <v>91</v>
      </c>
      <c r="E197" s="278">
        <v>2000</v>
      </c>
      <c r="F197" s="565">
        <v>3650</v>
      </c>
      <c r="G197" s="519">
        <f t="shared" si="2"/>
        <v>0.54794520547945202</v>
      </c>
      <c r="H197" s="308" t="s">
        <v>276</v>
      </c>
      <c r="I197" s="246" t="s">
        <v>18</v>
      </c>
      <c r="J197" s="762" t="s">
        <v>309</v>
      </c>
      <c r="K197" s="245" t="s">
        <v>135</v>
      </c>
      <c r="L197" s="245" t="s">
        <v>62</v>
      </c>
      <c r="M197" s="186"/>
      <c r="N197" s="574"/>
    </row>
    <row r="198" spans="1:14" ht="14.25" customHeight="1" x14ac:dyDescent="0.25">
      <c r="A198" s="244">
        <v>44299</v>
      </c>
      <c r="B198" s="212" t="s">
        <v>93</v>
      </c>
      <c r="C198" s="245" t="s">
        <v>93</v>
      </c>
      <c r="D198" s="212" t="s">
        <v>91</v>
      </c>
      <c r="E198" s="266">
        <v>3000</v>
      </c>
      <c r="F198" s="565">
        <v>3650</v>
      </c>
      <c r="G198" s="519">
        <f t="shared" si="2"/>
        <v>0.82191780821917804</v>
      </c>
      <c r="H198" s="308" t="s">
        <v>276</v>
      </c>
      <c r="I198" s="246" t="s">
        <v>18</v>
      </c>
      <c r="J198" s="762" t="s">
        <v>309</v>
      </c>
      <c r="K198" s="245" t="s">
        <v>135</v>
      </c>
      <c r="L198" s="245" t="s">
        <v>62</v>
      </c>
      <c r="M198" s="186"/>
      <c r="N198" s="574"/>
    </row>
    <row r="199" spans="1:14" ht="14.25" customHeight="1" x14ac:dyDescent="0.25">
      <c r="A199" s="244">
        <v>44299</v>
      </c>
      <c r="B199" s="212" t="s">
        <v>93</v>
      </c>
      <c r="C199" s="245" t="s">
        <v>93</v>
      </c>
      <c r="D199" s="212" t="s">
        <v>91</v>
      </c>
      <c r="E199" s="220">
        <v>5000</v>
      </c>
      <c r="F199" s="565">
        <v>3650</v>
      </c>
      <c r="G199" s="519">
        <f t="shared" si="2"/>
        <v>1.3698630136986301</v>
      </c>
      <c r="H199" s="308" t="s">
        <v>276</v>
      </c>
      <c r="I199" s="246" t="s">
        <v>18</v>
      </c>
      <c r="J199" s="762" t="s">
        <v>309</v>
      </c>
      <c r="K199" s="245" t="s">
        <v>135</v>
      </c>
      <c r="L199" s="245" t="s">
        <v>62</v>
      </c>
      <c r="M199" s="186"/>
      <c r="N199" s="574"/>
    </row>
    <row r="200" spans="1:14" ht="14.25" customHeight="1" x14ac:dyDescent="0.25">
      <c r="A200" s="211">
        <v>44299</v>
      </c>
      <c r="B200" s="210" t="s">
        <v>113</v>
      </c>
      <c r="C200" s="212" t="s">
        <v>115</v>
      </c>
      <c r="D200" s="210" t="s">
        <v>91</v>
      </c>
      <c r="E200" s="220">
        <v>25000</v>
      </c>
      <c r="F200" s="565">
        <v>3650</v>
      </c>
      <c r="G200" s="519">
        <f t="shared" si="2"/>
        <v>6.8493150684931505</v>
      </c>
      <c r="H200" s="308" t="s">
        <v>70</v>
      </c>
      <c r="I200" s="246" t="s">
        <v>18</v>
      </c>
      <c r="J200" s="884" t="s">
        <v>320</v>
      </c>
      <c r="K200" s="245" t="s">
        <v>135</v>
      </c>
      <c r="L200" s="245" t="s">
        <v>62</v>
      </c>
      <c r="M200" s="186"/>
      <c r="N200" s="574"/>
    </row>
    <row r="201" spans="1:14" ht="14.25" customHeight="1" x14ac:dyDescent="0.25">
      <c r="A201" s="211">
        <v>44299</v>
      </c>
      <c r="B201" s="210" t="s">
        <v>114</v>
      </c>
      <c r="C201" s="212" t="s">
        <v>115</v>
      </c>
      <c r="D201" s="212" t="s">
        <v>91</v>
      </c>
      <c r="E201" s="220">
        <v>25000</v>
      </c>
      <c r="F201" s="565">
        <v>3650</v>
      </c>
      <c r="G201" s="519">
        <f t="shared" si="2"/>
        <v>6.8493150684931505</v>
      </c>
      <c r="H201" s="308" t="s">
        <v>71</v>
      </c>
      <c r="I201" s="246" t="s">
        <v>18</v>
      </c>
      <c r="J201" s="884" t="s">
        <v>320</v>
      </c>
      <c r="K201" s="245" t="s">
        <v>135</v>
      </c>
      <c r="L201" s="245" t="s">
        <v>62</v>
      </c>
      <c r="M201" s="186"/>
      <c r="N201" s="574"/>
    </row>
    <row r="202" spans="1:14" ht="14.25" customHeight="1" x14ac:dyDescent="0.25">
      <c r="A202" s="211">
        <v>44299</v>
      </c>
      <c r="B202" s="516" t="s">
        <v>321</v>
      </c>
      <c r="C202" s="212" t="s">
        <v>115</v>
      </c>
      <c r="D202" s="516" t="s">
        <v>91</v>
      </c>
      <c r="E202" s="448">
        <v>25000</v>
      </c>
      <c r="F202" s="565">
        <v>3650</v>
      </c>
      <c r="G202" s="519">
        <v>8.0399999999999991</v>
      </c>
      <c r="H202" s="210" t="s">
        <v>276</v>
      </c>
      <c r="I202" s="246" t="s">
        <v>18</v>
      </c>
      <c r="J202" s="884" t="s">
        <v>320</v>
      </c>
      <c r="K202" s="245" t="s">
        <v>135</v>
      </c>
      <c r="L202" s="245" t="s">
        <v>62</v>
      </c>
      <c r="M202" s="186"/>
      <c r="N202" s="574"/>
    </row>
    <row r="203" spans="1:14" ht="14.25" customHeight="1" x14ac:dyDescent="0.25">
      <c r="A203" s="211">
        <v>44299</v>
      </c>
      <c r="B203" s="230" t="s">
        <v>322</v>
      </c>
      <c r="C203" s="212" t="s">
        <v>115</v>
      </c>
      <c r="D203" s="667" t="s">
        <v>91</v>
      </c>
      <c r="E203" s="219">
        <v>25000</v>
      </c>
      <c r="F203" s="565">
        <v>3650</v>
      </c>
      <c r="G203" s="519">
        <v>8.0399999999999991</v>
      </c>
      <c r="H203" s="210" t="s">
        <v>263</v>
      </c>
      <c r="I203" s="246" t="s">
        <v>18</v>
      </c>
      <c r="J203" s="884" t="s">
        <v>320</v>
      </c>
      <c r="K203" s="245" t="s">
        <v>135</v>
      </c>
      <c r="L203" s="245" t="s">
        <v>62</v>
      </c>
      <c r="M203" s="186"/>
      <c r="N203" s="574"/>
    </row>
    <row r="204" spans="1:14" ht="14.25" customHeight="1" x14ac:dyDescent="0.25">
      <c r="A204" s="211">
        <v>44299</v>
      </c>
      <c r="B204" s="212" t="s">
        <v>111</v>
      </c>
      <c r="C204" s="212" t="s">
        <v>115</v>
      </c>
      <c r="D204" s="287" t="s">
        <v>52</v>
      </c>
      <c r="E204" s="233">
        <v>20000</v>
      </c>
      <c r="F204" s="565">
        <v>3650</v>
      </c>
      <c r="G204" s="519">
        <f>E204/F204</f>
        <v>5.4794520547945202</v>
      </c>
      <c r="H204" s="228" t="s">
        <v>53</v>
      </c>
      <c r="I204" s="246" t="s">
        <v>18</v>
      </c>
      <c r="J204" s="884" t="s">
        <v>320</v>
      </c>
      <c r="K204" s="245" t="s">
        <v>135</v>
      </c>
      <c r="L204" s="245" t="s">
        <v>62</v>
      </c>
      <c r="M204" s="186"/>
      <c r="N204" s="574"/>
    </row>
    <row r="205" spans="1:14" ht="14.25" customHeight="1" x14ac:dyDescent="0.25">
      <c r="A205" s="211">
        <v>44299</v>
      </c>
      <c r="B205" s="677" t="s">
        <v>110</v>
      </c>
      <c r="C205" s="212" t="s">
        <v>115</v>
      </c>
      <c r="D205" s="210" t="s">
        <v>14</v>
      </c>
      <c r="E205" s="262">
        <v>20000</v>
      </c>
      <c r="F205" s="565">
        <v>3650</v>
      </c>
      <c r="G205" s="519">
        <f>E205/F205</f>
        <v>5.4794520547945202</v>
      </c>
      <c r="H205" s="210" t="s">
        <v>42</v>
      </c>
      <c r="I205" s="246" t="s">
        <v>18</v>
      </c>
      <c r="J205" s="884" t="s">
        <v>320</v>
      </c>
      <c r="K205" s="245" t="s">
        <v>135</v>
      </c>
      <c r="L205" s="245" t="s">
        <v>62</v>
      </c>
      <c r="M205" s="186"/>
      <c r="N205" s="574"/>
    </row>
    <row r="206" spans="1:14" ht="14.25" customHeight="1" x14ac:dyDescent="0.25">
      <c r="A206" s="211">
        <v>44299</v>
      </c>
      <c r="B206" s="677" t="s">
        <v>112</v>
      </c>
      <c r="C206" s="212" t="s">
        <v>115</v>
      </c>
      <c r="D206" s="210" t="s">
        <v>52</v>
      </c>
      <c r="E206" s="220">
        <v>20000</v>
      </c>
      <c r="F206" s="565">
        <v>3650</v>
      </c>
      <c r="G206" s="519">
        <f t="shared" ref="G206:G324" si="3">E206/F206</f>
        <v>5.4794520547945202</v>
      </c>
      <c r="H206" s="210" t="s">
        <v>97</v>
      </c>
      <c r="I206" s="246" t="s">
        <v>18</v>
      </c>
      <c r="J206" s="884" t="s">
        <v>320</v>
      </c>
      <c r="K206" s="245" t="s">
        <v>135</v>
      </c>
      <c r="L206" s="245" t="s">
        <v>62</v>
      </c>
      <c r="M206" s="186"/>
      <c r="N206" s="574"/>
    </row>
    <row r="207" spans="1:14" ht="14.25" customHeight="1" x14ac:dyDescent="0.25">
      <c r="A207" s="211">
        <v>44299</v>
      </c>
      <c r="B207" s="677" t="s">
        <v>123</v>
      </c>
      <c r="C207" s="212" t="s">
        <v>115</v>
      </c>
      <c r="D207" s="210" t="s">
        <v>92</v>
      </c>
      <c r="E207" s="219">
        <v>10000</v>
      </c>
      <c r="F207" s="565">
        <v>3650</v>
      </c>
      <c r="G207" s="519">
        <f t="shared" si="3"/>
        <v>2.7397260273972601</v>
      </c>
      <c r="H207" s="210" t="s">
        <v>116</v>
      </c>
      <c r="I207" s="246" t="s">
        <v>18</v>
      </c>
      <c r="J207" s="884" t="s">
        <v>320</v>
      </c>
      <c r="K207" s="245" t="s">
        <v>135</v>
      </c>
      <c r="L207" s="245" t="s">
        <v>62</v>
      </c>
      <c r="M207" s="186"/>
      <c r="N207" s="574"/>
    </row>
    <row r="208" spans="1:14" ht="14.25" customHeight="1" x14ac:dyDescent="0.25">
      <c r="A208" s="211">
        <v>44299</v>
      </c>
      <c r="B208" s="677" t="s">
        <v>124</v>
      </c>
      <c r="C208" s="212" t="s">
        <v>117</v>
      </c>
      <c r="D208" s="210" t="s">
        <v>92</v>
      </c>
      <c r="E208" s="219">
        <v>2000</v>
      </c>
      <c r="F208" s="565">
        <v>3650</v>
      </c>
      <c r="G208" s="519">
        <f t="shared" si="3"/>
        <v>0.54794520547945202</v>
      </c>
      <c r="H208" s="228" t="s">
        <v>194</v>
      </c>
      <c r="I208" s="246" t="s">
        <v>18</v>
      </c>
      <c r="J208" s="884" t="s">
        <v>791</v>
      </c>
      <c r="K208" s="245" t="s">
        <v>135</v>
      </c>
      <c r="L208" s="245" t="s">
        <v>62</v>
      </c>
      <c r="M208" s="186"/>
      <c r="N208" s="574"/>
    </row>
    <row r="209" spans="1:14" ht="14.25" customHeight="1" x14ac:dyDescent="0.25">
      <c r="A209" s="211">
        <v>44299</v>
      </c>
      <c r="B209" s="677" t="s">
        <v>326</v>
      </c>
      <c r="C209" s="212" t="s">
        <v>117</v>
      </c>
      <c r="D209" s="210" t="s">
        <v>92</v>
      </c>
      <c r="E209" s="219">
        <v>5000</v>
      </c>
      <c r="F209" s="565">
        <v>3650</v>
      </c>
      <c r="G209" s="519">
        <f t="shared" si="3"/>
        <v>1.3698630136986301</v>
      </c>
      <c r="H209" s="732" t="s">
        <v>489</v>
      </c>
      <c r="I209" s="246" t="s">
        <v>18</v>
      </c>
      <c r="J209" s="884" t="s">
        <v>792</v>
      </c>
      <c r="K209" s="245" t="s">
        <v>135</v>
      </c>
      <c r="L209" s="245" t="s">
        <v>62</v>
      </c>
      <c r="M209" s="186"/>
      <c r="N209" s="574"/>
    </row>
    <row r="210" spans="1:14" ht="14.25" customHeight="1" x14ac:dyDescent="0.25">
      <c r="A210" s="250">
        <v>44299</v>
      </c>
      <c r="B210" s="212" t="s">
        <v>68</v>
      </c>
      <c r="C210" s="571" t="s">
        <v>67</v>
      </c>
      <c r="D210" s="571" t="s">
        <v>14</v>
      </c>
      <c r="E210" s="453">
        <v>6000</v>
      </c>
      <c r="F210" s="565">
        <v>3650</v>
      </c>
      <c r="G210" s="519">
        <f t="shared" si="3"/>
        <v>1.6438356164383561</v>
      </c>
      <c r="H210" s="1053" t="s">
        <v>42</v>
      </c>
      <c r="I210" s="246" t="s">
        <v>18</v>
      </c>
      <c r="J210" s="322" t="s">
        <v>230</v>
      </c>
      <c r="K210" s="245" t="s">
        <v>135</v>
      </c>
      <c r="L210" s="245" t="s">
        <v>62</v>
      </c>
      <c r="M210" s="186"/>
      <c r="N210" s="574"/>
    </row>
    <row r="211" spans="1:14" ht="14.25" customHeight="1" x14ac:dyDescent="0.25">
      <c r="A211" s="250">
        <v>44299</v>
      </c>
      <c r="B211" s="212" t="s">
        <v>68</v>
      </c>
      <c r="C211" s="571" t="s">
        <v>67</v>
      </c>
      <c r="D211" s="571" t="s">
        <v>14</v>
      </c>
      <c r="E211" s="453">
        <v>4000</v>
      </c>
      <c r="F211" s="565">
        <v>3650</v>
      </c>
      <c r="G211" s="519">
        <f t="shared" si="3"/>
        <v>1.095890410958904</v>
      </c>
      <c r="H211" s="1053" t="s">
        <v>42</v>
      </c>
      <c r="I211" s="246" t="s">
        <v>18</v>
      </c>
      <c r="J211" s="322" t="s">
        <v>230</v>
      </c>
      <c r="K211" s="245" t="s">
        <v>135</v>
      </c>
      <c r="L211" s="245" t="s">
        <v>62</v>
      </c>
      <c r="M211" s="186"/>
      <c r="N211" s="574"/>
    </row>
    <row r="212" spans="1:14" ht="14.25" customHeight="1" x14ac:dyDescent="0.25">
      <c r="A212" s="250">
        <v>44299</v>
      </c>
      <c r="B212" s="212" t="s">
        <v>68</v>
      </c>
      <c r="C212" s="571" t="s">
        <v>67</v>
      </c>
      <c r="D212" s="571" t="s">
        <v>14</v>
      </c>
      <c r="E212" s="453">
        <v>3000</v>
      </c>
      <c r="F212" s="565">
        <v>3650</v>
      </c>
      <c r="G212" s="519">
        <f t="shared" si="3"/>
        <v>0.82191780821917804</v>
      </c>
      <c r="H212" s="1053" t="s">
        <v>42</v>
      </c>
      <c r="I212" s="246" t="s">
        <v>18</v>
      </c>
      <c r="J212" s="322" t="s">
        <v>230</v>
      </c>
      <c r="K212" s="245" t="s">
        <v>135</v>
      </c>
      <c r="L212" s="245" t="s">
        <v>62</v>
      </c>
      <c r="M212" s="186"/>
      <c r="N212" s="574"/>
    </row>
    <row r="213" spans="1:14" ht="14.25" customHeight="1" x14ac:dyDescent="0.25">
      <c r="A213" s="250">
        <v>44299</v>
      </c>
      <c r="B213" s="212" t="s">
        <v>68</v>
      </c>
      <c r="C213" s="571" t="s">
        <v>67</v>
      </c>
      <c r="D213" s="571" t="s">
        <v>14</v>
      </c>
      <c r="E213" s="453">
        <v>1000</v>
      </c>
      <c r="F213" s="565">
        <v>3650</v>
      </c>
      <c r="G213" s="519">
        <f t="shared" si="3"/>
        <v>0.27397260273972601</v>
      </c>
      <c r="H213" s="1053" t="s">
        <v>42</v>
      </c>
      <c r="I213" s="246" t="s">
        <v>18</v>
      </c>
      <c r="J213" s="322" t="s">
        <v>230</v>
      </c>
      <c r="K213" s="245" t="s">
        <v>135</v>
      </c>
      <c r="L213" s="245" t="s">
        <v>62</v>
      </c>
      <c r="M213" s="186"/>
      <c r="N213" s="574"/>
    </row>
    <row r="214" spans="1:14" ht="14.25" customHeight="1" x14ac:dyDescent="0.25">
      <c r="A214" s="48">
        <v>44299</v>
      </c>
      <c r="B214" s="516" t="s">
        <v>329</v>
      </c>
      <c r="C214" s="516" t="s">
        <v>330</v>
      </c>
      <c r="D214" s="516" t="s">
        <v>92</v>
      </c>
      <c r="E214" s="807">
        <v>40000</v>
      </c>
      <c r="F214" s="565">
        <v>3650</v>
      </c>
      <c r="G214" s="519">
        <f t="shared" si="3"/>
        <v>10.95890410958904</v>
      </c>
      <c r="H214" s="228" t="s">
        <v>42</v>
      </c>
      <c r="I214" s="246" t="s">
        <v>18</v>
      </c>
      <c r="J214" s="884" t="s">
        <v>340</v>
      </c>
      <c r="K214" s="245" t="s">
        <v>135</v>
      </c>
      <c r="L214" s="245" t="s">
        <v>62</v>
      </c>
      <c r="M214" s="186"/>
      <c r="N214" s="574"/>
    </row>
    <row r="215" spans="1:14" ht="14.25" customHeight="1" x14ac:dyDescent="0.25">
      <c r="A215" s="48">
        <v>44299</v>
      </c>
      <c r="B215" s="516" t="s">
        <v>331</v>
      </c>
      <c r="C215" s="516" t="s">
        <v>330</v>
      </c>
      <c r="D215" s="516" t="s">
        <v>92</v>
      </c>
      <c r="E215" s="807">
        <v>22500</v>
      </c>
      <c r="F215" s="565">
        <v>3650</v>
      </c>
      <c r="G215" s="519">
        <f t="shared" si="3"/>
        <v>6.1643835616438354</v>
      </c>
      <c r="H215" s="228" t="s">
        <v>42</v>
      </c>
      <c r="I215" s="246" t="s">
        <v>18</v>
      </c>
      <c r="J215" s="884" t="s">
        <v>340</v>
      </c>
      <c r="K215" s="245" t="s">
        <v>135</v>
      </c>
      <c r="L215" s="245" t="s">
        <v>62</v>
      </c>
      <c r="M215" s="186"/>
      <c r="N215" s="574"/>
    </row>
    <row r="216" spans="1:14" ht="14.25" customHeight="1" x14ac:dyDescent="0.25">
      <c r="A216" s="48">
        <v>44299</v>
      </c>
      <c r="B216" s="516" t="s">
        <v>332</v>
      </c>
      <c r="C216" s="516" t="s">
        <v>330</v>
      </c>
      <c r="D216" s="516" t="s">
        <v>92</v>
      </c>
      <c r="E216" s="807">
        <v>18000</v>
      </c>
      <c r="F216" s="565">
        <v>3650</v>
      </c>
      <c r="G216" s="519">
        <f t="shared" si="3"/>
        <v>4.9315068493150687</v>
      </c>
      <c r="H216" s="228" t="s">
        <v>42</v>
      </c>
      <c r="I216" s="246" t="s">
        <v>18</v>
      </c>
      <c r="J216" s="884" t="s">
        <v>340</v>
      </c>
      <c r="K216" s="245" t="s">
        <v>135</v>
      </c>
      <c r="L216" s="245" t="s">
        <v>62</v>
      </c>
      <c r="M216" s="186"/>
      <c r="N216" s="574"/>
    </row>
    <row r="217" spans="1:14" ht="14.25" customHeight="1" x14ac:dyDescent="0.25">
      <c r="A217" s="48">
        <v>44299</v>
      </c>
      <c r="B217" s="516" t="s">
        <v>333</v>
      </c>
      <c r="C217" s="516" t="s">
        <v>330</v>
      </c>
      <c r="D217" s="516" t="s">
        <v>92</v>
      </c>
      <c r="E217" s="807">
        <v>6800</v>
      </c>
      <c r="F217" s="565">
        <v>3650</v>
      </c>
      <c r="G217" s="519">
        <f t="shared" si="3"/>
        <v>1.8630136986301369</v>
      </c>
      <c r="H217" s="228" t="s">
        <v>42</v>
      </c>
      <c r="I217" s="246" t="s">
        <v>18</v>
      </c>
      <c r="J217" s="884" t="s">
        <v>340</v>
      </c>
      <c r="K217" s="245" t="s">
        <v>135</v>
      </c>
      <c r="L217" s="245" t="s">
        <v>62</v>
      </c>
      <c r="M217" s="186"/>
      <c r="N217" s="574"/>
    </row>
    <row r="218" spans="1:14" ht="14.25" customHeight="1" x14ac:dyDescent="0.25">
      <c r="A218" s="48">
        <v>44299</v>
      </c>
      <c r="B218" s="515" t="s">
        <v>334</v>
      </c>
      <c r="C218" s="515" t="s">
        <v>330</v>
      </c>
      <c r="D218" s="516" t="s">
        <v>92</v>
      </c>
      <c r="E218" s="807">
        <v>85000</v>
      </c>
      <c r="F218" s="565">
        <v>3650</v>
      </c>
      <c r="G218" s="519">
        <f t="shared" si="3"/>
        <v>23.287671232876711</v>
      </c>
      <c r="H218" s="228" t="s">
        <v>42</v>
      </c>
      <c r="I218" s="246" t="s">
        <v>18</v>
      </c>
      <c r="J218" s="884" t="s">
        <v>340</v>
      </c>
      <c r="K218" s="245" t="s">
        <v>135</v>
      </c>
      <c r="L218" s="245" t="s">
        <v>62</v>
      </c>
      <c r="M218" s="186"/>
      <c r="N218" s="574"/>
    </row>
    <row r="219" spans="1:14" ht="14.25" customHeight="1" x14ac:dyDescent="0.25">
      <c r="A219" s="48">
        <v>44299</v>
      </c>
      <c r="B219" s="516" t="s">
        <v>335</v>
      </c>
      <c r="C219" s="516" t="s">
        <v>330</v>
      </c>
      <c r="D219" s="516" t="s">
        <v>92</v>
      </c>
      <c r="E219" s="448">
        <v>18500</v>
      </c>
      <c r="F219" s="565">
        <v>3650</v>
      </c>
      <c r="G219" s="519">
        <f t="shared" si="3"/>
        <v>5.0684931506849313</v>
      </c>
      <c r="H219" s="228" t="s">
        <v>42</v>
      </c>
      <c r="I219" s="246" t="s">
        <v>18</v>
      </c>
      <c r="J219" s="884" t="s">
        <v>340</v>
      </c>
      <c r="K219" s="245" t="s">
        <v>135</v>
      </c>
      <c r="L219" s="245" t="s">
        <v>62</v>
      </c>
      <c r="M219" s="186"/>
      <c r="N219" s="574"/>
    </row>
    <row r="220" spans="1:14" ht="14.25" customHeight="1" x14ac:dyDescent="0.25">
      <c r="A220" s="48">
        <v>44299</v>
      </c>
      <c r="B220" s="516" t="s">
        <v>336</v>
      </c>
      <c r="C220" s="516" t="s">
        <v>330</v>
      </c>
      <c r="D220" s="516" t="s">
        <v>92</v>
      </c>
      <c r="E220" s="448">
        <v>6500</v>
      </c>
      <c r="F220" s="565">
        <v>3650</v>
      </c>
      <c r="G220" s="519">
        <f t="shared" si="3"/>
        <v>1.7808219178082192</v>
      </c>
      <c r="H220" s="228" t="s">
        <v>42</v>
      </c>
      <c r="I220" s="246" t="s">
        <v>18</v>
      </c>
      <c r="J220" s="884" t="s">
        <v>340</v>
      </c>
      <c r="K220" s="245" t="s">
        <v>135</v>
      </c>
      <c r="L220" s="245" t="s">
        <v>62</v>
      </c>
      <c r="M220" s="186"/>
      <c r="N220" s="574"/>
    </row>
    <row r="221" spans="1:14" ht="14.25" customHeight="1" x14ac:dyDescent="0.25">
      <c r="A221" s="48">
        <v>44299</v>
      </c>
      <c r="B221" s="516" t="s">
        <v>337</v>
      </c>
      <c r="C221" s="516" t="s">
        <v>330</v>
      </c>
      <c r="D221" s="516" t="s">
        <v>92</v>
      </c>
      <c r="E221" s="448">
        <v>13000</v>
      </c>
      <c r="F221" s="565">
        <v>3650</v>
      </c>
      <c r="G221" s="519">
        <f t="shared" si="3"/>
        <v>3.5616438356164384</v>
      </c>
      <c r="H221" s="228" t="s">
        <v>42</v>
      </c>
      <c r="I221" s="246" t="s">
        <v>18</v>
      </c>
      <c r="J221" s="884" t="s">
        <v>340</v>
      </c>
      <c r="K221" s="245" t="s">
        <v>135</v>
      </c>
      <c r="L221" s="245" t="s">
        <v>62</v>
      </c>
      <c r="M221" s="186"/>
      <c r="N221" s="574"/>
    </row>
    <row r="222" spans="1:14" ht="14.25" customHeight="1" x14ac:dyDescent="0.25">
      <c r="A222" s="48">
        <v>44299</v>
      </c>
      <c r="B222" s="516" t="s">
        <v>338</v>
      </c>
      <c r="C222" s="516" t="s">
        <v>330</v>
      </c>
      <c r="D222" s="516" t="s">
        <v>92</v>
      </c>
      <c r="E222" s="448">
        <v>18000</v>
      </c>
      <c r="F222" s="565">
        <v>3650</v>
      </c>
      <c r="G222" s="519">
        <f t="shared" si="3"/>
        <v>4.9315068493150687</v>
      </c>
      <c r="H222" s="228" t="s">
        <v>42</v>
      </c>
      <c r="I222" s="246" t="s">
        <v>18</v>
      </c>
      <c r="J222" s="884" t="s">
        <v>341</v>
      </c>
      <c r="K222" s="245" t="s">
        <v>135</v>
      </c>
      <c r="L222" s="245" t="s">
        <v>62</v>
      </c>
      <c r="M222" s="186"/>
      <c r="N222" s="574"/>
    </row>
    <row r="223" spans="1:14" ht="14.25" customHeight="1" x14ac:dyDescent="0.25">
      <c r="A223" s="48">
        <v>44299</v>
      </c>
      <c r="B223" s="516" t="s">
        <v>339</v>
      </c>
      <c r="C223" s="516" t="s">
        <v>330</v>
      </c>
      <c r="D223" s="516" t="s">
        <v>92</v>
      </c>
      <c r="E223" s="448">
        <v>5000</v>
      </c>
      <c r="F223" s="565">
        <v>3650</v>
      </c>
      <c r="G223" s="519">
        <f>E223/F223</f>
        <v>1.3698630136986301</v>
      </c>
      <c r="H223" s="228" t="s">
        <v>42</v>
      </c>
      <c r="I223" s="246" t="s">
        <v>18</v>
      </c>
      <c r="J223" s="884" t="s">
        <v>341</v>
      </c>
      <c r="K223" s="245" t="s">
        <v>135</v>
      </c>
      <c r="L223" s="245" t="s">
        <v>62</v>
      </c>
      <c r="M223" s="186"/>
      <c r="N223" s="574"/>
    </row>
    <row r="224" spans="1:14" ht="14.25" customHeight="1" x14ac:dyDescent="0.25">
      <c r="A224" s="211">
        <v>44299</v>
      </c>
      <c r="B224" s="212" t="s">
        <v>68</v>
      </c>
      <c r="C224" s="212" t="s">
        <v>67</v>
      </c>
      <c r="D224" s="212" t="s">
        <v>52</v>
      </c>
      <c r="E224" s="447">
        <v>15000</v>
      </c>
      <c r="F224" s="565">
        <v>3650</v>
      </c>
      <c r="G224" s="519">
        <f t="shared" ref="G224:G234" si="4">E224/F224</f>
        <v>4.1095890410958908</v>
      </c>
      <c r="H224" s="228" t="s">
        <v>53</v>
      </c>
      <c r="I224" s="246" t="s">
        <v>18</v>
      </c>
      <c r="J224" s="291" t="s">
        <v>319</v>
      </c>
      <c r="K224" s="245" t="s">
        <v>135</v>
      </c>
      <c r="L224" s="245" t="s">
        <v>62</v>
      </c>
      <c r="M224" s="186"/>
      <c r="N224" s="574"/>
    </row>
    <row r="225" spans="1:14" ht="14.25" customHeight="1" x14ac:dyDescent="0.25">
      <c r="A225" s="211">
        <v>44299</v>
      </c>
      <c r="B225" s="212" t="s">
        <v>401</v>
      </c>
      <c r="C225" s="212" t="s">
        <v>67</v>
      </c>
      <c r="D225" s="218" t="s">
        <v>52</v>
      </c>
      <c r="E225" s="220">
        <v>15000</v>
      </c>
      <c r="F225" s="565">
        <v>3650</v>
      </c>
      <c r="G225" s="519">
        <f t="shared" si="4"/>
        <v>4.1095890410958908</v>
      </c>
      <c r="H225" s="228" t="s">
        <v>53</v>
      </c>
      <c r="I225" s="246" t="s">
        <v>18</v>
      </c>
      <c r="J225" s="291" t="s">
        <v>319</v>
      </c>
      <c r="K225" s="245" t="s">
        <v>135</v>
      </c>
      <c r="L225" s="245" t="s">
        <v>62</v>
      </c>
      <c r="M225" s="186"/>
      <c r="N225" s="574"/>
    </row>
    <row r="226" spans="1:14" ht="14.25" customHeight="1" x14ac:dyDescent="0.25">
      <c r="A226" s="211">
        <v>44299</v>
      </c>
      <c r="B226" s="212" t="s">
        <v>68</v>
      </c>
      <c r="C226" s="212" t="s">
        <v>67</v>
      </c>
      <c r="D226" s="218" t="s">
        <v>52</v>
      </c>
      <c r="E226" s="220">
        <v>68000</v>
      </c>
      <c r="F226" s="565">
        <v>3650</v>
      </c>
      <c r="G226" s="519">
        <f t="shared" si="4"/>
        <v>18.63013698630137</v>
      </c>
      <c r="H226" s="228" t="s">
        <v>53</v>
      </c>
      <c r="I226" s="246" t="s">
        <v>18</v>
      </c>
      <c r="J226" s="291" t="s">
        <v>404</v>
      </c>
      <c r="K226" s="245" t="s">
        <v>135</v>
      </c>
      <c r="L226" s="245" t="s">
        <v>62</v>
      </c>
      <c r="M226" s="186"/>
      <c r="N226" s="574"/>
    </row>
    <row r="227" spans="1:14" ht="14.25" customHeight="1" x14ac:dyDescent="0.25">
      <c r="A227" s="211">
        <v>44299</v>
      </c>
      <c r="B227" s="212" t="s">
        <v>68</v>
      </c>
      <c r="C227" s="212" t="s">
        <v>67</v>
      </c>
      <c r="D227" s="218" t="s">
        <v>52</v>
      </c>
      <c r="E227" s="220">
        <v>67000</v>
      </c>
      <c r="F227" s="565">
        <v>3650</v>
      </c>
      <c r="G227" s="519">
        <f t="shared" si="4"/>
        <v>18.356164383561644</v>
      </c>
      <c r="H227" s="228" t="s">
        <v>53</v>
      </c>
      <c r="I227" s="246" t="s">
        <v>18</v>
      </c>
      <c r="J227" s="291" t="s">
        <v>404</v>
      </c>
      <c r="K227" s="245" t="s">
        <v>135</v>
      </c>
      <c r="L227" s="245" t="s">
        <v>62</v>
      </c>
      <c r="M227" s="186"/>
      <c r="N227" s="574"/>
    </row>
    <row r="228" spans="1:14" ht="14.25" customHeight="1" x14ac:dyDescent="0.25">
      <c r="A228" s="211">
        <v>44299</v>
      </c>
      <c r="B228" s="212" t="s">
        <v>402</v>
      </c>
      <c r="C228" s="212" t="s">
        <v>67</v>
      </c>
      <c r="D228" s="218" t="s">
        <v>52</v>
      </c>
      <c r="E228" s="220">
        <v>15000</v>
      </c>
      <c r="F228" s="565">
        <v>3650</v>
      </c>
      <c r="G228" s="519">
        <f t="shared" si="4"/>
        <v>4.1095890410958908</v>
      </c>
      <c r="H228" s="228" t="s">
        <v>53</v>
      </c>
      <c r="I228" s="246" t="s">
        <v>18</v>
      </c>
      <c r="J228" s="291" t="s">
        <v>319</v>
      </c>
      <c r="K228" s="245" t="s">
        <v>135</v>
      </c>
      <c r="L228" s="245" t="s">
        <v>62</v>
      </c>
      <c r="M228" s="186"/>
      <c r="N228" s="574"/>
    </row>
    <row r="229" spans="1:14" ht="14.25" customHeight="1" x14ac:dyDescent="0.25">
      <c r="A229" s="211">
        <v>44299</v>
      </c>
      <c r="B229" s="212" t="s">
        <v>68</v>
      </c>
      <c r="C229" s="212" t="s">
        <v>67</v>
      </c>
      <c r="D229" s="218" t="s">
        <v>52</v>
      </c>
      <c r="E229" s="454">
        <v>35000</v>
      </c>
      <c r="F229" s="565">
        <v>3650</v>
      </c>
      <c r="G229" s="519">
        <f t="shared" si="4"/>
        <v>9.5890410958904102</v>
      </c>
      <c r="H229" s="228" t="s">
        <v>53</v>
      </c>
      <c r="I229" s="246" t="s">
        <v>18</v>
      </c>
      <c r="J229" s="291" t="s">
        <v>319</v>
      </c>
      <c r="K229" s="245" t="s">
        <v>135</v>
      </c>
      <c r="L229" s="245" t="s">
        <v>62</v>
      </c>
      <c r="M229" s="186"/>
      <c r="N229" s="574"/>
    </row>
    <row r="230" spans="1:14" ht="14.25" customHeight="1" x14ac:dyDescent="0.25">
      <c r="A230" s="211">
        <v>44299</v>
      </c>
      <c r="B230" s="212" t="s">
        <v>403</v>
      </c>
      <c r="C230" s="212" t="s">
        <v>120</v>
      </c>
      <c r="D230" s="218" t="s">
        <v>52</v>
      </c>
      <c r="E230" s="262">
        <v>15000</v>
      </c>
      <c r="F230" s="565">
        <v>3650</v>
      </c>
      <c r="G230" s="519">
        <f t="shared" si="4"/>
        <v>4.1095890410958908</v>
      </c>
      <c r="H230" s="228" t="s">
        <v>53</v>
      </c>
      <c r="I230" s="246" t="s">
        <v>18</v>
      </c>
      <c r="J230" s="291" t="s">
        <v>319</v>
      </c>
      <c r="K230" s="245" t="s">
        <v>135</v>
      </c>
      <c r="L230" s="245" t="s">
        <v>62</v>
      </c>
      <c r="M230" s="186"/>
      <c r="N230" s="574"/>
    </row>
    <row r="231" spans="1:14" ht="14.25" customHeight="1" x14ac:dyDescent="0.25">
      <c r="A231" s="250">
        <v>44300</v>
      </c>
      <c r="B231" s="212" t="s">
        <v>323</v>
      </c>
      <c r="C231" s="212" t="s">
        <v>115</v>
      </c>
      <c r="D231" s="212" t="s">
        <v>91</v>
      </c>
      <c r="E231" s="447">
        <v>25000</v>
      </c>
      <c r="F231" s="565">
        <v>3650</v>
      </c>
      <c r="G231" s="519">
        <f t="shared" si="4"/>
        <v>6.8493150684931505</v>
      </c>
      <c r="H231" s="228" t="s">
        <v>324</v>
      </c>
      <c r="I231" s="246" t="s">
        <v>18</v>
      </c>
      <c r="J231" s="884" t="s">
        <v>320</v>
      </c>
      <c r="K231" s="245" t="s">
        <v>135</v>
      </c>
      <c r="L231" s="245" t="s">
        <v>62</v>
      </c>
      <c r="M231" s="186"/>
      <c r="N231" s="574"/>
    </row>
    <row r="232" spans="1:14" ht="14.25" customHeight="1" x14ac:dyDescent="0.25">
      <c r="A232" s="211">
        <v>44300</v>
      </c>
      <c r="B232" s="212" t="s">
        <v>68</v>
      </c>
      <c r="C232" s="212" t="s">
        <v>67</v>
      </c>
      <c r="D232" s="212" t="s">
        <v>91</v>
      </c>
      <c r="E232" s="447">
        <v>8000</v>
      </c>
      <c r="F232" s="565">
        <v>3650</v>
      </c>
      <c r="G232" s="519">
        <f t="shared" si="4"/>
        <v>2.1917808219178081</v>
      </c>
      <c r="H232" s="327" t="s">
        <v>276</v>
      </c>
      <c r="I232" s="246" t="s">
        <v>18</v>
      </c>
      <c r="J232" s="762" t="s">
        <v>342</v>
      </c>
      <c r="K232" s="245" t="s">
        <v>135</v>
      </c>
      <c r="L232" s="245" t="s">
        <v>62</v>
      </c>
      <c r="M232" s="186"/>
      <c r="N232" s="574"/>
    </row>
    <row r="233" spans="1:14" ht="14.25" customHeight="1" x14ac:dyDescent="0.25">
      <c r="A233" s="211">
        <v>44300</v>
      </c>
      <c r="B233" s="212" t="s">
        <v>68</v>
      </c>
      <c r="C233" s="212" t="s">
        <v>67</v>
      </c>
      <c r="D233" s="212" t="s">
        <v>91</v>
      </c>
      <c r="E233" s="219">
        <v>6000</v>
      </c>
      <c r="F233" s="565">
        <v>3650</v>
      </c>
      <c r="G233" s="519">
        <f t="shared" si="4"/>
        <v>1.6438356164383561</v>
      </c>
      <c r="H233" s="327" t="s">
        <v>276</v>
      </c>
      <c r="I233" s="246" t="s">
        <v>18</v>
      </c>
      <c r="J233" s="762" t="s">
        <v>342</v>
      </c>
      <c r="K233" s="245" t="s">
        <v>135</v>
      </c>
      <c r="L233" s="245" t="s">
        <v>62</v>
      </c>
      <c r="M233" s="186"/>
      <c r="N233" s="574"/>
    </row>
    <row r="234" spans="1:14" ht="14.25" customHeight="1" x14ac:dyDescent="0.25">
      <c r="A234" s="211">
        <v>44300</v>
      </c>
      <c r="B234" s="212" t="s">
        <v>68</v>
      </c>
      <c r="C234" s="212" t="s">
        <v>67</v>
      </c>
      <c r="D234" s="212" t="s">
        <v>91</v>
      </c>
      <c r="E234" s="447">
        <v>7000</v>
      </c>
      <c r="F234" s="565">
        <v>3650</v>
      </c>
      <c r="G234" s="519">
        <f t="shared" si="4"/>
        <v>1.9178082191780821</v>
      </c>
      <c r="H234" s="327" t="s">
        <v>276</v>
      </c>
      <c r="I234" s="246" t="s">
        <v>18</v>
      </c>
      <c r="J234" s="762" t="s">
        <v>342</v>
      </c>
      <c r="K234" s="245" t="s">
        <v>135</v>
      </c>
      <c r="L234" s="245" t="s">
        <v>62</v>
      </c>
      <c r="M234" s="186"/>
      <c r="N234" s="574"/>
    </row>
    <row r="235" spans="1:14" ht="14.25" customHeight="1" x14ac:dyDescent="0.25">
      <c r="A235" s="211">
        <v>44300</v>
      </c>
      <c r="B235" s="212" t="s">
        <v>68</v>
      </c>
      <c r="C235" s="212" t="s">
        <v>67</v>
      </c>
      <c r="D235" s="212" t="s">
        <v>91</v>
      </c>
      <c r="E235" s="262">
        <v>10000</v>
      </c>
      <c r="F235" s="565">
        <v>3650</v>
      </c>
      <c r="G235" s="519">
        <f t="shared" si="3"/>
        <v>2.7397260273972601</v>
      </c>
      <c r="H235" s="327" t="s">
        <v>276</v>
      </c>
      <c r="I235" s="246" t="s">
        <v>18</v>
      </c>
      <c r="J235" s="762" t="s">
        <v>342</v>
      </c>
      <c r="K235" s="245" t="s">
        <v>135</v>
      </c>
      <c r="L235" s="245" t="s">
        <v>62</v>
      </c>
      <c r="M235" s="186"/>
      <c r="N235" s="574"/>
    </row>
    <row r="236" spans="1:14" ht="14.25" customHeight="1" x14ac:dyDescent="0.25">
      <c r="A236" s="211">
        <v>44300</v>
      </c>
      <c r="B236" s="212" t="s">
        <v>68</v>
      </c>
      <c r="C236" s="212" t="s">
        <v>67</v>
      </c>
      <c r="D236" s="212" t="s">
        <v>91</v>
      </c>
      <c r="E236" s="222">
        <v>12000</v>
      </c>
      <c r="F236" s="565">
        <v>3650</v>
      </c>
      <c r="G236" s="519">
        <f t="shared" si="3"/>
        <v>3.2876712328767121</v>
      </c>
      <c r="H236" s="327" t="s">
        <v>276</v>
      </c>
      <c r="I236" s="246" t="s">
        <v>18</v>
      </c>
      <c r="J236" s="762" t="s">
        <v>342</v>
      </c>
      <c r="K236" s="245" t="s">
        <v>135</v>
      </c>
      <c r="L236" s="245" t="s">
        <v>62</v>
      </c>
      <c r="M236" s="186"/>
      <c r="N236" s="574"/>
    </row>
    <row r="237" spans="1:14" ht="14.25" customHeight="1" x14ac:dyDescent="0.25">
      <c r="A237" s="211">
        <v>44300</v>
      </c>
      <c r="B237" s="212" t="s">
        <v>68</v>
      </c>
      <c r="C237" s="212" t="s">
        <v>67</v>
      </c>
      <c r="D237" s="212" t="s">
        <v>91</v>
      </c>
      <c r="E237" s="220">
        <v>8000</v>
      </c>
      <c r="F237" s="565">
        <v>3650</v>
      </c>
      <c r="G237" s="519">
        <f t="shared" si="3"/>
        <v>2.1917808219178081</v>
      </c>
      <c r="H237" s="327" t="s">
        <v>276</v>
      </c>
      <c r="I237" s="246" t="s">
        <v>18</v>
      </c>
      <c r="J237" s="762" t="s">
        <v>342</v>
      </c>
      <c r="K237" s="245" t="s">
        <v>135</v>
      </c>
      <c r="L237" s="245" t="s">
        <v>62</v>
      </c>
      <c r="M237" s="186"/>
      <c r="N237" s="574"/>
    </row>
    <row r="238" spans="1:14" ht="14.25" customHeight="1" x14ac:dyDescent="0.25">
      <c r="A238" s="211">
        <v>44300</v>
      </c>
      <c r="B238" s="654" t="s">
        <v>93</v>
      </c>
      <c r="C238" s="245" t="s">
        <v>93</v>
      </c>
      <c r="D238" s="654" t="s">
        <v>91</v>
      </c>
      <c r="E238" s="262">
        <v>5000</v>
      </c>
      <c r="F238" s="565">
        <v>3650</v>
      </c>
      <c r="G238" s="519">
        <f t="shared" si="3"/>
        <v>1.3698630136986301</v>
      </c>
      <c r="H238" s="327" t="s">
        <v>276</v>
      </c>
      <c r="I238" s="246" t="s">
        <v>18</v>
      </c>
      <c r="J238" s="762" t="s">
        <v>342</v>
      </c>
      <c r="K238" s="245" t="s">
        <v>135</v>
      </c>
      <c r="L238" s="245" t="s">
        <v>62</v>
      </c>
      <c r="M238" s="186"/>
      <c r="N238" s="574"/>
    </row>
    <row r="239" spans="1:14" ht="14.25" customHeight="1" x14ac:dyDescent="0.25">
      <c r="A239" s="211">
        <v>44300</v>
      </c>
      <c r="B239" s="654" t="s">
        <v>93</v>
      </c>
      <c r="C239" s="245" t="s">
        <v>93</v>
      </c>
      <c r="D239" s="654" t="s">
        <v>91</v>
      </c>
      <c r="E239" s="266">
        <v>1000</v>
      </c>
      <c r="F239" s="565">
        <v>3650</v>
      </c>
      <c r="G239" s="519">
        <f t="shared" si="3"/>
        <v>0.27397260273972601</v>
      </c>
      <c r="H239" s="327" t="s">
        <v>276</v>
      </c>
      <c r="I239" s="246" t="s">
        <v>18</v>
      </c>
      <c r="J239" s="762" t="s">
        <v>342</v>
      </c>
      <c r="K239" s="245" t="s">
        <v>135</v>
      </c>
      <c r="L239" s="245" t="s">
        <v>62</v>
      </c>
      <c r="M239" s="186"/>
      <c r="N239" s="574"/>
    </row>
    <row r="240" spans="1:14" ht="14.25" customHeight="1" x14ac:dyDescent="0.25">
      <c r="A240" s="211">
        <v>44300</v>
      </c>
      <c r="B240" s="654" t="s">
        <v>93</v>
      </c>
      <c r="C240" s="245" t="s">
        <v>93</v>
      </c>
      <c r="D240" s="654" t="s">
        <v>91</v>
      </c>
      <c r="E240" s="219">
        <v>4000</v>
      </c>
      <c r="F240" s="565">
        <v>3650</v>
      </c>
      <c r="G240" s="519">
        <f t="shared" si="3"/>
        <v>1.095890410958904</v>
      </c>
      <c r="H240" s="327" t="s">
        <v>276</v>
      </c>
      <c r="I240" s="246" t="s">
        <v>18</v>
      </c>
      <c r="J240" s="762" t="s">
        <v>342</v>
      </c>
      <c r="K240" s="245" t="s">
        <v>135</v>
      </c>
      <c r="L240" s="245" t="s">
        <v>62</v>
      </c>
      <c r="M240" s="186"/>
      <c r="N240" s="574"/>
    </row>
    <row r="241" spans="1:14" ht="14.25" customHeight="1" x14ac:dyDescent="0.25">
      <c r="A241" s="211">
        <v>44300</v>
      </c>
      <c r="B241" s="212" t="s">
        <v>68</v>
      </c>
      <c r="C241" s="212" t="s">
        <v>67</v>
      </c>
      <c r="D241" s="287" t="s">
        <v>91</v>
      </c>
      <c r="E241" s="220">
        <v>9000</v>
      </c>
      <c r="F241" s="565">
        <v>3650</v>
      </c>
      <c r="G241" s="519">
        <f t="shared" si="3"/>
        <v>2.4657534246575343</v>
      </c>
      <c r="H241" s="327" t="s">
        <v>263</v>
      </c>
      <c r="I241" s="246" t="s">
        <v>18</v>
      </c>
      <c r="J241" s="290" t="s">
        <v>349</v>
      </c>
      <c r="K241" s="245" t="s">
        <v>135</v>
      </c>
      <c r="L241" s="245" t="s">
        <v>62</v>
      </c>
      <c r="M241" s="186"/>
      <c r="N241" s="574"/>
    </row>
    <row r="242" spans="1:14" ht="14.25" customHeight="1" x14ac:dyDescent="0.25">
      <c r="A242" s="211">
        <v>44300</v>
      </c>
      <c r="B242" s="212" t="s">
        <v>68</v>
      </c>
      <c r="C242" s="212" t="s">
        <v>67</v>
      </c>
      <c r="D242" s="287" t="s">
        <v>91</v>
      </c>
      <c r="E242" s="220">
        <v>4000</v>
      </c>
      <c r="F242" s="565">
        <v>3650</v>
      </c>
      <c r="G242" s="519">
        <f t="shared" si="3"/>
        <v>1.095890410958904</v>
      </c>
      <c r="H242" s="327" t="s">
        <v>263</v>
      </c>
      <c r="I242" s="246" t="s">
        <v>18</v>
      </c>
      <c r="J242" s="290" t="s">
        <v>349</v>
      </c>
      <c r="K242" s="245" t="s">
        <v>135</v>
      </c>
      <c r="L242" s="245" t="s">
        <v>62</v>
      </c>
      <c r="M242" s="186"/>
      <c r="N242" s="574"/>
    </row>
    <row r="243" spans="1:14" ht="14.25" customHeight="1" x14ac:dyDescent="0.25">
      <c r="A243" s="211">
        <v>44300</v>
      </c>
      <c r="B243" s="212" t="s">
        <v>68</v>
      </c>
      <c r="C243" s="212" t="s">
        <v>67</v>
      </c>
      <c r="D243" s="287" t="s">
        <v>91</v>
      </c>
      <c r="E243" s="219">
        <v>5000</v>
      </c>
      <c r="F243" s="565">
        <v>3650</v>
      </c>
      <c r="G243" s="519">
        <f t="shared" si="3"/>
        <v>1.3698630136986301</v>
      </c>
      <c r="H243" s="327" t="s">
        <v>263</v>
      </c>
      <c r="I243" s="246" t="s">
        <v>18</v>
      </c>
      <c r="J243" s="290" t="s">
        <v>349</v>
      </c>
      <c r="K243" s="245" t="s">
        <v>135</v>
      </c>
      <c r="L243" s="245" t="s">
        <v>62</v>
      </c>
      <c r="M243" s="186"/>
      <c r="N243" s="574"/>
    </row>
    <row r="244" spans="1:14" ht="14.25" customHeight="1" x14ac:dyDescent="0.25">
      <c r="A244" s="211">
        <v>44300</v>
      </c>
      <c r="B244" s="212" t="s">
        <v>68</v>
      </c>
      <c r="C244" s="212" t="s">
        <v>67</v>
      </c>
      <c r="D244" s="287" t="s">
        <v>91</v>
      </c>
      <c r="E244" s="203">
        <v>7000</v>
      </c>
      <c r="F244" s="565">
        <v>3650</v>
      </c>
      <c r="G244" s="519">
        <f t="shared" si="3"/>
        <v>1.9178082191780821</v>
      </c>
      <c r="H244" s="327" t="s">
        <v>263</v>
      </c>
      <c r="I244" s="246" t="s">
        <v>18</v>
      </c>
      <c r="J244" s="290" t="s">
        <v>349</v>
      </c>
      <c r="K244" s="245" t="s">
        <v>135</v>
      </c>
      <c r="L244" s="245" t="s">
        <v>62</v>
      </c>
      <c r="M244" s="186"/>
      <c r="N244" s="574"/>
    </row>
    <row r="245" spans="1:14" ht="14.25" customHeight="1" x14ac:dyDescent="0.25">
      <c r="A245" s="211">
        <v>44300</v>
      </c>
      <c r="B245" s="212" t="s">
        <v>68</v>
      </c>
      <c r="C245" s="212" t="s">
        <v>67</v>
      </c>
      <c r="D245" s="287" t="s">
        <v>91</v>
      </c>
      <c r="E245" s="220">
        <v>7000</v>
      </c>
      <c r="F245" s="565">
        <v>3650</v>
      </c>
      <c r="G245" s="519">
        <f t="shared" si="3"/>
        <v>1.9178082191780821</v>
      </c>
      <c r="H245" s="327" t="s">
        <v>263</v>
      </c>
      <c r="I245" s="246" t="s">
        <v>18</v>
      </c>
      <c r="J245" s="290" t="s">
        <v>349</v>
      </c>
      <c r="K245" s="245" t="s">
        <v>135</v>
      </c>
      <c r="L245" s="245" t="s">
        <v>62</v>
      </c>
      <c r="M245" s="186"/>
      <c r="N245" s="574"/>
    </row>
    <row r="246" spans="1:14" ht="14.25" customHeight="1" x14ac:dyDescent="0.25">
      <c r="A246" s="211">
        <v>44300</v>
      </c>
      <c r="B246" s="212" t="s">
        <v>93</v>
      </c>
      <c r="C246" s="245" t="s">
        <v>93</v>
      </c>
      <c r="D246" s="287" t="s">
        <v>91</v>
      </c>
      <c r="E246" s="220">
        <v>2000</v>
      </c>
      <c r="F246" s="565">
        <v>3650</v>
      </c>
      <c r="G246" s="519">
        <f t="shared" si="3"/>
        <v>0.54794520547945202</v>
      </c>
      <c r="H246" s="327" t="s">
        <v>263</v>
      </c>
      <c r="I246" s="246" t="s">
        <v>18</v>
      </c>
      <c r="J246" s="290" t="s">
        <v>349</v>
      </c>
      <c r="K246" s="245" t="s">
        <v>135</v>
      </c>
      <c r="L246" s="245" t="s">
        <v>62</v>
      </c>
      <c r="M246" s="186"/>
      <c r="N246" s="574"/>
    </row>
    <row r="247" spans="1:14" ht="14.25" customHeight="1" x14ac:dyDescent="0.25">
      <c r="A247" s="211">
        <v>44300</v>
      </c>
      <c r="B247" s="212" t="s">
        <v>93</v>
      </c>
      <c r="C247" s="245" t="s">
        <v>93</v>
      </c>
      <c r="D247" s="287" t="s">
        <v>91</v>
      </c>
      <c r="E247" s="266">
        <v>5000</v>
      </c>
      <c r="F247" s="565">
        <v>3650</v>
      </c>
      <c r="G247" s="519">
        <f t="shared" si="3"/>
        <v>1.3698630136986301</v>
      </c>
      <c r="H247" s="327" t="s">
        <v>263</v>
      </c>
      <c r="I247" s="246" t="s">
        <v>18</v>
      </c>
      <c r="J247" s="290" t="s">
        <v>349</v>
      </c>
      <c r="K247" s="245" t="s">
        <v>135</v>
      </c>
      <c r="L247" s="245" t="s">
        <v>62</v>
      </c>
      <c r="M247" s="186"/>
      <c r="N247" s="574"/>
    </row>
    <row r="248" spans="1:14" ht="14.25" customHeight="1" x14ac:dyDescent="0.25">
      <c r="A248" s="211">
        <v>44300</v>
      </c>
      <c r="B248" s="212" t="s">
        <v>93</v>
      </c>
      <c r="C248" s="245" t="s">
        <v>93</v>
      </c>
      <c r="D248" s="287" t="s">
        <v>91</v>
      </c>
      <c r="E248" s="220">
        <v>1000</v>
      </c>
      <c r="F248" s="565">
        <v>3650</v>
      </c>
      <c r="G248" s="519">
        <f t="shared" si="3"/>
        <v>0.27397260273972601</v>
      </c>
      <c r="H248" s="327" t="s">
        <v>263</v>
      </c>
      <c r="I248" s="246" t="s">
        <v>18</v>
      </c>
      <c r="J248" s="290" t="s">
        <v>349</v>
      </c>
      <c r="K248" s="245" t="s">
        <v>135</v>
      </c>
      <c r="L248" s="245" t="s">
        <v>62</v>
      </c>
      <c r="M248" s="186"/>
      <c r="N248" s="574"/>
    </row>
    <row r="249" spans="1:14" ht="14.25" customHeight="1" x14ac:dyDescent="0.25">
      <c r="A249" s="211">
        <v>44300</v>
      </c>
      <c r="B249" s="212" t="s">
        <v>93</v>
      </c>
      <c r="C249" s="245" t="s">
        <v>93</v>
      </c>
      <c r="D249" s="287" t="s">
        <v>91</v>
      </c>
      <c r="E249" s="227">
        <v>1000</v>
      </c>
      <c r="F249" s="565">
        <v>3650</v>
      </c>
      <c r="G249" s="519">
        <f t="shared" si="3"/>
        <v>0.27397260273972601</v>
      </c>
      <c r="H249" s="327" t="s">
        <v>263</v>
      </c>
      <c r="I249" s="246" t="s">
        <v>18</v>
      </c>
      <c r="J249" s="290" t="s">
        <v>349</v>
      </c>
      <c r="K249" s="245" t="s">
        <v>135</v>
      </c>
      <c r="L249" s="245" t="s">
        <v>62</v>
      </c>
      <c r="M249" s="186"/>
      <c r="N249" s="574"/>
    </row>
    <row r="250" spans="1:14" ht="14.25" customHeight="1" x14ac:dyDescent="0.25">
      <c r="A250" s="211">
        <v>44300</v>
      </c>
      <c r="B250" s="212" t="s">
        <v>93</v>
      </c>
      <c r="C250" s="245" t="s">
        <v>93</v>
      </c>
      <c r="D250" s="287" t="s">
        <v>91</v>
      </c>
      <c r="E250" s="807">
        <v>1000</v>
      </c>
      <c r="F250" s="565">
        <v>3650</v>
      </c>
      <c r="G250" s="519">
        <f t="shared" si="3"/>
        <v>0.27397260273972601</v>
      </c>
      <c r="H250" s="327" t="s">
        <v>263</v>
      </c>
      <c r="I250" s="246" t="s">
        <v>18</v>
      </c>
      <c r="J250" s="290" t="s">
        <v>349</v>
      </c>
      <c r="K250" s="245" t="s">
        <v>135</v>
      </c>
      <c r="L250" s="245" t="s">
        <v>62</v>
      </c>
      <c r="M250" s="186"/>
      <c r="N250" s="574"/>
    </row>
    <row r="251" spans="1:14" ht="14.25" customHeight="1" x14ac:dyDescent="0.25">
      <c r="A251" s="48">
        <v>44300</v>
      </c>
      <c r="B251" s="212" t="s">
        <v>68</v>
      </c>
      <c r="C251" s="212" t="s">
        <v>67</v>
      </c>
      <c r="D251" s="287" t="s">
        <v>91</v>
      </c>
      <c r="E251" s="203">
        <v>6000</v>
      </c>
      <c r="F251" s="565">
        <v>3650</v>
      </c>
      <c r="G251" s="519">
        <f t="shared" si="3"/>
        <v>1.6438356164383561</v>
      </c>
      <c r="H251" s="308" t="s">
        <v>70</v>
      </c>
      <c r="I251" s="246" t="s">
        <v>18</v>
      </c>
      <c r="J251" s="833" t="s">
        <v>354</v>
      </c>
      <c r="K251" s="245" t="s">
        <v>135</v>
      </c>
      <c r="L251" s="245" t="s">
        <v>62</v>
      </c>
      <c r="M251" s="186"/>
      <c r="N251" s="574"/>
    </row>
    <row r="252" spans="1:14" ht="14.25" customHeight="1" x14ac:dyDescent="0.25">
      <c r="A252" s="48">
        <v>44300</v>
      </c>
      <c r="B252" s="212" t="s">
        <v>68</v>
      </c>
      <c r="C252" s="212" t="s">
        <v>67</v>
      </c>
      <c r="D252" s="287" t="s">
        <v>91</v>
      </c>
      <c r="E252" s="263">
        <v>18000</v>
      </c>
      <c r="F252" s="565">
        <v>3650</v>
      </c>
      <c r="G252" s="519">
        <f t="shared" si="3"/>
        <v>4.9315068493150687</v>
      </c>
      <c r="H252" s="308" t="s">
        <v>70</v>
      </c>
      <c r="I252" s="246" t="s">
        <v>18</v>
      </c>
      <c r="J252" s="833" t="s">
        <v>354</v>
      </c>
      <c r="K252" s="245" t="s">
        <v>135</v>
      </c>
      <c r="L252" s="245" t="s">
        <v>62</v>
      </c>
      <c r="M252" s="186"/>
      <c r="N252" s="574"/>
    </row>
    <row r="253" spans="1:14" ht="14.25" customHeight="1" x14ac:dyDescent="0.25">
      <c r="A253" s="48">
        <v>44300</v>
      </c>
      <c r="B253" s="212" t="s">
        <v>68</v>
      </c>
      <c r="C253" s="212" t="s">
        <v>67</v>
      </c>
      <c r="D253" s="287" t="s">
        <v>91</v>
      </c>
      <c r="E253" s="741">
        <v>17000</v>
      </c>
      <c r="F253" s="565">
        <v>3650</v>
      </c>
      <c r="G253" s="519">
        <f t="shared" si="3"/>
        <v>4.6575342465753424</v>
      </c>
      <c r="H253" s="308" t="s">
        <v>70</v>
      </c>
      <c r="I253" s="246" t="s">
        <v>18</v>
      </c>
      <c r="J253" s="833" t="s">
        <v>354</v>
      </c>
      <c r="K253" s="245" t="s">
        <v>135</v>
      </c>
      <c r="L253" s="245" t="s">
        <v>62</v>
      </c>
      <c r="M253" s="186"/>
      <c r="N253" s="574"/>
    </row>
    <row r="254" spans="1:14" ht="14.25" customHeight="1" x14ac:dyDescent="0.25">
      <c r="A254" s="48">
        <v>44300</v>
      </c>
      <c r="B254" s="212" t="s">
        <v>68</v>
      </c>
      <c r="C254" s="212" t="s">
        <v>67</v>
      </c>
      <c r="D254" s="287" t="s">
        <v>91</v>
      </c>
      <c r="E254" s="227">
        <v>5000</v>
      </c>
      <c r="F254" s="565">
        <v>3650</v>
      </c>
      <c r="G254" s="519">
        <f t="shared" si="3"/>
        <v>1.3698630136986301</v>
      </c>
      <c r="H254" s="308" t="s">
        <v>70</v>
      </c>
      <c r="I254" s="246" t="s">
        <v>18</v>
      </c>
      <c r="J254" s="833" t="s">
        <v>354</v>
      </c>
      <c r="K254" s="245" t="s">
        <v>135</v>
      </c>
      <c r="L254" s="245" t="s">
        <v>62</v>
      </c>
      <c r="M254" s="186"/>
      <c r="N254" s="574"/>
    </row>
    <row r="255" spans="1:14" ht="14.25" customHeight="1" x14ac:dyDescent="0.25">
      <c r="A255" s="48">
        <v>44300</v>
      </c>
      <c r="B255" s="212" t="s">
        <v>68</v>
      </c>
      <c r="C255" s="212" t="s">
        <v>67</v>
      </c>
      <c r="D255" s="287" t="s">
        <v>91</v>
      </c>
      <c r="E255" s="203">
        <v>5000</v>
      </c>
      <c r="F255" s="565">
        <v>3650</v>
      </c>
      <c r="G255" s="519">
        <f t="shared" si="3"/>
        <v>1.3698630136986301</v>
      </c>
      <c r="H255" s="308" t="s">
        <v>70</v>
      </c>
      <c r="I255" s="246" t="s">
        <v>18</v>
      </c>
      <c r="J255" s="833" t="s">
        <v>354</v>
      </c>
      <c r="K255" s="245" t="s">
        <v>135</v>
      </c>
      <c r="L255" s="245" t="s">
        <v>62</v>
      </c>
      <c r="M255" s="186"/>
      <c r="N255" s="574"/>
    </row>
    <row r="256" spans="1:14" ht="14.25" customHeight="1" x14ac:dyDescent="0.25">
      <c r="A256" s="48">
        <v>44300</v>
      </c>
      <c r="B256" s="210" t="s">
        <v>93</v>
      </c>
      <c r="C256" s="245" t="s">
        <v>93</v>
      </c>
      <c r="D256" s="226" t="s">
        <v>91</v>
      </c>
      <c r="E256" s="278">
        <v>7000</v>
      </c>
      <c r="F256" s="565">
        <v>3650</v>
      </c>
      <c r="G256" s="519">
        <f t="shared" si="3"/>
        <v>1.9178082191780821</v>
      </c>
      <c r="H256" s="308" t="s">
        <v>70</v>
      </c>
      <c r="I256" s="246" t="s">
        <v>18</v>
      </c>
      <c r="J256" s="833" t="s">
        <v>354</v>
      </c>
      <c r="K256" s="245" t="s">
        <v>135</v>
      </c>
      <c r="L256" s="245" t="s">
        <v>62</v>
      </c>
      <c r="M256" s="186"/>
      <c r="N256" s="574"/>
    </row>
    <row r="257" spans="1:14" ht="14.25" customHeight="1" x14ac:dyDescent="0.25">
      <c r="A257" s="48">
        <v>44300</v>
      </c>
      <c r="B257" s="210" t="s">
        <v>93</v>
      </c>
      <c r="C257" s="245" t="s">
        <v>93</v>
      </c>
      <c r="D257" s="226" t="s">
        <v>91</v>
      </c>
      <c r="E257" s="203">
        <v>3000</v>
      </c>
      <c r="F257" s="565">
        <v>3650</v>
      </c>
      <c r="G257" s="519">
        <f t="shared" si="3"/>
        <v>0.82191780821917804</v>
      </c>
      <c r="H257" s="308" t="s">
        <v>70</v>
      </c>
      <c r="I257" s="246" t="s">
        <v>18</v>
      </c>
      <c r="J257" s="833" t="s">
        <v>354</v>
      </c>
      <c r="K257" s="245" t="s">
        <v>135</v>
      </c>
      <c r="L257" s="245" t="s">
        <v>62</v>
      </c>
      <c r="M257" s="186"/>
      <c r="N257" s="574"/>
    </row>
    <row r="258" spans="1:14" ht="14.25" customHeight="1" x14ac:dyDescent="0.25">
      <c r="A258" s="250">
        <v>44300</v>
      </c>
      <c r="B258" s="245" t="s">
        <v>68</v>
      </c>
      <c r="C258" s="210" t="s">
        <v>67</v>
      </c>
      <c r="D258" s="210" t="s">
        <v>91</v>
      </c>
      <c r="E258" s="219">
        <v>22000</v>
      </c>
      <c r="F258" s="565">
        <v>3650</v>
      </c>
      <c r="G258" s="519">
        <f t="shared" si="3"/>
        <v>6.0273972602739727</v>
      </c>
      <c r="H258" s="210" t="s">
        <v>71</v>
      </c>
      <c r="I258" s="246" t="s">
        <v>18</v>
      </c>
      <c r="J258" s="290" t="s">
        <v>360</v>
      </c>
      <c r="K258" s="245" t="s">
        <v>135</v>
      </c>
      <c r="L258" s="245" t="s">
        <v>62</v>
      </c>
      <c r="M258" s="186"/>
      <c r="N258" s="574"/>
    </row>
    <row r="259" spans="1:14" ht="14.25" customHeight="1" x14ac:dyDescent="0.25">
      <c r="A259" s="250">
        <v>44300</v>
      </c>
      <c r="B259" s="245" t="s">
        <v>68</v>
      </c>
      <c r="C259" s="210" t="s">
        <v>67</v>
      </c>
      <c r="D259" s="210" t="s">
        <v>91</v>
      </c>
      <c r="E259" s="219">
        <v>35000</v>
      </c>
      <c r="F259" s="565">
        <v>3650</v>
      </c>
      <c r="G259" s="519">
        <f>E259/F259</f>
        <v>9.5890410958904102</v>
      </c>
      <c r="H259" s="210" t="s">
        <v>71</v>
      </c>
      <c r="I259" s="246" t="s">
        <v>18</v>
      </c>
      <c r="J259" s="290" t="s">
        <v>360</v>
      </c>
      <c r="K259" s="245" t="s">
        <v>135</v>
      </c>
      <c r="L259" s="245" t="s">
        <v>62</v>
      </c>
      <c r="M259" s="186"/>
      <c r="N259" s="574"/>
    </row>
    <row r="260" spans="1:14" ht="14.25" customHeight="1" x14ac:dyDescent="0.25">
      <c r="A260" s="250">
        <v>44300</v>
      </c>
      <c r="B260" s="245" t="s">
        <v>68</v>
      </c>
      <c r="C260" s="210" t="s">
        <v>67</v>
      </c>
      <c r="D260" s="210" t="s">
        <v>91</v>
      </c>
      <c r="E260" s="447">
        <v>5000</v>
      </c>
      <c r="F260" s="565">
        <v>3650</v>
      </c>
      <c r="G260" s="519">
        <f t="shared" si="3"/>
        <v>1.3698630136986301</v>
      </c>
      <c r="H260" s="210" t="s">
        <v>71</v>
      </c>
      <c r="I260" s="246" t="s">
        <v>18</v>
      </c>
      <c r="J260" s="290" t="s">
        <v>360</v>
      </c>
      <c r="K260" s="245" t="s">
        <v>135</v>
      </c>
      <c r="L260" s="245" t="s">
        <v>62</v>
      </c>
      <c r="M260" s="186"/>
      <c r="N260" s="574"/>
    </row>
    <row r="261" spans="1:14" ht="14.25" customHeight="1" x14ac:dyDescent="0.25">
      <c r="A261" s="250">
        <v>44300</v>
      </c>
      <c r="B261" s="245" t="s">
        <v>68</v>
      </c>
      <c r="C261" s="210" t="s">
        <v>67</v>
      </c>
      <c r="D261" s="210" t="s">
        <v>91</v>
      </c>
      <c r="E261" s="454">
        <v>5000</v>
      </c>
      <c r="F261" s="565">
        <v>3650</v>
      </c>
      <c r="G261" s="519">
        <f t="shared" si="3"/>
        <v>1.3698630136986301</v>
      </c>
      <c r="H261" s="210" t="s">
        <v>71</v>
      </c>
      <c r="I261" s="246" t="s">
        <v>18</v>
      </c>
      <c r="J261" s="290" t="s">
        <v>360</v>
      </c>
      <c r="K261" s="245" t="s">
        <v>135</v>
      </c>
      <c r="L261" s="245" t="s">
        <v>62</v>
      </c>
      <c r="M261" s="186"/>
      <c r="N261" s="574"/>
    </row>
    <row r="262" spans="1:14" ht="14.25" customHeight="1" x14ac:dyDescent="0.25">
      <c r="A262" s="250">
        <v>44300</v>
      </c>
      <c r="B262" s="290" t="s">
        <v>93</v>
      </c>
      <c r="C262" s="245" t="s">
        <v>93</v>
      </c>
      <c r="D262" s="321" t="s">
        <v>91</v>
      </c>
      <c r="E262" s="220">
        <v>8000</v>
      </c>
      <c r="F262" s="565">
        <v>3650</v>
      </c>
      <c r="G262" s="519">
        <f t="shared" si="3"/>
        <v>2.1917808219178081</v>
      </c>
      <c r="H262" s="210" t="s">
        <v>71</v>
      </c>
      <c r="I262" s="246" t="s">
        <v>18</v>
      </c>
      <c r="J262" s="290" t="s">
        <v>360</v>
      </c>
      <c r="K262" s="245" t="s">
        <v>135</v>
      </c>
      <c r="L262" s="245" t="s">
        <v>62</v>
      </c>
      <c r="M262" s="186"/>
      <c r="N262" s="574"/>
    </row>
    <row r="263" spans="1:14" ht="14.25" customHeight="1" x14ac:dyDescent="0.25">
      <c r="A263" s="250">
        <v>44300</v>
      </c>
      <c r="B263" s="290" t="s">
        <v>93</v>
      </c>
      <c r="C263" s="245" t="s">
        <v>93</v>
      </c>
      <c r="D263" s="321" t="s">
        <v>91</v>
      </c>
      <c r="E263" s="262">
        <v>2000</v>
      </c>
      <c r="F263" s="565">
        <v>3650</v>
      </c>
      <c r="G263" s="519">
        <f t="shared" si="3"/>
        <v>0.54794520547945202</v>
      </c>
      <c r="H263" s="210" t="s">
        <v>71</v>
      </c>
      <c r="I263" s="246" t="s">
        <v>18</v>
      </c>
      <c r="J263" s="290" t="s">
        <v>360</v>
      </c>
      <c r="K263" s="245" t="s">
        <v>135</v>
      </c>
      <c r="L263" s="245" t="s">
        <v>62</v>
      </c>
      <c r="M263" s="186"/>
      <c r="N263" s="574"/>
    </row>
    <row r="264" spans="1:14" ht="14.25" customHeight="1" x14ac:dyDescent="0.25">
      <c r="A264" s="211">
        <v>44300</v>
      </c>
      <c r="B264" s="212" t="s">
        <v>68</v>
      </c>
      <c r="C264" s="212" t="s">
        <v>67</v>
      </c>
      <c r="D264" s="212" t="s">
        <v>91</v>
      </c>
      <c r="E264" s="203">
        <v>7000</v>
      </c>
      <c r="F264" s="565">
        <v>3650</v>
      </c>
      <c r="G264" s="519">
        <f t="shared" si="3"/>
        <v>1.9178082191780821</v>
      </c>
      <c r="H264" s="210" t="s">
        <v>324</v>
      </c>
      <c r="I264" s="246" t="s">
        <v>18</v>
      </c>
      <c r="J264" s="210" t="s">
        <v>367</v>
      </c>
      <c r="K264" s="245" t="s">
        <v>135</v>
      </c>
      <c r="L264" s="245" t="s">
        <v>62</v>
      </c>
      <c r="M264" s="186"/>
      <c r="N264" s="574"/>
    </row>
    <row r="265" spans="1:14" ht="14.25" customHeight="1" x14ac:dyDescent="0.25">
      <c r="A265" s="211">
        <v>44300</v>
      </c>
      <c r="B265" s="212" t="s">
        <v>68</v>
      </c>
      <c r="C265" s="212" t="s">
        <v>67</v>
      </c>
      <c r="D265" s="212" t="s">
        <v>91</v>
      </c>
      <c r="E265" s="203">
        <v>3000</v>
      </c>
      <c r="F265" s="565">
        <v>3650</v>
      </c>
      <c r="G265" s="519">
        <f t="shared" si="3"/>
        <v>0.82191780821917804</v>
      </c>
      <c r="H265" s="210" t="s">
        <v>324</v>
      </c>
      <c r="I265" s="246" t="s">
        <v>18</v>
      </c>
      <c r="J265" s="210" t="s">
        <v>367</v>
      </c>
      <c r="K265" s="245" t="s">
        <v>135</v>
      </c>
      <c r="L265" s="245" t="s">
        <v>62</v>
      </c>
      <c r="M265" s="186"/>
      <c r="N265" s="574"/>
    </row>
    <row r="266" spans="1:14" ht="14.25" customHeight="1" x14ac:dyDescent="0.25">
      <c r="A266" s="211">
        <v>44300</v>
      </c>
      <c r="B266" s="212" t="s">
        <v>68</v>
      </c>
      <c r="C266" s="212" t="s">
        <v>67</v>
      </c>
      <c r="D266" s="212" t="s">
        <v>91</v>
      </c>
      <c r="E266" s="203">
        <v>4000</v>
      </c>
      <c r="F266" s="565">
        <v>3650</v>
      </c>
      <c r="G266" s="519">
        <f t="shared" si="3"/>
        <v>1.095890410958904</v>
      </c>
      <c r="H266" s="210" t="s">
        <v>324</v>
      </c>
      <c r="I266" s="246" t="s">
        <v>18</v>
      </c>
      <c r="J266" s="210" t="s">
        <v>367</v>
      </c>
      <c r="K266" s="245" t="s">
        <v>135</v>
      </c>
      <c r="L266" s="245" t="s">
        <v>62</v>
      </c>
      <c r="M266" s="186"/>
      <c r="N266" s="574"/>
    </row>
    <row r="267" spans="1:14" ht="14.25" customHeight="1" x14ac:dyDescent="0.25">
      <c r="A267" s="211">
        <v>44300</v>
      </c>
      <c r="B267" s="212" t="s">
        <v>68</v>
      </c>
      <c r="C267" s="212" t="s">
        <v>67</v>
      </c>
      <c r="D267" s="212" t="s">
        <v>91</v>
      </c>
      <c r="E267" s="203">
        <v>4000</v>
      </c>
      <c r="F267" s="565">
        <v>3650</v>
      </c>
      <c r="G267" s="519">
        <f t="shared" si="3"/>
        <v>1.095890410958904</v>
      </c>
      <c r="H267" s="210" t="s">
        <v>324</v>
      </c>
      <c r="I267" s="246" t="s">
        <v>18</v>
      </c>
      <c r="J267" s="210" t="s">
        <v>367</v>
      </c>
      <c r="K267" s="245" t="s">
        <v>135</v>
      </c>
      <c r="L267" s="245" t="s">
        <v>62</v>
      </c>
      <c r="M267" s="186"/>
      <c r="N267" s="574"/>
    </row>
    <row r="268" spans="1:14" ht="14.25" customHeight="1" x14ac:dyDescent="0.25">
      <c r="A268" s="211">
        <v>44300</v>
      </c>
      <c r="B268" s="212" t="s">
        <v>68</v>
      </c>
      <c r="C268" s="212" t="s">
        <v>67</v>
      </c>
      <c r="D268" s="212" t="s">
        <v>91</v>
      </c>
      <c r="E268" s="203">
        <v>4000</v>
      </c>
      <c r="F268" s="565">
        <v>3650</v>
      </c>
      <c r="G268" s="519">
        <f t="shared" si="3"/>
        <v>1.095890410958904</v>
      </c>
      <c r="H268" s="210" t="s">
        <v>324</v>
      </c>
      <c r="I268" s="246" t="s">
        <v>18</v>
      </c>
      <c r="J268" s="210" t="s">
        <v>367</v>
      </c>
      <c r="K268" s="245" t="s">
        <v>135</v>
      </c>
      <c r="L268" s="245" t="s">
        <v>62</v>
      </c>
      <c r="M268" s="186"/>
      <c r="N268" s="574"/>
    </row>
    <row r="269" spans="1:14" ht="14.25" customHeight="1" x14ac:dyDescent="0.25">
      <c r="A269" s="211">
        <v>44300</v>
      </c>
      <c r="B269" s="212" t="s">
        <v>93</v>
      </c>
      <c r="C269" s="245" t="s">
        <v>93</v>
      </c>
      <c r="D269" s="212" t="s">
        <v>91</v>
      </c>
      <c r="E269" s="203">
        <v>7000</v>
      </c>
      <c r="F269" s="565">
        <v>3650</v>
      </c>
      <c r="G269" s="519">
        <f t="shared" si="3"/>
        <v>1.9178082191780821</v>
      </c>
      <c r="H269" s="210" t="s">
        <v>324</v>
      </c>
      <c r="I269" s="246" t="s">
        <v>18</v>
      </c>
      <c r="J269" s="210" t="s">
        <v>367</v>
      </c>
      <c r="K269" s="245" t="s">
        <v>135</v>
      </c>
      <c r="L269" s="245" t="s">
        <v>62</v>
      </c>
      <c r="M269" s="186"/>
      <c r="N269" s="574"/>
    </row>
    <row r="270" spans="1:14" ht="14.25" customHeight="1" x14ac:dyDescent="0.25">
      <c r="A270" s="211">
        <v>44300</v>
      </c>
      <c r="B270" s="212" t="s">
        <v>93</v>
      </c>
      <c r="C270" s="245" t="s">
        <v>93</v>
      </c>
      <c r="D270" s="212" t="s">
        <v>91</v>
      </c>
      <c r="E270" s="203">
        <v>3000</v>
      </c>
      <c r="F270" s="565">
        <v>3650</v>
      </c>
      <c r="G270" s="519">
        <f t="shared" si="3"/>
        <v>0.82191780821917804</v>
      </c>
      <c r="H270" s="210" t="s">
        <v>324</v>
      </c>
      <c r="I270" s="246" t="s">
        <v>18</v>
      </c>
      <c r="J270" s="210" t="s">
        <v>367</v>
      </c>
      <c r="K270" s="245" t="s">
        <v>135</v>
      </c>
      <c r="L270" s="245" t="s">
        <v>62</v>
      </c>
      <c r="M270" s="186"/>
      <c r="N270" s="574"/>
    </row>
    <row r="271" spans="1:14" ht="14.25" customHeight="1" x14ac:dyDescent="0.25">
      <c r="A271" s="211">
        <v>44300</v>
      </c>
      <c r="B271" s="212" t="s">
        <v>68</v>
      </c>
      <c r="C271" s="212" t="s">
        <v>67</v>
      </c>
      <c r="D271" s="287" t="s">
        <v>52</v>
      </c>
      <c r="E271" s="490">
        <v>7500</v>
      </c>
      <c r="F271" s="565">
        <v>3650</v>
      </c>
      <c r="G271" s="519">
        <f t="shared" si="3"/>
        <v>2.0547945205479454</v>
      </c>
      <c r="H271" s="210" t="s">
        <v>97</v>
      </c>
      <c r="I271" s="246" t="s">
        <v>18</v>
      </c>
      <c r="J271" s="291" t="s">
        <v>372</v>
      </c>
      <c r="K271" s="245" t="s">
        <v>135</v>
      </c>
      <c r="L271" s="245" t="s">
        <v>62</v>
      </c>
      <c r="M271" s="186"/>
      <c r="N271" s="574"/>
    </row>
    <row r="272" spans="1:14" ht="14.25" customHeight="1" x14ac:dyDescent="0.25">
      <c r="A272" s="211">
        <v>44300</v>
      </c>
      <c r="B272" s="212" t="s">
        <v>68</v>
      </c>
      <c r="C272" s="212" t="s">
        <v>67</v>
      </c>
      <c r="D272" s="287" t="s">
        <v>52</v>
      </c>
      <c r="E272" s="490">
        <v>3000</v>
      </c>
      <c r="F272" s="565">
        <v>3650</v>
      </c>
      <c r="G272" s="519">
        <f>E272/F272</f>
        <v>0.82191780821917804</v>
      </c>
      <c r="H272" s="210" t="s">
        <v>97</v>
      </c>
      <c r="I272" s="246" t="s">
        <v>18</v>
      </c>
      <c r="J272" s="291" t="s">
        <v>372</v>
      </c>
      <c r="K272" s="245" t="s">
        <v>135</v>
      </c>
      <c r="L272" s="245" t="s">
        <v>62</v>
      </c>
      <c r="M272" s="186"/>
      <c r="N272" s="574"/>
    </row>
    <row r="273" spans="1:14" ht="14.25" customHeight="1" x14ac:dyDescent="0.25">
      <c r="A273" s="211">
        <v>44300</v>
      </c>
      <c r="B273" s="212" t="s">
        <v>68</v>
      </c>
      <c r="C273" s="212" t="s">
        <v>67</v>
      </c>
      <c r="D273" s="212" t="s">
        <v>52</v>
      </c>
      <c r="E273" s="454">
        <v>7500</v>
      </c>
      <c r="F273" s="565">
        <v>3650</v>
      </c>
      <c r="G273" s="519">
        <f t="shared" si="3"/>
        <v>2.0547945205479454</v>
      </c>
      <c r="H273" s="210" t="s">
        <v>97</v>
      </c>
      <c r="I273" s="246" t="s">
        <v>18</v>
      </c>
      <c r="J273" s="291" t="s">
        <v>372</v>
      </c>
      <c r="K273" s="245" t="s">
        <v>135</v>
      </c>
      <c r="L273" s="245" t="s">
        <v>62</v>
      </c>
      <c r="M273" s="186"/>
      <c r="N273" s="574"/>
    </row>
    <row r="274" spans="1:14" ht="14.25" customHeight="1" x14ac:dyDescent="0.25">
      <c r="A274" s="211">
        <v>44301</v>
      </c>
      <c r="B274" s="212" t="s">
        <v>68</v>
      </c>
      <c r="C274" s="212" t="s">
        <v>67</v>
      </c>
      <c r="D274" s="212" t="s">
        <v>91</v>
      </c>
      <c r="E274" s="203">
        <v>9000</v>
      </c>
      <c r="F274" s="565">
        <v>3650</v>
      </c>
      <c r="G274" s="519">
        <f t="shared" si="3"/>
        <v>2.4657534246575343</v>
      </c>
      <c r="H274" s="210" t="s">
        <v>70</v>
      </c>
      <c r="I274" s="246" t="s">
        <v>18</v>
      </c>
      <c r="J274" s="833" t="s">
        <v>377</v>
      </c>
      <c r="K274" s="245" t="s">
        <v>135</v>
      </c>
      <c r="L274" s="245" t="s">
        <v>62</v>
      </c>
      <c r="M274" s="186"/>
      <c r="N274" s="574"/>
    </row>
    <row r="275" spans="1:14" ht="14.25" customHeight="1" x14ac:dyDescent="0.25">
      <c r="A275" s="211">
        <v>44301</v>
      </c>
      <c r="B275" s="212" t="s">
        <v>68</v>
      </c>
      <c r="C275" s="212" t="s">
        <v>67</v>
      </c>
      <c r="D275" s="212" t="s">
        <v>91</v>
      </c>
      <c r="E275" s="454">
        <v>21000</v>
      </c>
      <c r="F275" s="565">
        <v>3650</v>
      </c>
      <c r="G275" s="519">
        <f t="shared" si="3"/>
        <v>5.7534246575342465</v>
      </c>
      <c r="H275" s="210" t="s">
        <v>70</v>
      </c>
      <c r="I275" s="246" t="s">
        <v>18</v>
      </c>
      <c r="J275" s="833" t="s">
        <v>377</v>
      </c>
      <c r="K275" s="245" t="s">
        <v>135</v>
      </c>
      <c r="L275" s="245" t="s">
        <v>62</v>
      </c>
      <c r="M275" s="186"/>
      <c r="N275" s="574"/>
    </row>
    <row r="276" spans="1:14" ht="14.25" customHeight="1" x14ac:dyDescent="0.25">
      <c r="A276" s="211">
        <v>44301</v>
      </c>
      <c r="B276" s="212" t="s">
        <v>68</v>
      </c>
      <c r="C276" s="212" t="s">
        <v>67</v>
      </c>
      <c r="D276" s="212" t="s">
        <v>91</v>
      </c>
      <c r="E276" s="233">
        <v>15000</v>
      </c>
      <c r="F276" s="565">
        <v>3650</v>
      </c>
      <c r="G276" s="519">
        <f t="shared" si="3"/>
        <v>4.1095890410958908</v>
      </c>
      <c r="H276" s="210" t="s">
        <v>70</v>
      </c>
      <c r="I276" s="246" t="s">
        <v>18</v>
      </c>
      <c r="J276" s="833" t="s">
        <v>377</v>
      </c>
      <c r="K276" s="245" t="s">
        <v>135</v>
      </c>
      <c r="L276" s="245" t="s">
        <v>62</v>
      </c>
      <c r="M276" s="186"/>
      <c r="N276" s="574"/>
    </row>
    <row r="277" spans="1:14" ht="14.25" customHeight="1" x14ac:dyDescent="0.25">
      <c r="A277" s="211">
        <v>44301</v>
      </c>
      <c r="B277" s="251" t="s">
        <v>93</v>
      </c>
      <c r="C277" s="245" t="s">
        <v>93</v>
      </c>
      <c r="D277" s="321" t="s">
        <v>91</v>
      </c>
      <c r="E277" s="219">
        <v>4000</v>
      </c>
      <c r="F277" s="565">
        <v>3650</v>
      </c>
      <c r="G277" s="519">
        <f t="shared" si="3"/>
        <v>1.095890410958904</v>
      </c>
      <c r="H277" s="210" t="s">
        <v>70</v>
      </c>
      <c r="I277" s="246" t="s">
        <v>18</v>
      </c>
      <c r="J277" s="833" t="s">
        <v>377</v>
      </c>
      <c r="K277" s="245" t="s">
        <v>135</v>
      </c>
      <c r="L277" s="245" t="s">
        <v>62</v>
      </c>
      <c r="M277" s="186"/>
      <c r="N277" s="574"/>
    </row>
    <row r="278" spans="1:14" ht="14.25" customHeight="1" x14ac:dyDescent="0.25">
      <c r="A278" s="211">
        <v>44301</v>
      </c>
      <c r="B278" s="251" t="s">
        <v>93</v>
      </c>
      <c r="C278" s="245" t="s">
        <v>93</v>
      </c>
      <c r="D278" s="321" t="s">
        <v>91</v>
      </c>
      <c r="E278" s="203">
        <v>3000</v>
      </c>
      <c r="F278" s="565">
        <v>3650</v>
      </c>
      <c r="G278" s="519">
        <f t="shared" si="3"/>
        <v>0.82191780821917804</v>
      </c>
      <c r="H278" s="210" t="s">
        <v>70</v>
      </c>
      <c r="I278" s="246" t="s">
        <v>18</v>
      </c>
      <c r="J278" s="833" t="s">
        <v>377</v>
      </c>
      <c r="K278" s="245" t="s">
        <v>135</v>
      </c>
      <c r="L278" s="245" t="s">
        <v>62</v>
      </c>
      <c r="M278" s="186"/>
      <c r="N278" s="574"/>
    </row>
    <row r="279" spans="1:14" ht="14.25" customHeight="1" x14ac:dyDescent="0.25">
      <c r="A279" s="211">
        <v>44301</v>
      </c>
      <c r="B279" s="251" t="s">
        <v>93</v>
      </c>
      <c r="C279" s="245" t="s">
        <v>93</v>
      </c>
      <c r="D279" s="321" t="s">
        <v>91</v>
      </c>
      <c r="E279" s="227">
        <v>1000</v>
      </c>
      <c r="F279" s="565">
        <v>3650</v>
      </c>
      <c r="G279" s="519">
        <f t="shared" ref="G279:G292" si="5">E279/F279</f>
        <v>0.27397260273972601</v>
      </c>
      <c r="H279" s="210" t="s">
        <v>70</v>
      </c>
      <c r="I279" s="246" t="s">
        <v>18</v>
      </c>
      <c r="J279" s="833" t="s">
        <v>377</v>
      </c>
      <c r="K279" s="245" t="s">
        <v>135</v>
      </c>
      <c r="L279" s="245" t="s">
        <v>62</v>
      </c>
      <c r="M279" s="186"/>
      <c r="N279" s="574"/>
    </row>
    <row r="280" spans="1:14" ht="14.25" customHeight="1" x14ac:dyDescent="0.25">
      <c r="A280" s="211">
        <v>44301</v>
      </c>
      <c r="B280" s="251" t="s">
        <v>93</v>
      </c>
      <c r="C280" s="245" t="s">
        <v>93</v>
      </c>
      <c r="D280" s="321" t="s">
        <v>91</v>
      </c>
      <c r="E280" s="222">
        <v>2000</v>
      </c>
      <c r="F280" s="565">
        <v>3650</v>
      </c>
      <c r="G280" s="519">
        <f t="shared" si="5"/>
        <v>0.54794520547945202</v>
      </c>
      <c r="H280" s="210" t="s">
        <v>70</v>
      </c>
      <c r="I280" s="246" t="s">
        <v>18</v>
      </c>
      <c r="J280" s="833" t="s">
        <v>377</v>
      </c>
      <c r="K280" s="245" t="s">
        <v>135</v>
      </c>
      <c r="L280" s="245" t="s">
        <v>62</v>
      </c>
      <c r="M280" s="186"/>
      <c r="N280" s="574"/>
    </row>
    <row r="281" spans="1:14" ht="14.25" customHeight="1" x14ac:dyDescent="0.25">
      <c r="A281" s="216">
        <v>44301</v>
      </c>
      <c r="B281" s="210" t="s">
        <v>68</v>
      </c>
      <c r="C281" s="210" t="s">
        <v>67</v>
      </c>
      <c r="D281" s="212" t="s">
        <v>91</v>
      </c>
      <c r="E281" s="203">
        <v>3000</v>
      </c>
      <c r="F281" s="565">
        <v>3650</v>
      </c>
      <c r="G281" s="519">
        <f t="shared" si="5"/>
        <v>0.82191780821917804</v>
      </c>
      <c r="H281" s="210" t="s">
        <v>324</v>
      </c>
      <c r="I281" s="246" t="s">
        <v>18</v>
      </c>
      <c r="J281" s="210" t="s">
        <v>378</v>
      </c>
      <c r="K281" s="245" t="s">
        <v>135</v>
      </c>
      <c r="L281" s="245" t="s">
        <v>62</v>
      </c>
      <c r="M281" s="186"/>
      <c r="N281" s="574"/>
    </row>
    <row r="282" spans="1:14" ht="14.25" customHeight="1" x14ac:dyDescent="0.25">
      <c r="A282" s="216">
        <v>44301</v>
      </c>
      <c r="B282" s="210" t="s">
        <v>68</v>
      </c>
      <c r="C282" s="210" t="s">
        <v>67</v>
      </c>
      <c r="D282" s="212" t="s">
        <v>91</v>
      </c>
      <c r="E282" s="203">
        <v>7000</v>
      </c>
      <c r="F282" s="565">
        <v>3650</v>
      </c>
      <c r="G282" s="519">
        <f t="shared" si="5"/>
        <v>1.9178082191780821</v>
      </c>
      <c r="H282" s="210" t="s">
        <v>324</v>
      </c>
      <c r="I282" s="246" t="s">
        <v>18</v>
      </c>
      <c r="J282" s="210" t="s">
        <v>378</v>
      </c>
      <c r="K282" s="245" t="s">
        <v>135</v>
      </c>
      <c r="L282" s="245" t="s">
        <v>62</v>
      </c>
      <c r="M282" s="186"/>
      <c r="N282" s="574"/>
    </row>
    <row r="283" spans="1:14" ht="14.25" customHeight="1" x14ac:dyDescent="0.25">
      <c r="A283" s="216">
        <v>44301</v>
      </c>
      <c r="B283" s="210" t="s">
        <v>68</v>
      </c>
      <c r="C283" s="210" t="s">
        <v>67</v>
      </c>
      <c r="D283" s="212" t="s">
        <v>91</v>
      </c>
      <c r="E283" s="203">
        <v>3000</v>
      </c>
      <c r="F283" s="565">
        <v>3650</v>
      </c>
      <c r="G283" s="519">
        <f t="shared" si="5"/>
        <v>0.82191780821917804</v>
      </c>
      <c r="H283" s="210" t="s">
        <v>324</v>
      </c>
      <c r="I283" s="246" t="s">
        <v>18</v>
      </c>
      <c r="J283" s="210" t="s">
        <v>378</v>
      </c>
      <c r="K283" s="245" t="s">
        <v>135</v>
      </c>
      <c r="L283" s="245" t="s">
        <v>62</v>
      </c>
      <c r="M283" s="186"/>
      <c r="N283" s="574"/>
    </row>
    <row r="284" spans="1:14" ht="14.25" customHeight="1" x14ac:dyDescent="0.25">
      <c r="A284" s="216">
        <v>44301</v>
      </c>
      <c r="B284" s="210" t="s">
        <v>68</v>
      </c>
      <c r="C284" s="210" t="s">
        <v>67</v>
      </c>
      <c r="D284" s="212" t="s">
        <v>91</v>
      </c>
      <c r="E284" s="203">
        <v>3000</v>
      </c>
      <c r="F284" s="565">
        <v>3650</v>
      </c>
      <c r="G284" s="519">
        <f t="shared" si="5"/>
        <v>0.82191780821917804</v>
      </c>
      <c r="H284" s="210" t="s">
        <v>324</v>
      </c>
      <c r="I284" s="246" t="s">
        <v>18</v>
      </c>
      <c r="J284" s="210" t="s">
        <v>378</v>
      </c>
      <c r="K284" s="245" t="s">
        <v>135</v>
      </c>
      <c r="L284" s="245" t="s">
        <v>62</v>
      </c>
      <c r="M284" s="186"/>
      <c r="N284" s="574"/>
    </row>
    <row r="285" spans="1:14" ht="14.25" customHeight="1" x14ac:dyDescent="0.25">
      <c r="A285" s="216">
        <v>44301</v>
      </c>
      <c r="B285" s="210" t="s">
        <v>68</v>
      </c>
      <c r="C285" s="210" t="s">
        <v>67</v>
      </c>
      <c r="D285" s="212" t="s">
        <v>91</v>
      </c>
      <c r="E285" s="203">
        <v>10000</v>
      </c>
      <c r="F285" s="565">
        <v>3650</v>
      </c>
      <c r="G285" s="519">
        <f t="shared" si="5"/>
        <v>2.7397260273972601</v>
      </c>
      <c r="H285" s="210" t="s">
        <v>324</v>
      </c>
      <c r="I285" s="246" t="s">
        <v>18</v>
      </c>
      <c r="J285" s="210" t="s">
        <v>378</v>
      </c>
      <c r="K285" s="245" t="s">
        <v>135</v>
      </c>
      <c r="L285" s="245" t="s">
        <v>62</v>
      </c>
      <c r="M285" s="186"/>
      <c r="N285" s="574"/>
    </row>
    <row r="286" spans="1:14" ht="14.25" customHeight="1" x14ac:dyDescent="0.25">
      <c r="A286" s="216">
        <v>44301</v>
      </c>
      <c r="B286" s="210" t="s">
        <v>68</v>
      </c>
      <c r="C286" s="210" t="s">
        <v>67</v>
      </c>
      <c r="D286" s="212" t="s">
        <v>91</v>
      </c>
      <c r="E286" s="203">
        <v>12000</v>
      </c>
      <c r="F286" s="565">
        <v>3650</v>
      </c>
      <c r="G286" s="519">
        <f t="shared" si="5"/>
        <v>3.2876712328767121</v>
      </c>
      <c r="H286" s="210" t="s">
        <v>324</v>
      </c>
      <c r="I286" s="246" t="s">
        <v>18</v>
      </c>
      <c r="J286" s="210" t="s">
        <v>378</v>
      </c>
      <c r="K286" s="245" t="s">
        <v>135</v>
      </c>
      <c r="L286" s="245" t="s">
        <v>62</v>
      </c>
      <c r="M286" s="186"/>
      <c r="N286" s="574"/>
    </row>
    <row r="287" spans="1:14" ht="14.25" customHeight="1" x14ac:dyDescent="0.25">
      <c r="A287" s="216">
        <v>44301</v>
      </c>
      <c r="B287" s="210" t="s">
        <v>93</v>
      </c>
      <c r="C287" s="245" t="s">
        <v>93</v>
      </c>
      <c r="D287" s="212" t="s">
        <v>91</v>
      </c>
      <c r="E287" s="203">
        <v>2000</v>
      </c>
      <c r="F287" s="565">
        <v>3650</v>
      </c>
      <c r="G287" s="519">
        <f t="shared" si="5"/>
        <v>0.54794520547945202</v>
      </c>
      <c r="H287" s="210" t="s">
        <v>324</v>
      </c>
      <c r="I287" s="246" t="s">
        <v>18</v>
      </c>
      <c r="J287" s="210" t="s">
        <v>378</v>
      </c>
      <c r="K287" s="245" t="s">
        <v>135</v>
      </c>
      <c r="L287" s="245" t="s">
        <v>62</v>
      </c>
      <c r="M287" s="186"/>
      <c r="N287" s="574"/>
    </row>
    <row r="288" spans="1:14" ht="14.25" customHeight="1" x14ac:dyDescent="0.25">
      <c r="A288" s="216">
        <v>44301</v>
      </c>
      <c r="B288" s="210" t="s">
        <v>93</v>
      </c>
      <c r="C288" s="245" t="s">
        <v>93</v>
      </c>
      <c r="D288" s="212" t="s">
        <v>91</v>
      </c>
      <c r="E288" s="233">
        <v>3000</v>
      </c>
      <c r="F288" s="565">
        <v>3650</v>
      </c>
      <c r="G288" s="519">
        <f t="shared" si="5"/>
        <v>0.82191780821917804</v>
      </c>
      <c r="H288" s="210" t="s">
        <v>324</v>
      </c>
      <c r="I288" s="246" t="s">
        <v>18</v>
      </c>
      <c r="J288" s="210" t="s">
        <v>378</v>
      </c>
      <c r="K288" s="245" t="s">
        <v>135</v>
      </c>
      <c r="L288" s="245" t="s">
        <v>62</v>
      </c>
      <c r="M288" s="186"/>
      <c r="N288" s="574"/>
    </row>
    <row r="289" spans="1:14" ht="14.25" customHeight="1" x14ac:dyDescent="0.25">
      <c r="A289" s="216">
        <v>44301</v>
      </c>
      <c r="B289" s="210" t="s">
        <v>93</v>
      </c>
      <c r="C289" s="245" t="s">
        <v>93</v>
      </c>
      <c r="D289" s="212" t="s">
        <v>91</v>
      </c>
      <c r="E289" s="263">
        <v>3000</v>
      </c>
      <c r="F289" s="565">
        <v>3650</v>
      </c>
      <c r="G289" s="519">
        <f t="shared" si="5"/>
        <v>0.82191780821917804</v>
      </c>
      <c r="H289" s="210" t="s">
        <v>324</v>
      </c>
      <c r="I289" s="246" t="s">
        <v>18</v>
      </c>
      <c r="J289" s="210" t="s">
        <v>378</v>
      </c>
      <c r="K289" s="245" t="s">
        <v>135</v>
      </c>
      <c r="L289" s="245" t="s">
        <v>62</v>
      </c>
      <c r="M289" s="186"/>
      <c r="N289" s="574"/>
    </row>
    <row r="290" spans="1:14" ht="14.25" customHeight="1" x14ac:dyDescent="0.25">
      <c r="A290" s="216">
        <v>44301</v>
      </c>
      <c r="B290" s="210" t="s">
        <v>93</v>
      </c>
      <c r="C290" s="245" t="s">
        <v>93</v>
      </c>
      <c r="D290" s="212" t="s">
        <v>91</v>
      </c>
      <c r="E290" s="263">
        <v>2000</v>
      </c>
      <c r="F290" s="565">
        <v>3650</v>
      </c>
      <c r="G290" s="519">
        <f t="shared" si="5"/>
        <v>0.54794520547945202</v>
      </c>
      <c r="H290" s="210" t="s">
        <v>324</v>
      </c>
      <c r="I290" s="246" t="s">
        <v>18</v>
      </c>
      <c r="J290" s="210" t="s">
        <v>378</v>
      </c>
      <c r="K290" s="245" t="s">
        <v>135</v>
      </c>
      <c r="L290" s="245" t="s">
        <v>62</v>
      </c>
      <c r="M290" s="575"/>
      <c r="N290" s="574"/>
    </row>
    <row r="291" spans="1:14" ht="14.25" customHeight="1" x14ac:dyDescent="0.25">
      <c r="A291" s="211">
        <v>44301</v>
      </c>
      <c r="B291" s="245" t="s">
        <v>68</v>
      </c>
      <c r="C291" s="245" t="s">
        <v>67</v>
      </c>
      <c r="D291" s="246" t="s">
        <v>91</v>
      </c>
      <c r="E291" s="277">
        <v>9000</v>
      </c>
      <c r="F291" s="565">
        <v>3650</v>
      </c>
      <c r="G291" s="519">
        <f t="shared" si="5"/>
        <v>2.4657534246575343</v>
      </c>
      <c r="H291" s="956" t="s">
        <v>263</v>
      </c>
      <c r="I291" s="246" t="s">
        <v>18</v>
      </c>
      <c r="J291" s="290" t="s">
        <v>384</v>
      </c>
      <c r="K291" s="245" t="s">
        <v>135</v>
      </c>
      <c r="L291" s="245" t="s">
        <v>62</v>
      </c>
      <c r="M291" s="575"/>
      <c r="N291" s="574"/>
    </row>
    <row r="292" spans="1:14" ht="14.25" customHeight="1" x14ac:dyDescent="0.25">
      <c r="A292" s="211">
        <v>44301</v>
      </c>
      <c r="B292" s="245" t="s">
        <v>68</v>
      </c>
      <c r="C292" s="245" t="s">
        <v>67</v>
      </c>
      <c r="D292" s="246" t="s">
        <v>91</v>
      </c>
      <c r="E292" s="220">
        <v>5000</v>
      </c>
      <c r="F292" s="565">
        <v>3650</v>
      </c>
      <c r="G292" s="519">
        <f t="shared" si="5"/>
        <v>1.3698630136986301</v>
      </c>
      <c r="H292" s="956" t="s">
        <v>263</v>
      </c>
      <c r="I292" s="246" t="s">
        <v>18</v>
      </c>
      <c r="J292" s="290" t="s">
        <v>384</v>
      </c>
      <c r="K292" s="245" t="s">
        <v>135</v>
      </c>
      <c r="L292" s="245" t="s">
        <v>62</v>
      </c>
      <c r="M292" s="575"/>
      <c r="N292" s="574"/>
    </row>
    <row r="293" spans="1:14" ht="14.25" customHeight="1" x14ac:dyDescent="0.25">
      <c r="A293" s="211">
        <v>44301</v>
      </c>
      <c r="B293" s="245" t="s">
        <v>68</v>
      </c>
      <c r="C293" s="245" t="s">
        <v>67</v>
      </c>
      <c r="D293" s="246" t="s">
        <v>91</v>
      </c>
      <c r="E293" s="240">
        <v>6000</v>
      </c>
      <c r="F293" s="565">
        <v>3650</v>
      </c>
      <c r="G293" s="519">
        <f t="shared" si="3"/>
        <v>1.6438356164383561</v>
      </c>
      <c r="H293" s="956" t="s">
        <v>263</v>
      </c>
      <c r="I293" s="246" t="s">
        <v>18</v>
      </c>
      <c r="J293" s="290" t="s">
        <v>384</v>
      </c>
      <c r="K293" s="245" t="s">
        <v>135</v>
      </c>
      <c r="L293" s="245" t="s">
        <v>62</v>
      </c>
      <c r="M293" s="575"/>
      <c r="N293" s="574"/>
    </row>
    <row r="294" spans="1:14" ht="14.25" customHeight="1" x14ac:dyDescent="0.25">
      <c r="A294" s="211">
        <v>44301</v>
      </c>
      <c r="B294" s="245" t="s">
        <v>68</v>
      </c>
      <c r="C294" s="245" t="s">
        <v>67</v>
      </c>
      <c r="D294" s="246" t="s">
        <v>91</v>
      </c>
      <c r="E294" s="266">
        <v>8000</v>
      </c>
      <c r="F294" s="565">
        <v>3650</v>
      </c>
      <c r="G294" s="519">
        <f t="shared" si="3"/>
        <v>2.1917808219178081</v>
      </c>
      <c r="H294" s="956" t="s">
        <v>263</v>
      </c>
      <c r="I294" s="246" t="s">
        <v>18</v>
      </c>
      <c r="J294" s="290" t="s">
        <v>384</v>
      </c>
      <c r="K294" s="245" t="s">
        <v>135</v>
      </c>
      <c r="L294" s="245" t="s">
        <v>62</v>
      </c>
      <c r="M294" s="575"/>
      <c r="N294" s="574"/>
    </row>
    <row r="295" spans="1:14" ht="14.25" customHeight="1" x14ac:dyDescent="0.25">
      <c r="A295" s="211">
        <v>44301</v>
      </c>
      <c r="B295" s="245" t="s">
        <v>68</v>
      </c>
      <c r="C295" s="245" t="s">
        <v>67</v>
      </c>
      <c r="D295" s="246" t="s">
        <v>91</v>
      </c>
      <c r="E295" s="447">
        <v>7000</v>
      </c>
      <c r="F295" s="565">
        <v>3650</v>
      </c>
      <c r="G295" s="519">
        <f>E295/F295</f>
        <v>1.9178082191780821</v>
      </c>
      <c r="H295" s="956" t="s">
        <v>263</v>
      </c>
      <c r="I295" s="246" t="s">
        <v>18</v>
      </c>
      <c r="J295" s="290" t="s">
        <v>384</v>
      </c>
      <c r="K295" s="245" t="s">
        <v>135</v>
      </c>
      <c r="L295" s="245" t="s">
        <v>62</v>
      </c>
      <c r="M295" s="575"/>
      <c r="N295" s="574"/>
    </row>
    <row r="296" spans="1:14" ht="14.25" customHeight="1" x14ac:dyDescent="0.25">
      <c r="A296" s="211">
        <v>44301</v>
      </c>
      <c r="B296" s="251" t="s">
        <v>93</v>
      </c>
      <c r="C296" s="245" t="s">
        <v>93</v>
      </c>
      <c r="D296" s="251" t="s">
        <v>91</v>
      </c>
      <c r="E296" s="222">
        <v>2000</v>
      </c>
      <c r="F296" s="565">
        <v>3650</v>
      </c>
      <c r="G296" s="519">
        <f t="shared" si="3"/>
        <v>0.54794520547945202</v>
      </c>
      <c r="H296" s="956" t="s">
        <v>263</v>
      </c>
      <c r="I296" s="246" t="s">
        <v>18</v>
      </c>
      <c r="J296" s="290" t="s">
        <v>384</v>
      </c>
      <c r="K296" s="245" t="s">
        <v>135</v>
      </c>
      <c r="L296" s="245" t="s">
        <v>62</v>
      </c>
      <c r="M296" s="575"/>
      <c r="N296" s="574"/>
    </row>
    <row r="297" spans="1:14" ht="14.25" customHeight="1" x14ac:dyDescent="0.25">
      <c r="A297" s="211">
        <v>44301</v>
      </c>
      <c r="B297" s="251" t="s">
        <v>93</v>
      </c>
      <c r="C297" s="245" t="s">
        <v>93</v>
      </c>
      <c r="D297" s="251" t="s">
        <v>91</v>
      </c>
      <c r="E297" s="220">
        <v>1000</v>
      </c>
      <c r="F297" s="565">
        <v>3650</v>
      </c>
      <c r="G297" s="519">
        <f t="shared" si="3"/>
        <v>0.27397260273972601</v>
      </c>
      <c r="H297" s="956" t="s">
        <v>263</v>
      </c>
      <c r="I297" s="246" t="s">
        <v>18</v>
      </c>
      <c r="J297" s="290" t="s">
        <v>384</v>
      </c>
      <c r="K297" s="245" t="s">
        <v>135</v>
      </c>
      <c r="L297" s="245" t="s">
        <v>62</v>
      </c>
      <c r="M297" s="575"/>
      <c r="N297" s="574"/>
    </row>
    <row r="298" spans="1:14" ht="14.25" customHeight="1" x14ac:dyDescent="0.25">
      <c r="A298" s="211">
        <v>44301</v>
      </c>
      <c r="B298" s="251" t="s">
        <v>93</v>
      </c>
      <c r="C298" s="245" t="s">
        <v>93</v>
      </c>
      <c r="D298" s="251" t="s">
        <v>91</v>
      </c>
      <c r="E298" s="227">
        <v>5000</v>
      </c>
      <c r="F298" s="565">
        <v>3650</v>
      </c>
      <c r="G298" s="519">
        <f t="shared" si="3"/>
        <v>1.3698630136986301</v>
      </c>
      <c r="H298" s="956" t="s">
        <v>263</v>
      </c>
      <c r="I298" s="246" t="s">
        <v>18</v>
      </c>
      <c r="J298" s="290" t="s">
        <v>384</v>
      </c>
      <c r="K298" s="245" t="s">
        <v>135</v>
      </c>
      <c r="L298" s="245" t="s">
        <v>62</v>
      </c>
      <c r="M298" s="575"/>
      <c r="N298" s="574"/>
    </row>
    <row r="299" spans="1:14" ht="14.25" customHeight="1" x14ac:dyDescent="0.25">
      <c r="A299" s="211">
        <v>44301</v>
      </c>
      <c r="B299" s="251" t="s">
        <v>93</v>
      </c>
      <c r="C299" s="245" t="s">
        <v>93</v>
      </c>
      <c r="D299" s="251" t="s">
        <v>91</v>
      </c>
      <c r="E299" s="220">
        <v>2000</v>
      </c>
      <c r="F299" s="565">
        <v>3650</v>
      </c>
      <c r="G299" s="519">
        <f t="shared" si="3"/>
        <v>0.54794520547945202</v>
      </c>
      <c r="H299" s="956" t="s">
        <v>263</v>
      </c>
      <c r="I299" s="246" t="s">
        <v>18</v>
      </c>
      <c r="J299" s="290" t="s">
        <v>384</v>
      </c>
      <c r="K299" s="245" t="s">
        <v>135</v>
      </c>
      <c r="L299" s="245" t="s">
        <v>62</v>
      </c>
      <c r="M299" s="575"/>
      <c r="N299" s="574"/>
    </row>
    <row r="300" spans="1:14" ht="14.25" customHeight="1" x14ac:dyDescent="0.25">
      <c r="A300" s="703">
        <v>44301</v>
      </c>
      <c r="B300" s="218" t="s">
        <v>68</v>
      </c>
      <c r="C300" s="218" t="s">
        <v>67</v>
      </c>
      <c r="D300" s="218" t="s">
        <v>91</v>
      </c>
      <c r="E300" s="266">
        <v>8000</v>
      </c>
      <c r="F300" s="565">
        <v>3650</v>
      </c>
      <c r="G300" s="519">
        <f t="shared" si="3"/>
        <v>2.1917808219178081</v>
      </c>
      <c r="H300" s="955" t="s">
        <v>276</v>
      </c>
      <c r="I300" s="246" t="s">
        <v>18</v>
      </c>
      <c r="J300" s="762" t="s">
        <v>389</v>
      </c>
      <c r="K300" s="245" t="s">
        <v>135</v>
      </c>
      <c r="L300" s="245" t="s">
        <v>62</v>
      </c>
      <c r="M300" s="575"/>
      <c r="N300" s="574"/>
    </row>
    <row r="301" spans="1:14" ht="14.25" customHeight="1" x14ac:dyDescent="0.25">
      <c r="A301" s="703">
        <v>44301</v>
      </c>
      <c r="B301" s="218" t="s">
        <v>68</v>
      </c>
      <c r="C301" s="218" t="s">
        <v>67</v>
      </c>
      <c r="D301" s="218" t="s">
        <v>91</v>
      </c>
      <c r="E301" s="689">
        <v>11000</v>
      </c>
      <c r="F301" s="565">
        <v>3650</v>
      </c>
      <c r="G301" s="519">
        <f>E301/F301</f>
        <v>3.0136986301369864</v>
      </c>
      <c r="H301" s="955" t="s">
        <v>276</v>
      </c>
      <c r="I301" s="246" t="s">
        <v>18</v>
      </c>
      <c r="J301" s="762" t="s">
        <v>389</v>
      </c>
      <c r="K301" s="245" t="s">
        <v>135</v>
      </c>
      <c r="L301" s="245" t="s">
        <v>62</v>
      </c>
      <c r="M301" s="575"/>
      <c r="N301" s="574"/>
    </row>
    <row r="302" spans="1:14" ht="14.25" customHeight="1" x14ac:dyDescent="0.25">
      <c r="A302" s="703">
        <v>44301</v>
      </c>
      <c r="B302" s="218" t="s">
        <v>68</v>
      </c>
      <c r="C302" s="218" t="s">
        <v>67</v>
      </c>
      <c r="D302" s="218" t="s">
        <v>91</v>
      </c>
      <c r="E302" s="220">
        <v>10000</v>
      </c>
      <c r="F302" s="565">
        <v>3650</v>
      </c>
      <c r="G302" s="519">
        <f>E302/F302</f>
        <v>2.7397260273972601</v>
      </c>
      <c r="H302" s="955" t="s">
        <v>276</v>
      </c>
      <c r="I302" s="246" t="s">
        <v>18</v>
      </c>
      <c r="J302" s="762" t="s">
        <v>389</v>
      </c>
      <c r="K302" s="245" t="s">
        <v>135</v>
      </c>
      <c r="L302" s="245" t="s">
        <v>62</v>
      </c>
      <c r="M302" s="575"/>
      <c r="N302" s="574"/>
    </row>
    <row r="303" spans="1:14" ht="14.25" customHeight="1" x14ac:dyDescent="0.25">
      <c r="A303" s="703">
        <v>44301</v>
      </c>
      <c r="B303" s="218" t="s">
        <v>68</v>
      </c>
      <c r="C303" s="218" t="s">
        <v>67</v>
      </c>
      <c r="D303" s="218" t="s">
        <v>91</v>
      </c>
      <c r="E303" s="222">
        <v>12000</v>
      </c>
      <c r="F303" s="565">
        <v>3650</v>
      </c>
      <c r="G303" s="519">
        <f>E303/F303</f>
        <v>3.2876712328767121</v>
      </c>
      <c r="H303" s="955" t="s">
        <v>276</v>
      </c>
      <c r="I303" s="246" t="s">
        <v>18</v>
      </c>
      <c r="J303" s="762" t="s">
        <v>389</v>
      </c>
      <c r="K303" s="245" t="s">
        <v>135</v>
      </c>
      <c r="L303" s="245" t="s">
        <v>62</v>
      </c>
      <c r="M303" s="575"/>
      <c r="N303" s="574"/>
    </row>
    <row r="304" spans="1:14" ht="14.25" customHeight="1" x14ac:dyDescent="0.25">
      <c r="A304" s="703">
        <v>44301</v>
      </c>
      <c r="B304" s="270" t="s">
        <v>93</v>
      </c>
      <c r="C304" s="245" t="s">
        <v>93</v>
      </c>
      <c r="D304" s="708" t="s">
        <v>91</v>
      </c>
      <c r="E304" s="220">
        <v>5000</v>
      </c>
      <c r="F304" s="565">
        <v>3650</v>
      </c>
      <c r="G304" s="519">
        <f>E304/F304</f>
        <v>1.3698630136986301</v>
      </c>
      <c r="H304" s="955" t="s">
        <v>276</v>
      </c>
      <c r="I304" s="246" t="s">
        <v>18</v>
      </c>
      <c r="J304" s="762" t="s">
        <v>389</v>
      </c>
      <c r="K304" s="245" t="s">
        <v>135</v>
      </c>
      <c r="L304" s="245" t="s">
        <v>62</v>
      </c>
      <c r="M304" s="575"/>
      <c r="N304" s="574"/>
    </row>
    <row r="305" spans="1:14" ht="14.25" customHeight="1" x14ac:dyDescent="0.25">
      <c r="A305" s="703">
        <v>44301</v>
      </c>
      <c r="B305" s="270" t="s">
        <v>93</v>
      </c>
      <c r="C305" s="245" t="s">
        <v>93</v>
      </c>
      <c r="D305" s="708" t="s">
        <v>91</v>
      </c>
      <c r="E305" s="819">
        <v>1000</v>
      </c>
      <c r="F305" s="565">
        <v>3650</v>
      </c>
      <c r="G305" s="519">
        <f t="shared" si="3"/>
        <v>0.27397260273972601</v>
      </c>
      <c r="H305" s="955" t="s">
        <v>276</v>
      </c>
      <c r="I305" s="246" t="s">
        <v>18</v>
      </c>
      <c r="J305" s="762" t="s">
        <v>389</v>
      </c>
      <c r="K305" s="245" t="s">
        <v>135</v>
      </c>
      <c r="L305" s="245" t="s">
        <v>62</v>
      </c>
      <c r="M305" s="575"/>
      <c r="N305" s="574"/>
    </row>
    <row r="306" spans="1:14" ht="14.25" customHeight="1" x14ac:dyDescent="0.25">
      <c r="A306" s="703">
        <v>44301</v>
      </c>
      <c r="B306" s="270" t="s">
        <v>93</v>
      </c>
      <c r="C306" s="245" t="s">
        <v>93</v>
      </c>
      <c r="D306" s="708" t="s">
        <v>91</v>
      </c>
      <c r="E306" s="227">
        <v>4000</v>
      </c>
      <c r="F306" s="565">
        <v>3650</v>
      </c>
      <c r="G306" s="519">
        <f t="shared" si="3"/>
        <v>1.095890410958904</v>
      </c>
      <c r="H306" s="955" t="s">
        <v>276</v>
      </c>
      <c r="I306" s="246" t="s">
        <v>18</v>
      </c>
      <c r="J306" s="762" t="s">
        <v>389</v>
      </c>
      <c r="K306" s="245" t="s">
        <v>135</v>
      </c>
      <c r="L306" s="245" t="s">
        <v>62</v>
      </c>
      <c r="M306" s="575"/>
      <c r="N306" s="574"/>
    </row>
    <row r="307" spans="1:14" ht="14.25" customHeight="1" x14ac:dyDescent="0.25">
      <c r="A307" s="211">
        <v>44301</v>
      </c>
      <c r="B307" s="212" t="s">
        <v>396</v>
      </c>
      <c r="C307" s="287" t="s">
        <v>189</v>
      </c>
      <c r="D307" s="218" t="s">
        <v>275</v>
      </c>
      <c r="E307" s="262">
        <v>245000</v>
      </c>
      <c r="F307" s="565">
        <v>3650</v>
      </c>
      <c r="G307" s="519">
        <f t="shared" si="3"/>
        <v>67.123287671232873</v>
      </c>
      <c r="H307" s="780" t="s">
        <v>53</v>
      </c>
      <c r="I307" s="246" t="s">
        <v>18</v>
      </c>
      <c r="J307" s="290" t="s">
        <v>408</v>
      </c>
      <c r="K307" s="245" t="s">
        <v>135</v>
      </c>
      <c r="L307" s="245" t="s">
        <v>62</v>
      </c>
      <c r="M307" s="575"/>
      <c r="N307" s="574"/>
    </row>
    <row r="308" spans="1:14" ht="14.25" customHeight="1" x14ac:dyDescent="0.25">
      <c r="A308" s="48">
        <v>44301</v>
      </c>
      <c r="B308" s="290" t="s">
        <v>68</v>
      </c>
      <c r="C308" s="251" t="s">
        <v>67</v>
      </c>
      <c r="D308" s="321" t="s">
        <v>91</v>
      </c>
      <c r="E308" s="220">
        <v>14000</v>
      </c>
      <c r="F308" s="565">
        <v>3650</v>
      </c>
      <c r="G308" s="519">
        <f t="shared" si="3"/>
        <v>3.8356164383561642</v>
      </c>
      <c r="H308" s="780" t="s">
        <v>71</v>
      </c>
      <c r="I308" s="246" t="s">
        <v>18</v>
      </c>
      <c r="J308" s="290" t="s">
        <v>433</v>
      </c>
      <c r="K308" s="245" t="s">
        <v>135</v>
      </c>
      <c r="L308" s="245" t="s">
        <v>62</v>
      </c>
      <c r="M308" s="575"/>
      <c r="N308" s="574"/>
    </row>
    <row r="309" spans="1:14" ht="14.25" customHeight="1" x14ac:dyDescent="0.25">
      <c r="A309" s="48">
        <v>44301</v>
      </c>
      <c r="B309" s="290" t="s">
        <v>68</v>
      </c>
      <c r="C309" s="251" t="s">
        <v>67</v>
      </c>
      <c r="D309" s="321" t="s">
        <v>91</v>
      </c>
      <c r="E309" s="447">
        <v>25000</v>
      </c>
      <c r="F309" s="565">
        <v>3650</v>
      </c>
      <c r="G309" s="519">
        <f>E309/F309</f>
        <v>6.8493150684931505</v>
      </c>
      <c r="H309" s="780" t="s">
        <v>71</v>
      </c>
      <c r="I309" s="246" t="s">
        <v>18</v>
      </c>
      <c r="J309" s="290" t="s">
        <v>433</v>
      </c>
      <c r="K309" s="245" t="s">
        <v>135</v>
      </c>
      <c r="L309" s="245" t="s">
        <v>62</v>
      </c>
      <c r="M309" s="575"/>
      <c r="N309" s="574"/>
    </row>
    <row r="310" spans="1:14" ht="14.25" customHeight="1" x14ac:dyDescent="0.25">
      <c r="A310" s="48">
        <v>44301</v>
      </c>
      <c r="B310" s="290" t="s">
        <v>68</v>
      </c>
      <c r="C310" s="251" t="s">
        <v>67</v>
      </c>
      <c r="D310" s="321" t="s">
        <v>91</v>
      </c>
      <c r="E310" s="233">
        <v>7000</v>
      </c>
      <c r="F310" s="565">
        <v>3650</v>
      </c>
      <c r="G310" s="519">
        <f t="shared" si="3"/>
        <v>1.9178082191780821</v>
      </c>
      <c r="H310" s="780" t="s">
        <v>71</v>
      </c>
      <c r="I310" s="246" t="s">
        <v>18</v>
      </c>
      <c r="J310" s="290" t="s">
        <v>433</v>
      </c>
      <c r="K310" s="245" t="s">
        <v>135</v>
      </c>
      <c r="L310" s="245" t="s">
        <v>62</v>
      </c>
      <c r="M310" s="575"/>
      <c r="N310" s="574"/>
    </row>
    <row r="311" spans="1:14" ht="14.25" customHeight="1" x14ac:dyDescent="0.25">
      <c r="A311" s="48">
        <v>44301</v>
      </c>
      <c r="B311" s="290" t="s">
        <v>93</v>
      </c>
      <c r="C311" s="245" t="s">
        <v>93</v>
      </c>
      <c r="D311" s="321" t="s">
        <v>91</v>
      </c>
      <c r="E311" s="454">
        <v>5000</v>
      </c>
      <c r="F311" s="565">
        <v>3650</v>
      </c>
      <c r="G311" s="519">
        <f t="shared" si="3"/>
        <v>1.3698630136986301</v>
      </c>
      <c r="H311" s="780" t="s">
        <v>71</v>
      </c>
      <c r="I311" s="246" t="s">
        <v>18</v>
      </c>
      <c r="J311" s="290" t="s">
        <v>433</v>
      </c>
      <c r="K311" s="245" t="s">
        <v>135</v>
      </c>
      <c r="L311" s="245" t="s">
        <v>62</v>
      </c>
      <c r="M311" s="575"/>
      <c r="N311" s="574"/>
    </row>
    <row r="312" spans="1:14" ht="14.25" customHeight="1" x14ac:dyDescent="0.25">
      <c r="A312" s="48">
        <v>44301</v>
      </c>
      <c r="B312" s="290" t="s">
        <v>93</v>
      </c>
      <c r="C312" s="245" t="s">
        <v>93</v>
      </c>
      <c r="D312" s="321" t="s">
        <v>91</v>
      </c>
      <c r="E312" s="220">
        <v>5000</v>
      </c>
      <c r="F312" s="565">
        <v>3650</v>
      </c>
      <c r="G312" s="519">
        <f t="shared" si="3"/>
        <v>1.3698630136986301</v>
      </c>
      <c r="H312" s="780" t="s">
        <v>71</v>
      </c>
      <c r="I312" s="246" t="s">
        <v>18</v>
      </c>
      <c r="J312" s="290" t="s">
        <v>433</v>
      </c>
      <c r="K312" s="245" t="s">
        <v>135</v>
      </c>
      <c r="L312" s="245" t="s">
        <v>62</v>
      </c>
      <c r="M312" s="575"/>
      <c r="N312" s="574"/>
    </row>
    <row r="313" spans="1:14" ht="14.25" customHeight="1" x14ac:dyDescent="0.25">
      <c r="A313" s="48">
        <v>44301</v>
      </c>
      <c r="B313" s="290" t="s">
        <v>68</v>
      </c>
      <c r="C313" s="654" t="s">
        <v>67</v>
      </c>
      <c r="D313" s="1007" t="s">
        <v>52</v>
      </c>
      <c r="E313" s="220">
        <v>10000</v>
      </c>
      <c r="F313" s="565">
        <v>3650</v>
      </c>
      <c r="G313" s="519">
        <f t="shared" si="3"/>
        <v>2.7397260273972601</v>
      </c>
      <c r="H313" s="780" t="s">
        <v>53</v>
      </c>
      <c r="I313" s="246" t="s">
        <v>18</v>
      </c>
      <c r="J313" s="291" t="s">
        <v>395</v>
      </c>
      <c r="K313" s="245" t="s">
        <v>135</v>
      </c>
      <c r="L313" s="245" t="s">
        <v>62</v>
      </c>
      <c r="M313" s="575"/>
      <c r="N313" s="574"/>
    </row>
    <row r="314" spans="1:14" ht="14.25" customHeight="1" x14ac:dyDescent="0.25">
      <c r="A314" s="48">
        <v>44301</v>
      </c>
      <c r="B314" s="290" t="s">
        <v>68</v>
      </c>
      <c r="C314" s="654" t="s">
        <v>67</v>
      </c>
      <c r="D314" s="1007" t="s">
        <v>52</v>
      </c>
      <c r="E314" s="220">
        <v>10000</v>
      </c>
      <c r="F314" s="565">
        <v>3650</v>
      </c>
      <c r="G314" s="519">
        <f t="shared" si="3"/>
        <v>2.7397260273972601</v>
      </c>
      <c r="H314" s="780" t="s">
        <v>53</v>
      </c>
      <c r="I314" s="246" t="s">
        <v>18</v>
      </c>
      <c r="J314" s="291" t="s">
        <v>395</v>
      </c>
      <c r="K314" s="245" t="s">
        <v>135</v>
      </c>
      <c r="L314" s="245" t="s">
        <v>62</v>
      </c>
      <c r="M314" s="575"/>
      <c r="N314" s="574"/>
    </row>
    <row r="315" spans="1:14" ht="14.25" customHeight="1" x14ac:dyDescent="0.25">
      <c r="A315" s="48">
        <v>44302</v>
      </c>
      <c r="B315" s="245" t="s">
        <v>68</v>
      </c>
      <c r="C315" s="218" t="s">
        <v>67</v>
      </c>
      <c r="D315" s="218" t="s">
        <v>91</v>
      </c>
      <c r="E315" s="266">
        <v>12000</v>
      </c>
      <c r="F315" s="565">
        <v>3650</v>
      </c>
      <c r="G315" s="519">
        <f t="shared" si="3"/>
        <v>3.2876712328767121</v>
      </c>
      <c r="H315" s="780" t="s">
        <v>263</v>
      </c>
      <c r="I315" s="246" t="s">
        <v>18</v>
      </c>
      <c r="J315" s="290" t="s">
        <v>410</v>
      </c>
      <c r="K315" s="245" t="s">
        <v>135</v>
      </c>
      <c r="L315" s="245" t="s">
        <v>62</v>
      </c>
      <c r="M315" s="575"/>
      <c r="N315" s="574"/>
    </row>
    <row r="316" spans="1:14" ht="14.25" customHeight="1" x14ac:dyDescent="0.25">
      <c r="A316" s="48">
        <v>44302</v>
      </c>
      <c r="B316" s="245" t="s">
        <v>68</v>
      </c>
      <c r="C316" s="218" t="s">
        <v>67</v>
      </c>
      <c r="D316" s="218" t="s">
        <v>91</v>
      </c>
      <c r="E316" s="447">
        <v>4000</v>
      </c>
      <c r="F316" s="565">
        <v>3650</v>
      </c>
      <c r="G316" s="519">
        <f t="shared" si="3"/>
        <v>1.095890410958904</v>
      </c>
      <c r="H316" s="780" t="s">
        <v>263</v>
      </c>
      <c r="I316" s="246" t="s">
        <v>18</v>
      </c>
      <c r="J316" s="290" t="s">
        <v>410</v>
      </c>
      <c r="K316" s="245" t="s">
        <v>135</v>
      </c>
      <c r="L316" s="245" t="s">
        <v>62</v>
      </c>
      <c r="M316" s="575"/>
      <c r="N316" s="574"/>
    </row>
    <row r="317" spans="1:14" ht="14.25" customHeight="1" x14ac:dyDescent="0.25">
      <c r="A317" s="48">
        <v>44302</v>
      </c>
      <c r="B317" s="245" t="s">
        <v>68</v>
      </c>
      <c r="C317" s="218" t="s">
        <v>67</v>
      </c>
      <c r="D317" s="218" t="s">
        <v>91</v>
      </c>
      <c r="E317" s="283">
        <v>13000</v>
      </c>
      <c r="F317" s="565">
        <v>3650</v>
      </c>
      <c r="G317" s="519">
        <f t="shared" si="3"/>
        <v>3.5616438356164384</v>
      </c>
      <c r="H317" s="780" t="s">
        <v>263</v>
      </c>
      <c r="I317" s="246" t="s">
        <v>18</v>
      </c>
      <c r="J317" s="290" t="s">
        <v>410</v>
      </c>
      <c r="K317" s="245" t="s">
        <v>135</v>
      </c>
      <c r="L317" s="245" t="s">
        <v>62</v>
      </c>
      <c r="M317" s="575"/>
      <c r="N317" s="574"/>
    </row>
    <row r="318" spans="1:14" ht="14.25" customHeight="1" x14ac:dyDescent="0.25">
      <c r="A318" s="48">
        <v>44302</v>
      </c>
      <c r="B318" s="245" t="s">
        <v>68</v>
      </c>
      <c r="C318" s="218" t="s">
        <v>67</v>
      </c>
      <c r="D318" s="218" t="s">
        <v>91</v>
      </c>
      <c r="E318" s="203">
        <v>6000</v>
      </c>
      <c r="F318" s="565">
        <v>3650</v>
      </c>
      <c r="G318" s="519">
        <f t="shared" si="3"/>
        <v>1.6438356164383561</v>
      </c>
      <c r="H318" s="780" t="s">
        <v>263</v>
      </c>
      <c r="I318" s="246" t="s">
        <v>18</v>
      </c>
      <c r="J318" s="290" t="s">
        <v>410</v>
      </c>
      <c r="K318" s="245" t="s">
        <v>135</v>
      </c>
      <c r="L318" s="245" t="s">
        <v>62</v>
      </c>
      <c r="M318" s="575"/>
      <c r="N318" s="574"/>
    </row>
    <row r="319" spans="1:14" ht="14.25" customHeight="1" x14ac:dyDescent="0.25">
      <c r="A319" s="48">
        <v>44302</v>
      </c>
      <c r="B319" s="245" t="s">
        <v>68</v>
      </c>
      <c r="C319" s="218" t="s">
        <v>67</v>
      </c>
      <c r="D319" s="218" t="s">
        <v>91</v>
      </c>
      <c r="E319" s="689">
        <v>9000</v>
      </c>
      <c r="F319" s="565">
        <v>3650</v>
      </c>
      <c r="G319" s="519">
        <f t="shared" si="3"/>
        <v>2.4657534246575343</v>
      </c>
      <c r="H319" s="780" t="s">
        <v>263</v>
      </c>
      <c r="I319" s="246" t="s">
        <v>18</v>
      </c>
      <c r="J319" s="290" t="s">
        <v>410</v>
      </c>
      <c r="K319" s="245" t="s">
        <v>135</v>
      </c>
      <c r="L319" s="245" t="s">
        <v>62</v>
      </c>
      <c r="M319" s="575"/>
      <c r="N319" s="574"/>
    </row>
    <row r="320" spans="1:14" ht="14.25" customHeight="1" x14ac:dyDescent="0.25">
      <c r="A320" s="48">
        <v>44302</v>
      </c>
      <c r="B320" s="245" t="s">
        <v>68</v>
      </c>
      <c r="C320" s="218" t="s">
        <v>67</v>
      </c>
      <c r="D320" s="218" t="s">
        <v>91</v>
      </c>
      <c r="E320" s="266">
        <v>7000</v>
      </c>
      <c r="F320" s="565">
        <v>3650</v>
      </c>
      <c r="G320" s="519">
        <f t="shared" si="3"/>
        <v>1.9178082191780821</v>
      </c>
      <c r="H320" s="780" t="s">
        <v>263</v>
      </c>
      <c r="I320" s="246" t="s">
        <v>18</v>
      </c>
      <c r="J320" s="290" t="s">
        <v>410</v>
      </c>
      <c r="K320" s="245" t="s">
        <v>135</v>
      </c>
      <c r="L320" s="245" t="s">
        <v>62</v>
      </c>
      <c r="M320" s="575"/>
      <c r="N320" s="574"/>
    </row>
    <row r="321" spans="1:14" ht="14.25" customHeight="1" x14ac:dyDescent="0.25">
      <c r="A321" s="48">
        <v>44302</v>
      </c>
      <c r="B321" s="245" t="s">
        <v>93</v>
      </c>
      <c r="C321" s="245" t="s">
        <v>93</v>
      </c>
      <c r="D321" s="212" t="s">
        <v>91</v>
      </c>
      <c r="E321" s="266">
        <v>3000</v>
      </c>
      <c r="F321" s="565">
        <v>3650</v>
      </c>
      <c r="G321" s="519">
        <f t="shared" si="3"/>
        <v>0.82191780821917804</v>
      </c>
      <c r="H321" s="780" t="s">
        <v>263</v>
      </c>
      <c r="I321" s="246" t="s">
        <v>18</v>
      </c>
      <c r="J321" s="290" t="s">
        <v>410</v>
      </c>
      <c r="K321" s="245" t="s">
        <v>135</v>
      </c>
      <c r="L321" s="245" t="s">
        <v>62</v>
      </c>
      <c r="M321" s="575"/>
      <c r="N321" s="574"/>
    </row>
    <row r="322" spans="1:14" ht="14.25" customHeight="1" x14ac:dyDescent="0.25">
      <c r="A322" s="48">
        <v>44302</v>
      </c>
      <c r="B322" s="245" t="s">
        <v>93</v>
      </c>
      <c r="C322" s="245" t="s">
        <v>93</v>
      </c>
      <c r="D322" s="212" t="s">
        <v>91</v>
      </c>
      <c r="E322" s="266">
        <v>2000</v>
      </c>
      <c r="F322" s="565">
        <v>3650</v>
      </c>
      <c r="G322" s="519">
        <f t="shared" si="3"/>
        <v>0.54794520547945202</v>
      </c>
      <c r="H322" s="780" t="s">
        <v>263</v>
      </c>
      <c r="I322" s="246" t="s">
        <v>18</v>
      </c>
      <c r="J322" s="290" t="s">
        <v>410</v>
      </c>
      <c r="K322" s="245" t="s">
        <v>135</v>
      </c>
      <c r="L322" s="245" t="s">
        <v>62</v>
      </c>
      <c r="M322" s="575"/>
      <c r="N322" s="574"/>
    </row>
    <row r="323" spans="1:14" ht="14.25" customHeight="1" x14ac:dyDescent="0.25">
      <c r="A323" s="48">
        <v>44302</v>
      </c>
      <c r="B323" s="245" t="s">
        <v>93</v>
      </c>
      <c r="C323" s="245" t="s">
        <v>93</v>
      </c>
      <c r="D323" s="212" t="s">
        <v>91</v>
      </c>
      <c r="E323" s="447">
        <v>5000</v>
      </c>
      <c r="F323" s="565">
        <v>3650</v>
      </c>
      <c r="G323" s="519">
        <f t="shared" si="3"/>
        <v>1.3698630136986301</v>
      </c>
      <c r="H323" s="780" t="s">
        <v>263</v>
      </c>
      <c r="I323" s="246" t="s">
        <v>18</v>
      </c>
      <c r="J323" s="290" t="s">
        <v>410</v>
      </c>
      <c r="K323" s="245" t="s">
        <v>135</v>
      </c>
      <c r="L323" s="245" t="s">
        <v>62</v>
      </c>
      <c r="M323" s="575"/>
      <c r="N323" s="574"/>
    </row>
    <row r="324" spans="1:14" ht="14.25" customHeight="1" x14ac:dyDescent="0.25">
      <c r="A324" s="48">
        <v>44302</v>
      </c>
      <c r="B324" s="516" t="s">
        <v>68</v>
      </c>
      <c r="C324" s="438" t="s">
        <v>67</v>
      </c>
      <c r="D324" s="516" t="s">
        <v>91</v>
      </c>
      <c r="E324" s="734">
        <v>4000</v>
      </c>
      <c r="F324" s="565">
        <v>3650</v>
      </c>
      <c r="G324" s="519">
        <f t="shared" si="3"/>
        <v>1.095890410958904</v>
      </c>
      <c r="H324" s="780" t="s">
        <v>324</v>
      </c>
      <c r="I324" s="246" t="s">
        <v>18</v>
      </c>
      <c r="J324" s="210" t="s">
        <v>416</v>
      </c>
      <c r="K324" s="245" t="s">
        <v>135</v>
      </c>
      <c r="L324" s="245" t="s">
        <v>62</v>
      </c>
      <c r="M324" s="575"/>
      <c r="N324" s="574"/>
    </row>
    <row r="325" spans="1:14" ht="14.25" customHeight="1" x14ac:dyDescent="0.25">
      <c r="A325" s="48">
        <v>44302</v>
      </c>
      <c r="B325" s="516" t="s">
        <v>68</v>
      </c>
      <c r="C325" s="438" t="s">
        <v>67</v>
      </c>
      <c r="D325" s="516" t="s">
        <v>91</v>
      </c>
      <c r="E325" s="734">
        <v>8000</v>
      </c>
      <c r="F325" s="565">
        <v>3650</v>
      </c>
      <c r="G325" s="519">
        <f t="shared" ref="G325:G335" si="6">E325/F325</f>
        <v>2.1917808219178081</v>
      </c>
      <c r="H325" s="780" t="s">
        <v>324</v>
      </c>
      <c r="I325" s="246" t="s">
        <v>18</v>
      </c>
      <c r="J325" s="210" t="s">
        <v>416</v>
      </c>
      <c r="K325" s="245" t="s">
        <v>135</v>
      </c>
      <c r="L325" s="245" t="s">
        <v>62</v>
      </c>
      <c r="M325" s="575"/>
      <c r="N325" s="574"/>
    </row>
    <row r="326" spans="1:14" ht="14.25" customHeight="1" x14ac:dyDescent="0.25">
      <c r="A326" s="48">
        <v>44302</v>
      </c>
      <c r="B326" s="516" t="s">
        <v>68</v>
      </c>
      <c r="C326" s="438" t="s">
        <v>67</v>
      </c>
      <c r="D326" s="516" t="s">
        <v>91</v>
      </c>
      <c r="E326" s="734">
        <v>5000</v>
      </c>
      <c r="F326" s="565">
        <v>3650</v>
      </c>
      <c r="G326" s="519">
        <f t="shared" si="6"/>
        <v>1.3698630136986301</v>
      </c>
      <c r="H326" s="780" t="s">
        <v>324</v>
      </c>
      <c r="I326" s="246" t="s">
        <v>18</v>
      </c>
      <c r="J326" s="210" t="s">
        <v>416</v>
      </c>
      <c r="K326" s="245" t="s">
        <v>135</v>
      </c>
      <c r="L326" s="245" t="s">
        <v>62</v>
      </c>
      <c r="M326" s="575"/>
      <c r="N326" s="574"/>
    </row>
    <row r="327" spans="1:14" ht="14.25" customHeight="1" x14ac:dyDescent="0.25">
      <c r="A327" s="48">
        <v>44302</v>
      </c>
      <c r="B327" s="516" t="s">
        <v>68</v>
      </c>
      <c r="C327" s="438" t="s">
        <v>67</v>
      </c>
      <c r="D327" s="516" t="s">
        <v>91</v>
      </c>
      <c r="E327" s="734">
        <v>10000</v>
      </c>
      <c r="F327" s="565">
        <v>3650</v>
      </c>
      <c r="G327" s="519">
        <f t="shared" si="6"/>
        <v>2.7397260273972601</v>
      </c>
      <c r="H327" s="780" t="s">
        <v>324</v>
      </c>
      <c r="I327" s="246" t="s">
        <v>18</v>
      </c>
      <c r="J327" s="210" t="s">
        <v>416</v>
      </c>
      <c r="K327" s="245" t="s">
        <v>135</v>
      </c>
      <c r="L327" s="245" t="s">
        <v>62</v>
      </c>
      <c r="M327" s="575"/>
      <c r="N327" s="574"/>
    </row>
    <row r="328" spans="1:14" ht="14.25" customHeight="1" x14ac:dyDescent="0.25">
      <c r="A328" s="48">
        <v>44302</v>
      </c>
      <c r="B328" s="516" t="s">
        <v>68</v>
      </c>
      <c r="C328" s="438" t="s">
        <v>67</v>
      </c>
      <c r="D328" s="516" t="s">
        <v>91</v>
      </c>
      <c r="E328" s="734">
        <v>10000</v>
      </c>
      <c r="F328" s="565">
        <v>3650</v>
      </c>
      <c r="G328" s="519">
        <f t="shared" si="6"/>
        <v>2.7397260273972601</v>
      </c>
      <c r="H328" s="780" t="s">
        <v>324</v>
      </c>
      <c r="I328" s="246" t="s">
        <v>18</v>
      </c>
      <c r="J328" s="210" t="s">
        <v>416</v>
      </c>
      <c r="K328" s="245" t="s">
        <v>135</v>
      </c>
      <c r="L328" s="245" t="s">
        <v>62</v>
      </c>
      <c r="M328" s="575"/>
      <c r="N328" s="574"/>
    </row>
    <row r="329" spans="1:14" ht="14.25" customHeight="1" x14ac:dyDescent="0.25">
      <c r="A329" s="48">
        <v>44302</v>
      </c>
      <c r="B329" s="516" t="s">
        <v>93</v>
      </c>
      <c r="C329" s="245" t="s">
        <v>93</v>
      </c>
      <c r="D329" s="516" t="s">
        <v>91</v>
      </c>
      <c r="E329" s="734">
        <v>5000</v>
      </c>
      <c r="F329" s="565">
        <v>3650</v>
      </c>
      <c r="G329" s="519">
        <f t="shared" si="6"/>
        <v>1.3698630136986301</v>
      </c>
      <c r="H329" s="780" t="s">
        <v>324</v>
      </c>
      <c r="I329" s="246" t="s">
        <v>18</v>
      </c>
      <c r="J329" s="210" t="s">
        <v>416</v>
      </c>
      <c r="K329" s="245" t="s">
        <v>135</v>
      </c>
      <c r="L329" s="245" t="s">
        <v>62</v>
      </c>
      <c r="M329" s="575"/>
      <c r="N329" s="574"/>
    </row>
    <row r="330" spans="1:14" ht="14.25" customHeight="1" x14ac:dyDescent="0.25">
      <c r="A330" s="48">
        <v>44302</v>
      </c>
      <c r="B330" s="516" t="s">
        <v>93</v>
      </c>
      <c r="C330" s="245" t="s">
        <v>93</v>
      </c>
      <c r="D330" s="516" t="s">
        <v>91</v>
      </c>
      <c r="E330" s="734">
        <v>5000</v>
      </c>
      <c r="F330" s="565">
        <v>3650</v>
      </c>
      <c r="G330" s="519">
        <f t="shared" si="6"/>
        <v>1.3698630136986301</v>
      </c>
      <c r="H330" s="780" t="s">
        <v>324</v>
      </c>
      <c r="I330" s="246" t="s">
        <v>18</v>
      </c>
      <c r="J330" s="210" t="s">
        <v>416</v>
      </c>
      <c r="K330" s="245" t="s">
        <v>135</v>
      </c>
      <c r="L330" s="245" t="s">
        <v>62</v>
      </c>
      <c r="M330" s="575"/>
      <c r="N330" s="574"/>
    </row>
    <row r="331" spans="1:14" ht="14.25" customHeight="1" x14ac:dyDescent="0.25">
      <c r="A331" s="707">
        <v>44302</v>
      </c>
      <c r="B331" s="212" t="s">
        <v>68</v>
      </c>
      <c r="C331" s="212" t="s">
        <v>67</v>
      </c>
      <c r="D331" s="287" t="s">
        <v>91</v>
      </c>
      <c r="E331" s="220">
        <v>8000</v>
      </c>
      <c r="F331" s="565">
        <v>3650</v>
      </c>
      <c r="G331" s="519">
        <f t="shared" si="6"/>
        <v>2.1917808219178081</v>
      </c>
      <c r="H331" s="308" t="s">
        <v>276</v>
      </c>
      <c r="I331" s="246" t="s">
        <v>18</v>
      </c>
      <c r="J331" s="762" t="s">
        <v>421</v>
      </c>
      <c r="K331" s="245" t="s">
        <v>135</v>
      </c>
      <c r="L331" s="245" t="s">
        <v>62</v>
      </c>
      <c r="M331" s="575"/>
      <c r="N331" s="574"/>
    </row>
    <row r="332" spans="1:14" ht="14.25" customHeight="1" x14ac:dyDescent="0.25">
      <c r="A332" s="707">
        <v>44302</v>
      </c>
      <c r="B332" s="212" t="s">
        <v>68</v>
      </c>
      <c r="C332" s="212" t="s">
        <v>67</v>
      </c>
      <c r="D332" s="287" t="s">
        <v>91</v>
      </c>
      <c r="E332" s="570">
        <v>8000</v>
      </c>
      <c r="F332" s="565">
        <v>3650</v>
      </c>
      <c r="G332" s="519">
        <f t="shared" si="6"/>
        <v>2.1917808219178081</v>
      </c>
      <c r="H332" s="308" t="s">
        <v>276</v>
      </c>
      <c r="I332" s="246" t="s">
        <v>18</v>
      </c>
      <c r="J332" s="762" t="s">
        <v>421</v>
      </c>
      <c r="K332" s="245" t="s">
        <v>135</v>
      </c>
      <c r="L332" s="245" t="s">
        <v>62</v>
      </c>
      <c r="M332" s="575"/>
      <c r="N332" s="574"/>
    </row>
    <row r="333" spans="1:14" ht="14.25" customHeight="1" x14ac:dyDescent="0.25">
      <c r="A333" s="707">
        <v>44302</v>
      </c>
      <c r="B333" s="212" t="s">
        <v>68</v>
      </c>
      <c r="C333" s="212" t="s">
        <v>67</v>
      </c>
      <c r="D333" s="287" t="s">
        <v>91</v>
      </c>
      <c r="E333" s="220">
        <v>7000</v>
      </c>
      <c r="F333" s="565">
        <v>3650</v>
      </c>
      <c r="G333" s="519">
        <f t="shared" si="6"/>
        <v>1.9178082191780821</v>
      </c>
      <c r="H333" s="308" t="s">
        <v>276</v>
      </c>
      <c r="I333" s="246" t="s">
        <v>18</v>
      </c>
      <c r="J333" s="762" t="s">
        <v>421</v>
      </c>
      <c r="K333" s="245" t="s">
        <v>135</v>
      </c>
      <c r="L333" s="245" t="s">
        <v>62</v>
      </c>
      <c r="M333" s="575"/>
      <c r="N333" s="574"/>
    </row>
    <row r="334" spans="1:14" ht="14.25" customHeight="1" x14ac:dyDescent="0.25">
      <c r="A334" s="707">
        <v>44302</v>
      </c>
      <c r="B334" s="212" t="s">
        <v>68</v>
      </c>
      <c r="C334" s="212" t="s">
        <v>67</v>
      </c>
      <c r="D334" s="287" t="s">
        <v>91</v>
      </c>
      <c r="E334" s="262">
        <v>10000</v>
      </c>
      <c r="F334" s="565">
        <v>3650</v>
      </c>
      <c r="G334" s="519">
        <f t="shared" si="6"/>
        <v>2.7397260273972601</v>
      </c>
      <c r="H334" s="308" t="s">
        <v>276</v>
      </c>
      <c r="I334" s="246" t="s">
        <v>18</v>
      </c>
      <c r="J334" s="762" t="s">
        <v>421</v>
      </c>
      <c r="K334" s="245" t="s">
        <v>135</v>
      </c>
      <c r="L334" s="245" t="s">
        <v>62</v>
      </c>
      <c r="M334" s="575"/>
      <c r="N334" s="574"/>
    </row>
    <row r="335" spans="1:14" ht="14.25" customHeight="1" x14ac:dyDescent="0.25">
      <c r="A335" s="707">
        <v>44302</v>
      </c>
      <c r="B335" s="212" t="s">
        <v>68</v>
      </c>
      <c r="C335" s="212" t="s">
        <v>67</v>
      </c>
      <c r="D335" s="287" t="s">
        <v>91</v>
      </c>
      <c r="E335" s="454">
        <v>5000</v>
      </c>
      <c r="F335" s="565">
        <v>3650</v>
      </c>
      <c r="G335" s="519">
        <f t="shared" si="6"/>
        <v>1.3698630136986301</v>
      </c>
      <c r="H335" s="308" t="s">
        <v>276</v>
      </c>
      <c r="I335" s="246" t="s">
        <v>18</v>
      </c>
      <c r="J335" s="762" t="s">
        <v>421</v>
      </c>
      <c r="K335" s="245" t="s">
        <v>135</v>
      </c>
      <c r="L335" s="245" t="s">
        <v>62</v>
      </c>
      <c r="M335" s="575"/>
      <c r="N335" s="574"/>
    </row>
    <row r="336" spans="1:14" ht="14.25" customHeight="1" x14ac:dyDescent="0.25">
      <c r="A336" s="707">
        <v>44302</v>
      </c>
      <c r="B336" s="212" t="s">
        <v>93</v>
      </c>
      <c r="C336" s="245" t="s">
        <v>93</v>
      </c>
      <c r="D336" s="287" t="s">
        <v>91</v>
      </c>
      <c r="E336" s="203">
        <v>5000</v>
      </c>
      <c r="F336" s="565">
        <v>3650</v>
      </c>
      <c r="G336" s="519">
        <f t="shared" ref="G336:G344" si="7">E336/F336</f>
        <v>1.3698630136986301</v>
      </c>
      <c r="H336" s="308" t="s">
        <v>276</v>
      </c>
      <c r="I336" s="246" t="s">
        <v>18</v>
      </c>
      <c r="J336" s="762" t="s">
        <v>421</v>
      </c>
      <c r="K336" s="245" t="s">
        <v>135</v>
      </c>
      <c r="L336" s="245" t="s">
        <v>62</v>
      </c>
      <c r="M336" s="575"/>
      <c r="N336" s="574"/>
    </row>
    <row r="337" spans="1:14" ht="14.25" customHeight="1" x14ac:dyDescent="0.25">
      <c r="A337" s="707">
        <v>44302</v>
      </c>
      <c r="B337" s="212" t="s">
        <v>93</v>
      </c>
      <c r="C337" s="245" t="s">
        <v>93</v>
      </c>
      <c r="D337" s="287" t="s">
        <v>91</v>
      </c>
      <c r="E337" s="447">
        <v>2000</v>
      </c>
      <c r="F337" s="565">
        <v>3650</v>
      </c>
      <c r="G337" s="519">
        <f t="shared" si="7"/>
        <v>0.54794520547945202</v>
      </c>
      <c r="H337" s="308" t="s">
        <v>276</v>
      </c>
      <c r="I337" s="246" t="s">
        <v>18</v>
      </c>
      <c r="J337" s="762" t="s">
        <v>421</v>
      </c>
      <c r="K337" s="245" t="s">
        <v>135</v>
      </c>
      <c r="L337" s="245" t="s">
        <v>62</v>
      </c>
      <c r="M337" s="575"/>
      <c r="N337" s="574"/>
    </row>
    <row r="338" spans="1:14" ht="14.25" customHeight="1" x14ac:dyDescent="0.25">
      <c r="A338" s="707">
        <v>44302</v>
      </c>
      <c r="B338" s="212" t="s">
        <v>93</v>
      </c>
      <c r="C338" s="245" t="s">
        <v>93</v>
      </c>
      <c r="D338" s="287" t="s">
        <v>91</v>
      </c>
      <c r="E338" s="278">
        <v>1000</v>
      </c>
      <c r="F338" s="565">
        <v>3650</v>
      </c>
      <c r="G338" s="519">
        <f t="shared" si="7"/>
        <v>0.27397260273972601</v>
      </c>
      <c r="H338" s="308" t="s">
        <v>276</v>
      </c>
      <c r="I338" s="246" t="s">
        <v>18</v>
      </c>
      <c r="J338" s="762" t="s">
        <v>421</v>
      </c>
      <c r="K338" s="245" t="s">
        <v>135</v>
      </c>
      <c r="L338" s="245" t="s">
        <v>62</v>
      </c>
      <c r="M338" s="575"/>
      <c r="N338" s="574"/>
    </row>
    <row r="339" spans="1:14" ht="14.25" customHeight="1" x14ac:dyDescent="0.25">
      <c r="A339" s="707">
        <v>44302</v>
      </c>
      <c r="B339" s="212" t="s">
        <v>93</v>
      </c>
      <c r="C339" s="245" t="s">
        <v>93</v>
      </c>
      <c r="D339" s="287" t="s">
        <v>91</v>
      </c>
      <c r="E339" s="266">
        <v>2000</v>
      </c>
      <c r="F339" s="565">
        <v>3650</v>
      </c>
      <c r="G339" s="519">
        <f t="shared" si="7"/>
        <v>0.54794520547945202</v>
      </c>
      <c r="H339" s="308" t="s">
        <v>276</v>
      </c>
      <c r="I339" s="246" t="s">
        <v>18</v>
      </c>
      <c r="J339" s="762" t="s">
        <v>421</v>
      </c>
      <c r="K339" s="245" t="s">
        <v>135</v>
      </c>
      <c r="L339" s="245" t="s">
        <v>62</v>
      </c>
      <c r="M339" s="575"/>
      <c r="N339" s="574"/>
    </row>
    <row r="340" spans="1:14" ht="14.25" customHeight="1" x14ac:dyDescent="0.25">
      <c r="A340" s="48">
        <v>44302</v>
      </c>
      <c r="B340" s="210" t="s">
        <v>68</v>
      </c>
      <c r="C340" s="210" t="s">
        <v>67</v>
      </c>
      <c r="D340" s="226" t="s">
        <v>91</v>
      </c>
      <c r="E340" s="454">
        <v>16000</v>
      </c>
      <c r="F340" s="565">
        <v>3650</v>
      </c>
      <c r="G340" s="519">
        <f t="shared" si="7"/>
        <v>4.3835616438356162</v>
      </c>
      <c r="H340" s="308" t="s">
        <v>70</v>
      </c>
      <c r="I340" s="246" t="s">
        <v>18</v>
      </c>
      <c r="J340" s="833" t="s">
        <v>426</v>
      </c>
      <c r="K340" s="245" t="s">
        <v>135</v>
      </c>
      <c r="L340" s="245" t="s">
        <v>62</v>
      </c>
      <c r="M340" s="575"/>
      <c r="N340" s="574"/>
    </row>
    <row r="341" spans="1:14" ht="14.25" customHeight="1" x14ac:dyDescent="0.25">
      <c r="A341" s="48">
        <v>44302</v>
      </c>
      <c r="B341" s="210" t="s">
        <v>68</v>
      </c>
      <c r="C341" s="210" t="s">
        <v>67</v>
      </c>
      <c r="D341" s="226" t="s">
        <v>91</v>
      </c>
      <c r="E341" s="203">
        <v>19000</v>
      </c>
      <c r="F341" s="565">
        <v>3650</v>
      </c>
      <c r="G341" s="519">
        <f t="shared" si="7"/>
        <v>5.2054794520547949</v>
      </c>
      <c r="H341" s="308" t="s">
        <v>70</v>
      </c>
      <c r="I341" s="246" t="s">
        <v>18</v>
      </c>
      <c r="J341" s="833" t="s">
        <v>426</v>
      </c>
      <c r="K341" s="245" t="s">
        <v>135</v>
      </c>
      <c r="L341" s="245" t="s">
        <v>62</v>
      </c>
      <c r="M341" s="575"/>
      <c r="N341" s="574"/>
    </row>
    <row r="342" spans="1:14" ht="14.25" customHeight="1" x14ac:dyDescent="0.25">
      <c r="A342" s="48">
        <v>44302</v>
      </c>
      <c r="B342" s="210" t="s">
        <v>68</v>
      </c>
      <c r="C342" s="210" t="s">
        <v>67</v>
      </c>
      <c r="D342" s="226" t="s">
        <v>91</v>
      </c>
      <c r="E342" s="497">
        <v>18000</v>
      </c>
      <c r="F342" s="565">
        <v>3650</v>
      </c>
      <c r="G342" s="519">
        <f t="shared" si="7"/>
        <v>4.9315068493150687</v>
      </c>
      <c r="H342" s="308" t="s">
        <v>70</v>
      </c>
      <c r="I342" s="246" t="s">
        <v>18</v>
      </c>
      <c r="J342" s="833" t="s">
        <v>426</v>
      </c>
      <c r="K342" s="245" t="s">
        <v>135</v>
      </c>
      <c r="L342" s="245" t="s">
        <v>62</v>
      </c>
      <c r="M342" s="575"/>
      <c r="N342" s="574"/>
    </row>
    <row r="343" spans="1:14" ht="14.25" customHeight="1" x14ac:dyDescent="0.25">
      <c r="A343" s="48">
        <v>44302</v>
      </c>
      <c r="B343" s="251" t="s">
        <v>93</v>
      </c>
      <c r="C343" s="245" t="s">
        <v>93</v>
      </c>
      <c r="D343" s="321" t="s">
        <v>91</v>
      </c>
      <c r="E343" s="447">
        <v>4000</v>
      </c>
      <c r="F343" s="565">
        <v>3650</v>
      </c>
      <c r="G343" s="519">
        <f t="shared" si="7"/>
        <v>1.095890410958904</v>
      </c>
      <c r="H343" s="308" t="s">
        <v>70</v>
      </c>
      <c r="I343" s="246" t="s">
        <v>18</v>
      </c>
      <c r="J343" s="833" t="s">
        <v>426</v>
      </c>
      <c r="K343" s="245" t="s">
        <v>135</v>
      </c>
      <c r="L343" s="245" t="s">
        <v>62</v>
      </c>
      <c r="M343" s="575"/>
      <c r="N343" s="574"/>
    </row>
    <row r="344" spans="1:14" ht="14.25" customHeight="1" x14ac:dyDescent="0.25">
      <c r="A344" s="48">
        <v>44302</v>
      </c>
      <c r="B344" s="251" t="s">
        <v>93</v>
      </c>
      <c r="C344" s="245" t="s">
        <v>93</v>
      </c>
      <c r="D344" s="321" t="s">
        <v>91</v>
      </c>
      <c r="E344" s="227">
        <v>2000</v>
      </c>
      <c r="F344" s="565">
        <v>3650</v>
      </c>
      <c r="G344" s="519">
        <f t="shared" si="7"/>
        <v>0.54794520547945202</v>
      </c>
      <c r="H344" s="308" t="s">
        <v>70</v>
      </c>
      <c r="I344" s="246" t="s">
        <v>18</v>
      </c>
      <c r="J344" s="833" t="s">
        <v>426</v>
      </c>
      <c r="K344" s="245" t="s">
        <v>135</v>
      </c>
      <c r="L344" s="245" t="s">
        <v>62</v>
      </c>
      <c r="M344" s="575"/>
      <c r="N344" s="574"/>
    </row>
    <row r="345" spans="1:14" ht="14.25" customHeight="1" x14ac:dyDescent="0.25">
      <c r="A345" s="48">
        <v>44302</v>
      </c>
      <c r="B345" s="251" t="s">
        <v>93</v>
      </c>
      <c r="C345" s="245" t="s">
        <v>93</v>
      </c>
      <c r="D345" s="321" t="s">
        <v>91</v>
      </c>
      <c r="E345" s="220">
        <v>4000</v>
      </c>
      <c r="F345" s="565">
        <v>3650</v>
      </c>
      <c r="G345" s="519">
        <f>E345/F345</f>
        <v>1.095890410958904</v>
      </c>
      <c r="H345" s="308" t="s">
        <v>70</v>
      </c>
      <c r="I345" s="246" t="s">
        <v>18</v>
      </c>
      <c r="J345" s="833" t="s">
        <v>426</v>
      </c>
      <c r="K345" s="245" t="s">
        <v>135</v>
      </c>
      <c r="L345" s="245" t="s">
        <v>62</v>
      </c>
      <c r="M345" s="575"/>
      <c r="N345" s="574"/>
    </row>
    <row r="346" spans="1:14" ht="14.25" customHeight="1" x14ac:dyDescent="0.25">
      <c r="A346" s="211">
        <v>44303</v>
      </c>
      <c r="B346" s="245" t="s">
        <v>68</v>
      </c>
      <c r="C346" s="212" t="s">
        <v>67</v>
      </c>
      <c r="D346" s="212" t="s">
        <v>91</v>
      </c>
      <c r="E346" s="689">
        <v>7000</v>
      </c>
      <c r="F346" s="565">
        <v>3650</v>
      </c>
      <c r="G346" s="519">
        <f t="shared" ref="G346:G418" si="8">E346/F346</f>
        <v>1.9178082191780821</v>
      </c>
      <c r="H346" s="210" t="s">
        <v>263</v>
      </c>
      <c r="I346" s="246" t="s">
        <v>18</v>
      </c>
      <c r="J346" s="290" t="s">
        <v>430</v>
      </c>
      <c r="K346" s="245" t="s">
        <v>135</v>
      </c>
      <c r="L346" s="245" t="s">
        <v>62</v>
      </c>
      <c r="M346" s="575"/>
      <c r="N346" s="574"/>
    </row>
    <row r="347" spans="1:14" ht="14.25" customHeight="1" x14ac:dyDescent="0.25">
      <c r="A347" s="211">
        <v>44303</v>
      </c>
      <c r="B347" s="245" t="s">
        <v>68</v>
      </c>
      <c r="C347" s="212" t="s">
        <v>67</v>
      </c>
      <c r="D347" s="212" t="s">
        <v>91</v>
      </c>
      <c r="E347" s="220">
        <v>7000</v>
      </c>
      <c r="F347" s="565">
        <v>3650</v>
      </c>
      <c r="G347" s="519">
        <f t="shared" si="8"/>
        <v>1.9178082191780821</v>
      </c>
      <c r="H347" s="210" t="s">
        <v>263</v>
      </c>
      <c r="I347" s="246" t="s">
        <v>18</v>
      </c>
      <c r="J347" s="290" t="s">
        <v>430</v>
      </c>
      <c r="K347" s="245" t="s">
        <v>135</v>
      </c>
      <c r="L347" s="245" t="s">
        <v>62</v>
      </c>
      <c r="M347" s="575"/>
      <c r="N347" s="574"/>
    </row>
    <row r="348" spans="1:14" ht="14.25" customHeight="1" x14ac:dyDescent="0.25">
      <c r="A348" s="211">
        <v>44303</v>
      </c>
      <c r="B348" s="212" t="s">
        <v>68</v>
      </c>
      <c r="C348" s="212" t="s">
        <v>67</v>
      </c>
      <c r="D348" s="212" t="s">
        <v>91</v>
      </c>
      <c r="E348" s="454">
        <v>8000</v>
      </c>
      <c r="F348" s="565">
        <v>3650</v>
      </c>
      <c r="G348" s="519">
        <f t="shared" si="8"/>
        <v>2.1917808219178081</v>
      </c>
      <c r="H348" s="210" t="s">
        <v>276</v>
      </c>
      <c r="I348" s="246" t="s">
        <v>18</v>
      </c>
      <c r="J348" s="762" t="s">
        <v>431</v>
      </c>
      <c r="K348" s="245" t="s">
        <v>135</v>
      </c>
      <c r="L348" s="245" t="s">
        <v>62</v>
      </c>
      <c r="M348" s="575"/>
      <c r="N348" s="574"/>
    </row>
    <row r="349" spans="1:14" ht="14.25" customHeight="1" x14ac:dyDescent="0.25">
      <c r="A349" s="211">
        <v>44303</v>
      </c>
      <c r="B349" s="212" t="s">
        <v>68</v>
      </c>
      <c r="C349" s="212" t="s">
        <v>67</v>
      </c>
      <c r="D349" s="287" t="s">
        <v>91</v>
      </c>
      <c r="E349" s="219">
        <v>8000</v>
      </c>
      <c r="F349" s="565">
        <v>3650</v>
      </c>
      <c r="G349" s="519">
        <f t="shared" si="8"/>
        <v>2.1917808219178081</v>
      </c>
      <c r="H349" s="210" t="s">
        <v>276</v>
      </c>
      <c r="I349" s="246" t="s">
        <v>18</v>
      </c>
      <c r="J349" s="762" t="s">
        <v>431</v>
      </c>
      <c r="K349" s="245" t="s">
        <v>135</v>
      </c>
      <c r="L349" s="245" t="s">
        <v>62</v>
      </c>
      <c r="M349" s="575"/>
      <c r="N349" s="574"/>
    </row>
    <row r="350" spans="1:14" ht="14.25" customHeight="1" x14ac:dyDescent="0.25">
      <c r="A350" s="48">
        <v>44303</v>
      </c>
      <c r="B350" s="516" t="s">
        <v>68</v>
      </c>
      <c r="C350" s="438" t="s">
        <v>67</v>
      </c>
      <c r="D350" s="516" t="s">
        <v>91</v>
      </c>
      <c r="E350" s="734">
        <v>4000</v>
      </c>
      <c r="F350" s="565">
        <v>3650</v>
      </c>
      <c r="G350" s="519">
        <f t="shared" si="8"/>
        <v>1.095890410958904</v>
      </c>
      <c r="H350" s="210" t="s">
        <v>324</v>
      </c>
      <c r="I350" s="246" t="s">
        <v>18</v>
      </c>
      <c r="J350" s="210" t="s">
        <v>432</v>
      </c>
      <c r="K350" s="245" t="s">
        <v>135</v>
      </c>
      <c r="L350" s="245" t="s">
        <v>62</v>
      </c>
      <c r="M350" s="575"/>
      <c r="N350" s="574"/>
    </row>
    <row r="351" spans="1:14" ht="14.25" customHeight="1" x14ac:dyDescent="0.25">
      <c r="A351" s="48">
        <v>44303</v>
      </c>
      <c r="B351" s="516" t="s">
        <v>68</v>
      </c>
      <c r="C351" s="438" t="s">
        <v>67</v>
      </c>
      <c r="D351" s="516" t="s">
        <v>91</v>
      </c>
      <c r="E351" s="734">
        <v>4000</v>
      </c>
      <c r="F351" s="565">
        <v>3650</v>
      </c>
      <c r="G351" s="519">
        <f t="shared" si="8"/>
        <v>1.095890410958904</v>
      </c>
      <c r="H351" s="210" t="s">
        <v>324</v>
      </c>
      <c r="I351" s="246" t="s">
        <v>18</v>
      </c>
      <c r="J351" s="210" t="s">
        <v>432</v>
      </c>
      <c r="K351" s="245" t="s">
        <v>135</v>
      </c>
      <c r="L351" s="245" t="s">
        <v>62</v>
      </c>
      <c r="M351" s="575"/>
      <c r="N351" s="574"/>
    </row>
    <row r="352" spans="1:14" ht="14.25" customHeight="1" x14ac:dyDescent="0.25">
      <c r="A352" s="48">
        <v>44305</v>
      </c>
      <c r="B352" s="245" t="s">
        <v>68</v>
      </c>
      <c r="C352" s="245" t="s">
        <v>67</v>
      </c>
      <c r="D352" s="212" t="s">
        <v>91</v>
      </c>
      <c r="E352" s="203">
        <v>14000</v>
      </c>
      <c r="F352" s="565">
        <v>3650</v>
      </c>
      <c r="G352" s="519">
        <f t="shared" si="8"/>
        <v>3.8356164383561642</v>
      </c>
      <c r="H352" s="210" t="s">
        <v>71</v>
      </c>
      <c r="I352" s="246" t="s">
        <v>18</v>
      </c>
      <c r="J352" s="290" t="s">
        <v>434</v>
      </c>
      <c r="K352" s="245" t="s">
        <v>135</v>
      </c>
      <c r="L352" s="245" t="s">
        <v>62</v>
      </c>
      <c r="M352" s="575"/>
      <c r="N352" s="574"/>
    </row>
    <row r="353" spans="1:14" ht="14.25" customHeight="1" x14ac:dyDescent="0.25">
      <c r="A353" s="48">
        <v>44305</v>
      </c>
      <c r="B353" s="245" t="s">
        <v>68</v>
      </c>
      <c r="C353" s="245" t="s">
        <v>67</v>
      </c>
      <c r="D353" s="212" t="s">
        <v>91</v>
      </c>
      <c r="E353" s="203">
        <v>14000</v>
      </c>
      <c r="F353" s="565">
        <v>3650</v>
      </c>
      <c r="G353" s="519">
        <f t="shared" si="8"/>
        <v>3.8356164383561642</v>
      </c>
      <c r="H353" s="210" t="s">
        <v>71</v>
      </c>
      <c r="I353" s="246" t="s">
        <v>18</v>
      </c>
      <c r="J353" s="290" t="s">
        <v>434</v>
      </c>
      <c r="K353" s="245" t="s">
        <v>135</v>
      </c>
      <c r="L353" s="245" t="s">
        <v>62</v>
      </c>
      <c r="M353" s="575"/>
      <c r="N353" s="574"/>
    </row>
    <row r="354" spans="1:14" ht="14.25" customHeight="1" x14ac:dyDescent="0.25">
      <c r="A354" s="48">
        <v>44305</v>
      </c>
      <c r="B354" s="245" t="s">
        <v>68</v>
      </c>
      <c r="C354" s="245" t="s">
        <v>67</v>
      </c>
      <c r="D354" s="212" t="s">
        <v>91</v>
      </c>
      <c r="E354" s="447">
        <v>10000</v>
      </c>
      <c r="F354" s="565">
        <v>3650</v>
      </c>
      <c r="G354" s="519">
        <f t="shared" si="8"/>
        <v>2.7397260273972601</v>
      </c>
      <c r="H354" s="210" t="s">
        <v>71</v>
      </c>
      <c r="I354" s="246" t="s">
        <v>18</v>
      </c>
      <c r="J354" s="290" t="s">
        <v>434</v>
      </c>
      <c r="K354" s="245" t="s">
        <v>135</v>
      </c>
      <c r="L354" s="245" t="s">
        <v>62</v>
      </c>
      <c r="M354" s="575"/>
      <c r="N354" s="574"/>
    </row>
    <row r="355" spans="1:14" ht="14.25" customHeight="1" x14ac:dyDescent="0.25">
      <c r="A355" s="48">
        <v>44305</v>
      </c>
      <c r="B355" s="212" t="s">
        <v>93</v>
      </c>
      <c r="C355" s="245" t="s">
        <v>93</v>
      </c>
      <c r="D355" s="212" t="s">
        <v>91</v>
      </c>
      <c r="E355" s="220">
        <v>7000</v>
      </c>
      <c r="F355" s="565">
        <v>3650</v>
      </c>
      <c r="G355" s="519">
        <f t="shared" si="8"/>
        <v>1.9178082191780821</v>
      </c>
      <c r="H355" s="210" t="s">
        <v>71</v>
      </c>
      <c r="I355" s="246" t="s">
        <v>18</v>
      </c>
      <c r="J355" s="290" t="s">
        <v>434</v>
      </c>
      <c r="K355" s="245" t="s">
        <v>135</v>
      </c>
      <c r="L355" s="245" t="s">
        <v>62</v>
      </c>
      <c r="M355" s="575"/>
      <c r="N355" s="574"/>
    </row>
    <row r="356" spans="1:14" ht="14.25" customHeight="1" x14ac:dyDescent="0.25">
      <c r="A356" s="48">
        <v>44305</v>
      </c>
      <c r="B356" s="212" t="s">
        <v>93</v>
      </c>
      <c r="C356" s="245" t="s">
        <v>93</v>
      </c>
      <c r="D356" s="212" t="s">
        <v>91</v>
      </c>
      <c r="E356" s="741">
        <v>3000</v>
      </c>
      <c r="F356" s="565">
        <v>3650</v>
      </c>
      <c r="G356" s="519">
        <f t="shared" si="8"/>
        <v>0.82191780821917804</v>
      </c>
      <c r="H356" s="210" t="s">
        <v>71</v>
      </c>
      <c r="I356" s="246" t="s">
        <v>18</v>
      </c>
      <c r="J356" s="290" t="s">
        <v>434</v>
      </c>
      <c r="K356" s="245" t="s">
        <v>135</v>
      </c>
      <c r="L356" s="245" t="s">
        <v>62</v>
      </c>
      <c r="M356" s="575"/>
      <c r="N356" s="574"/>
    </row>
    <row r="357" spans="1:14" ht="14.25" customHeight="1" x14ac:dyDescent="0.25">
      <c r="A357" s="48">
        <v>44305</v>
      </c>
      <c r="B357" s="212" t="s">
        <v>68</v>
      </c>
      <c r="C357" s="212" t="s">
        <v>67</v>
      </c>
      <c r="D357" s="212" t="s">
        <v>91</v>
      </c>
      <c r="E357" s="447">
        <v>8000</v>
      </c>
      <c r="F357" s="565">
        <v>3650</v>
      </c>
      <c r="G357" s="519">
        <f t="shared" si="8"/>
        <v>2.1917808219178081</v>
      </c>
      <c r="H357" s="210" t="s">
        <v>70</v>
      </c>
      <c r="I357" s="246" t="s">
        <v>18</v>
      </c>
      <c r="J357" s="833" t="s">
        <v>437</v>
      </c>
      <c r="K357" s="245" t="s">
        <v>135</v>
      </c>
      <c r="L357" s="245" t="s">
        <v>62</v>
      </c>
      <c r="M357" s="575"/>
      <c r="N357" s="574"/>
    </row>
    <row r="358" spans="1:14" ht="14.25" customHeight="1" x14ac:dyDescent="0.25">
      <c r="A358" s="48">
        <v>44305</v>
      </c>
      <c r="B358" s="212" t="s">
        <v>68</v>
      </c>
      <c r="C358" s="212" t="s">
        <v>67</v>
      </c>
      <c r="D358" s="212" t="s">
        <v>91</v>
      </c>
      <c r="E358" s="222">
        <v>19000</v>
      </c>
      <c r="F358" s="565">
        <v>3650</v>
      </c>
      <c r="G358" s="519">
        <f t="shared" si="8"/>
        <v>5.2054794520547949</v>
      </c>
      <c r="H358" s="210" t="s">
        <v>70</v>
      </c>
      <c r="I358" s="246" t="s">
        <v>18</v>
      </c>
      <c r="J358" s="833" t="s">
        <v>437</v>
      </c>
      <c r="K358" s="245" t="s">
        <v>135</v>
      </c>
      <c r="L358" s="245" t="s">
        <v>62</v>
      </c>
      <c r="M358" s="575"/>
      <c r="N358" s="574"/>
    </row>
    <row r="359" spans="1:14" ht="14.25" customHeight="1" x14ac:dyDescent="0.25">
      <c r="A359" s="48">
        <v>44305</v>
      </c>
      <c r="B359" s="212" t="s">
        <v>68</v>
      </c>
      <c r="C359" s="212" t="s">
        <v>67</v>
      </c>
      <c r="D359" s="212" t="s">
        <v>91</v>
      </c>
      <c r="E359" s="220">
        <v>16000</v>
      </c>
      <c r="F359" s="565">
        <v>3650</v>
      </c>
      <c r="G359" s="519">
        <f t="shared" si="8"/>
        <v>4.3835616438356162</v>
      </c>
      <c r="H359" s="210" t="s">
        <v>70</v>
      </c>
      <c r="I359" s="246" t="s">
        <v>18</v>
      </c>
      <c r="J359" s="833" t="s">
        <v>437</v>
      </c>
      <c r="K359" s="245" t="s">
        <v>135</v>
      </c>
      <c r="L359" s="245" t="s">
        <v>62</v>
      </c>
      <c r="M359" s="575"/>
      <c r="N359" s="574"/>
    </row>
    <row r="360" spans="1:14" ht="14.25" customHeight="1" x14ac:dyDescent="0.25">
      <c r="A360" s="48">
        <v>44305</v>
      </c>
      <c r="B360" s="212" t="s">
        <v>68</v>
      </c>
      <c r="C360" s="212" t="s">
        <v>67</v>
      </c>
      <c r="D360" s="212" t="s">
        <v>91</v>
      </c>
      <c r="E360" s="233">
        <v>13000</v>
      </c>
      <c r="F360" s="565">
        <v>3650</v>
      </c>
      <c r="G360" s="519">
        <f t="shared" si="8"/>
        <v>3.5616438356164384</v>
      </c>
      <c r="H360" s="210" t="s">
        <v>70</v>
      </c>
      <c r="I360" s="246" t="s">
        <v>18</v>
      </c>
      <c r="J360" s="833" t="s">
        <v>437</v>
      </c>
      <c r="K360" s="245" t="s">
        <v>135</v>
      </c>
      <c r="L360" s="245" t="s">
        <v>62</v>
      </c>
      <c r="M360" s="575"/>
      <c r="N360" s="574"/>
    </row>
    <row r="361" spans="1:14" ht="14.25" customHeight="1" x14ac:dyDescent="0.25">
      <c r="A361" s="48">
        <v>44305</v>
      </c>
      <c r="B361" s="212" t="s">
        <v>93</v>
      </c>
      <c r="C361" s="245" t="s">
        <v>93</v>
      </c>
      <c r="D361" s="287" t="s">
        <v>91</v>
      </c>
      <c r="E361" s="203">
        <v>6000</v>
      </c>
      <c r="F361" s="565">
        <v>3650</v>
      </c>
      <c r="G361" s="519">
        <f t="shared" si="8"/>
        <v>1.6438356164383561</v>
      </c>
      <c r="H361" s="210" t="s">
        <v>70</v>
      </c>
      <c r="I361" s="246" t="s">
        <v>18</v>
      </c>
      <c r="J361" s="833" t="s">
        <v>437</v>
      </c>
      <c r="K361" s="245" t="s">
        <v>135</v>
      </c>
      <c r="L361" s="245" t="s">
        <v>62</v>
      </c>
      <c r="M361" s="575"/>
      <c r="N361" s="574"/>
    </row>
    <row r="362" spans="1:14" ht="14.25" customHeight="1" x14ac:dyDescent="0.25">
      <c r="A362" s="48">
        <v>44305</v>
      </c>
      <c r="B362" s="212" t="s">
        <v>93</v>
      </c>
      <c r="C362" s="245" t="s">
        <v>93</v>
      </c>
      <c r="D362" s="287" t="s">
        <v>91</v>
      </c>
      <c r="E362" s="203">
        <v>1000</v>
      </c>
      <c r="F362" s="565">
        <v>3650</v>
      </c>
      <c r="G362" s="519">
        <f t="shared" si="8"/>
        <v>0.27397260273972601</v>
      </c>
      <c r="H362" s="210" t="s">
        <v>70</v>
      </c>
      <c r="I362" s="246" t="s">
        <v>18</v>
      </c>
      <c r="J362" s="833" t="s">
        <v>437</v>
      </c>
      <c r="K362" s="245" t="s">
        <v>135</v>
      </c>
      <c r="L362" s="245" t="s">
        <v>62</v>
      </c>
      <c r="M362" s="575"/>
      <c r="N362" s="574"/>
    </row>
    <row r="363" spans="1:14" ht="14.25" customHeight="1" x14ac:dyDescent="0.25">
      <c r="A363" s="48">
        <v>44305</v>
      </c>
      <c r="B363" s="212" t="s">
        <v>93</v>
      </c>
      <c r="C363" s="245" t="s">
        <v>93</v>
      </c>
      <c r="D363" s="287" t="s">
        <v>91</v>
      </c>
      <c r="E363" s="447">
        <v>3000</v>
      </c>
      <c r="F363" s="565">
        <v>3650</v>
      </c>
      <c r="G363" s="519">
        <f t="shared" si="8"/>
        <v>0.82191780821917804</v>
      </c>
      <c r="H363" s="210" t="s">
        <v>70</v>
      </c>
      <c r="I363" s="246" t="s">
        <v>18</v>
      </c>
      <c r="J363" s="833" t="s">
        <v>437</v>
      </c>
      <c r="K363" s="245" t="s">
        <v>135</v>
      </c>
      <c r="L363" s="245" t="s">
        <v>62</v>
      </c>
      <c r="M363" s="575"/>
      <c r="N363" s="574"/>
    </row>
    <row r="364" spans="1:14" ht="14.25" customHeight="1" x14ac:dyDescent="0.25">
      <c r="A364" s="48">
        <v>44305</v>
      </c>
      <c r="B364" s="212" t="s">
        <v>68</v>
      </c>
      <c r="C364" s="212" t="s">
        <v>67</v>
      </c>
      <c r="D364" s="287" t="s">
        <v>91</v>
      </c>
      <c r="E364" s="454">
        <v>8000</v>
      </c>
      <c r="F364" s="565">
        <v>3650</v>
      </c>
      <c r="G364" s="519">
        <f t="shared" si="8"/>
        <v>2.1917808219178081</v>
      </c>
      <c r="H364" s="210" t="s">
        <v>276</v>
      </c>
      <c r="I364" s="246" t="s">
        <v>18</v>
      </c>
      <c r="J364" s="762" t="s">
        <v>442</v>
      </c>
      <c r="K364" s="245" t="s">
        <v>135</v>
      </c>
      <c r="L364" s="245" t="s">
        <v>62</v>
      </c>
      <c r="M364" s="575"/>
      <c r="N364" s="574"/>
    </row>
    <row r="365" spans="1:14" ht="14.25" customHeight="1" x14ac:dyDescent="0.25">
      <c r="A365" s="48">
        <v>44305</v>
      </c>
      <c r="B365" s="212" t="s">
        <v>68</v>
      </c>
      <c r="C365" s="212" t="s">
        <v>67</v>
      </c>
      <c r="D365" s="287" t="s">
        <v>91</v>
      </c>
      <c r="E365" s="262">
        <v>8000</v>
      </c>
      <c r="F365" s="565">
        <v>3650</v>
      </c>
      <c r="G365" s="519">
        <f t="shared" si="8"/>
        <v>2.1917808219178081</v>
      </c>
      <c r="H365" s="210" t="s">
        <v>276</v>
      </c>
      <c r="I365" s="246" t="s">
        <v>18</v>
      </c>
      <c r="J365" s="762" t="s">
        <v>442</v>
      </c>
      <c r="K365" s="245" t="s">
        <v>135</v>
      </c>
      <c r="L365" s="245" t="s">
        <v>62</v>
      </c>
      <c r="M365" s="575"/>
      <c r="N365" s="574"/>
    </row>
    <row r="366" spans="1:14" ht="14.25" customHeight="1" x14ac:dyDescent="0.25">
      <c r="A366" s="48">
        <v>44305</v>
      </c>
      <c r="B366" s="212" t="s">
        <v>68</v>
      </c>
      <c r="C366" s="212" t="s">
        <v>67</v>
      </c>
      <c r="D366" s="287" t="s">
        <v>91</v>
      </c>
      <c r="E366" s="283">
        <v>12000</v>
      </c>
      <c r="F366" s="565">
        <v>3650</v>
      </c>
      <c r="G366" s="519">
        <f t="shared" si="8"/>
        <v>3.2876712328767121</v>
      </c>
      <c r="H366" s="210" t="s">
        <v>276</v>
      </c>
      <c r="I366" s="246" t="s">
        <v>18</v>
      </c>
      <c r="J366" s="762" t="s">
        <v>442</v>
      </c>
      <c r="K366" s="245" t="s">
        <v>135</v>
      </c>
      <c r="L366" s="245" t="s">
        <v>62</v>
      </c>
      <c r="M366" s="575"/>
      <c r="N366" s="574"/>
    </row>
    <row r="367" spans="1:14" ht="14.25" customHeight="1" x14ac:dyDescent="0.25">
      <c r="A367" s="48">
        <v>44305</v>
      </c>
      <c r="B367" s="212" t="s">
        <v>68</v>
      </c>
      <c r="C367" s="212" t="s">
        <v>67</v>
      </c>
      <c r="D367" s="287" t="s">
        <v>91</v>
      </c>
      <c r="E367" s="219">
        <v>15000</v>
      </c>
      <c r="F367" s="565">
        <v>3650</v>
      </c>
      <c r="G367" s="519">
        <f t="shared" si="8"/>
        <v>4.1095890410958908</v>
      </c>
      <c r="H367" s="210" t="s">
        <v>276</v>
      </c>
      <c r="I367" s="246" t="s">
        <v>18</v>
      </c>
      <c r="J367" s="762" t="s">
        <v>442</v>
      </c>
      <c r="K367" s="245" t="s">
        <v>135</v>
      </c>
      <c r="L367" s="245" t="s">
        <v>62</v>
      </c>
      <c r="M367" s="575"/>
      <c r="N367" s="574"/>
    </row>
    <row r="368" spans="1:14" ht="14.25" customHeight="1" x14ac:dyDescent="0.25">
      <c r="A368" s="48">
        <v>44305</v>
      </c>
      <c r="B368" s="212" t="s">
        <v>68</v>
      </c>
      <c r="C368" s="212" t="s">
        <v>67</v>
      </c>
      <c r="D368" s="287" t="s">
        <v>91</v>
      </c>
      <c r="E368" s="203">
        <v>5000</v>
      </c>
      <c r="F368" s="565">
        <v>3650</v>
      </c>
      <c r="G368" s="519">
        <f t="shared" si="8"/>
        <v>1.3698630136986301</v>
      </c>
      <c r="H368" s="210" t="s">
        <v>276</v>
      </c>
      <c r="I368" s="246" t="s">
        <v>18</v>
      </c>
      <c r="J368" s="762" t="s">
        <v>442</v>
      </c>
      <c r="K368" s="245" t="s">
        <v>135</v>
      </c>
      <c r="L368" s="245" t="s">
        <v>62</v>
      </c>
      <c r="M368" s="575"/>
      <c r="N368" s="574"/>
    </row>
    <row r="369" spans="1:14" ht="14.25" customHeight="1" x14ac:dyDescent="0.25">
      <c r="A369" s="48">
        <v>44305</v>
      </c>
      <c r="B369" s="251" t="s">
        <v>93</v>
      </c>
      <c r="C369" s="245" t="s">
        <v>93</v>
      </c>
      <c r="D369" s="287" t="s">
        <v>91</v>
      </c>
      <c r="E369" s="203">
        <v>5000</v>
      </c>
      <c r="F369" s="565">
        <v>3650</v>
      </c>
      <c r="G369" s="519">
        <f t="shared" si="8"/>
        <v>1.3698630136986301</v>
      </c>
      <c r="H369" s="210" t="s">
        <v>276</v>
      </c>
      <c r="I369" s="246" t="s">
        <v>18</v>
      </c>
      <c r="J369" s="762" t="s">
        <v>442</v>
      </c>
      <c r="K369" s="245" t="s">
        <v>135</v>
      </c>
      <c r="L369" s="245" t="s">
        <v>62</v>
      </c>
      <c r="M369" s="575"/>
      <c r="N369" s="574"/>
    </row>
    <row r="370" spans="1:14" ht="14.25" customHeight="1" x14ac:dyDescent="0.25">
      <c r="A370" s="48">
        <v>44305</v>
      </c>
      <c r="B370" s="251" t="s">
        <v>93</v>
      </c>
      <c r="C370" s="245" t="s">
        <v>93</v>
      </c>
      <c r="D370" s="287" t="s">
        <v>91</v>
      </c>
      <c r="E370" s="203">
        <v>1000</v>
      </c>
      <c r="F370" s="565">
        <v>3650</v>
      </c>
      <c r="G370" s="519">
        <f t="shared" si="8"/>
        <v>0.27397260273972601</v>
      </c>
      <c r="H370" s="210" t="s">
        <v>276</v>
      </c>
      <c r="I370" s="246" t="s">
        <v>18</v>
      </c>
      <c r="J370" s="762" t="s">
        <v>442</v>
      </c>
      <c r="K370" s="245" t="s">
        <v>135</v>
      </c>
      <c r="L370" s="245" t="s">
        <v>62</v>
      </c>
      <c r="M370" s="575"/>
      <c r="N370" s="574"/>
    </row>
    <row r="371" spans="1:14" ht="14.25" customHeight="1" x14ac:dyDescent="0.25">
      <c r="A371" s="48">
        <v>44305</v>
      </c>
      <c r="B371" s="251" t="s">
        <v>93</v>
      </c>
      <c r="C371" s="245" t="s">
        <v>93</v>
      </c>
      <c r="D371" s="287" t="s">
        <v>91</v>
      </c>
      <c r="E371" s="454">
        <v>4000</v>
      </c>
      <c r="F371" s="565">
        <v>3650</v>
      </c>
      <c r="G371" s="519">
        <f t="shared" si="8"/>
        <v>1.095890410958904</v>
      </c>
      <c r="H371" s="210" t="s">
        <v>276</v>
      </c>
      <c r="I371" s="246" t="s">
        <v>18</v>
      </c>
      <c r="J371" s="762" t="s">
        <v>442</v>
      </c>
      <c r="K371" s="245" t="s">
        <v>135</v>
      </c>
      <c r="L371" s="245" t="s">
        <v>62</v>
      </c>
      <c r="M371" s="575"/>
      <c r="N371" s="574"/>
    </row>
    <row r="372" spans="1:14" ht="14.25" customHeight="1" x14ac:dyDescent="0.25">
      <c r="A372" s="48">
        <v>44305</v>
      </c>
      <c r="B372" s="516" t="s">
        <v>68</v>
      </c>
      <c r="C372" s="438" t="s">
        <v>67</v>
      </c>
      <c r="D372" s="516" t="s">
        <v>91</v>
      </c>
      <c r="E372" s="734">
        <v>4000</v>
      </c>
      <c r="F372" s="565">
        <v>3650</v>
      </c>
      <c r="G372" s="519">
        <f t="shared" si="8"/>
        <v>1.095890410958904</v>
      </c>
      <c r="H372" s="210" t="s">
        <v>324</v>
      </c>
      <c r="I372" s="246" t="s">
        <v>18</v>
      </c>
      <c r="J372" s="210" t="s">
        <v>447</v>
      </c>
      <c r="K372" s="245" t="s">
        <v>135</v>
      </c>
      <c r="L372" s="245" t="s">
        <v>62</v>
      </c>
      <c r="M372" s="575"/>
      <c r="N372" s="574"/>
    </row>
    <row r="373" spans="1:14" ht="14.25" customHeight="1" x14ac:dyDescent="0.25">
      <c r="A373" s="48">
        <v>44305</v>
      </c>
      <c r="B373" s="516" t="s">
        <v>68</v>
      </c>
      <c r="C373" s="438" t="s">
        <v>67</v>
      </c>
      <c r="D373" s="516" t="s">
        <v>91</v>
      </c>
      <c r="E373" s="734">
        <v>4000</v>
      </c>
      <c r="F373" s="565">
        <v>3650</v>
      </c>
      <c r="G373" s="519">
        <f t="shared" si="8"/>
        <v>1.095890410958904</v>
      </c>
      <c r="H373" s="210" t="s">
        <v>324</v>
      </c>
      <c r="I373" s="246" t="s">
        <v>18</v>
      </c>
      <c r="J373" s="210" t="s">
        <v>447</v>
      </c>
      <c r="K373" s="245" t="s">
        <v>135</v>
      </c>
      <c r="L373" s="245" t="s">
        <v>62</v>
      </c>
      <c r="M373" s="575"/>
      <c r="N373" s="574"/>
    </row>
    <row r="374" spans="1:14" ht="14.25" customHeight="1" x14ac:dyDescent="0.25">
      <c r="A374" s="48">
        <v>44305</v>
      </c>
      <c r="B374" s="516" t="s">
        <v>68</v>
      </c>
      <c r="C374" s="438" t="s">
        <v>67</v>
      </c>
      <c r="D374" s="516" t="s">
        <v>91</v>
      </c>
      <c r="E374" s="734">
        <v>4000</v>
      </c>
      <c r="F374" s="565">
        <v>3650</v>
      </c>
      <c r="G374" s="519">
        <f t="shared" si="8"/>
        <v>1.095890410958904</v>
      </c>
      <c r="H374" s="210" t="s">
        <v>324</v>
      </c>
      <c r="I374" s="246" t="s">
        <v>18</v>
      </c>
      <c r="J374" s="210" t="s">
        <v>447</v>
      </c>
      <c r="K374" s="245" t="s">
        <v>135</v>
      </c>
      <c r="L374" s="245" t="s">
        <v>62</v>
      </c>
      <c r="M374" s="575"/>
      <c r="N374" s="574"/>
    </row>
    <row r="375" spans="1:14" ht="14.25" customHeight="1" x14ac:dyDescent="0.25">
      <c r="A375" s="48">
        <v>44305</v>
      </c>
      <c r="B375" s="516" t="s">
        <v>68</v>
      </c>
      <c r="C375" s="438" t="s">
        <v>67</v>
      </c>
      <c r="D375" s="516" t="s">
        <v>91</v>
      </c>
      <c r="E375" s="734">
        <v>4000</v>
      </c>
      <c r="F375" s="565">
        <v>3650</v>
      </c>
      <c r="G375" s="519">
        <f t="shared" si="8"/>
        <v>1.095890410958904</v>
      </c>
      <c r="H375" s="210" t="s">
        <v>324</v>
      </c>
      <c r="I375" s="246" t="s">
        <v>18</v>
      </c>
      <c r="J375" s="210" t="s">
        <v>447</v>
      </c>
      <c r="K375" s="245" t="s">
        <v>135</v>
      </c>
      <c r="L375" s="245" t="s">
        <v>62</v>
      </c>
      <c r="M375" s="575"/>
      <c r="N375" s="574"/>
    </row>
    <row r="376" spans="1:14" ht="14.25" customHeight="1" x14ac:dyDescent="0.25">
      <c r="A376" s="48">
        <v>44305</v>
      </c>
      <c r="B376" s="516" t="s">
        <v>68</v>
      </c>
      <c r="C376" s="438" t="s">
        <v>67</v>
      </c>
      <c r="D376" s="516" t="s">
        <v>91</v>
      </c>
      <c r="E376" s="454">
        <v>4000</v>
      </c>
      <c r="F376" s="565">
        <v>3650</v>
      </c>
      <c r="G376" s="519">
        <f t="shared" si="8"/>
        <v>1.095890410958904</v>
      </c>
      <c r="H376" s="210" t="s">
        <v>324</v>
      </c>
      <c r="I376" s="246" t="s">
        <v>18</v>
      </c>
      <c r="J376" s="210" t="s">
        <v>447</v>
      </c>
      <c r="K376" s="245" t="s">
        <v>135</v>
      </c>
      <c r="L376" s="245" t="s">
        <v>62</v>
      </c>
      <c r="M376" s="575"/>
      <c r="N376" s="574"/>
    </row>
    <row r="377" spans="1:14" ht="14.25" customHeight="1" x14ac:dyDescent="0.25">
      <c r="A377" s="48">
        <v>44305</v>
      </c>
      <c r="B377" s="516" t="s">
        <v>68</v>
      </c>
      <c r="C377" s="438" t="s">
        <v>67</v>
      </c>
      <c r="D377" s="516" t="s">
        <v>91</v>
      </c>
      <c r="E377" s="734">
        <v>4000</v>
      </c>
      <c r="F377" s="565">
        <v>3650</v>
      </c>
      <c r="G377" s="519">
        <f t="shared" si="8"/>
        <v>1.095890410958904</v>
      </c>
      <c r="H377" s="210" t="s">
        <v>324</v>
      </c>
      <c r="I377" s="246" t="s">
        <v>18</v>
      </c>
      <c r="J377" s="210" t="s">
        <v>447</v>
      </c>
      <c r="K377" s="245" t="s">
        <v>135</v>
      </c>
      <c r="L377" s="245" t="s">
        <v>62</v>
      </c>
      <c r="M377" s="575"/>
      <c r="N377" s="574"/>
    </row>
    <row r="378" spans="1:14" ht="14.25" customHeight="1" x14ac:dyDescent="0.25">
      <c r="A378" s="48">
        <v>44305</v>
      </c>
      <c r="B378" s="516" t="s">
        <v>68</v>
      </c>
      <c r="C378" s="438" t="s">
        <v>67</v>
      </c>
      <c r="D378" s="516" t="s">
        <v>91</v>
      </c>
      <c r="E378" s="734">
        <v>10000</v>
      </c>
      <c r="F378" s="565">
        <v>3650</v>
      </c>
      <c r="G378" s="519">
        <f t="shared" si="8"/>
        <v>2.7397260273972601</v>
      </c>
      <c r="H378" s="210" t="s">
        <v>324</v>
      </c>
      <c r="I378" s="246" t="s">
        <v>18</v>
      </c>
      <c r="J378" s="210" t="s">
        <v>447</v>
      </c>
      <c r="K378" s="245" t="s">
        <v>135</v>
      </c>
      <c r="L378" s="245" t="s">
        <v>62</v>
      </c>
      <c r="M378" s="575"/>
      <c r="N378" s="574"/>
    </row>
    <row r="379" spans="1:14" ht="14.25" customHeight="1" x14ac:dyDescent="0.25">
      <c r="A379" s="48">
        <v>44305</v>
      </c>
      <c r="B379" s="212" t="s">
        <v>93</v>
      </c>
      <c r="C379" s="245" t="s">
        <v>93</v>
      </c>
      <c r="D379" s="212" t="s">
        <v>91</v>
      </c>
      <c r="E379" s="263">
        <v>3000</v>
      </c>
      <c r="F379" s="565">
        <v>3650</v>
      </c>
      <c r="G379" s="519">
        <f t="shared" si="8"/>
        <v>0.82191780821917804</v>
      </c>
      <c r="H379" s="210" t="s">
        <v>324</v>
      </c>
      <c r="I379" s="246" t="s">
        <v>18</v>
      </c>
      <c r="J379" s="210" t="s">
        <v>447</v>
      </c>
      <c r="K379" s="245" t="s">
        <v>135</v>
      </c>
      <c r="L379" s="245" t="s">
        <v>62</v>
      </c>
      <c r="M379" s="575"/>
      <c r="N379" s="574"/>
    </row>
    <row r="380" spans="1:14" ht="14.25" customHeight="1" x14ac:dyDescent="0.25">
      <c r="A380" s="48">
        <v>44305</v>
      </c>
      <c r="B380" s="212" t="s">
        <v>93</v>
      </c>
      <c r="C380" s="245" t="s">
        <v>93</v>
      </c>
      <c r="D380" s="212" t="s">
        <v>91</v>
      </c>
      <c r="E380" s="263">
        <v>2000</v>
      </c>
      <c r="F380" s="565">
        <v>3650</v>
      </c>
      <c r="G380" s="519">
        <f t="shared" si="8"/>
        <v>0.54794520547945202</v>
      </c>
      <c r="H380" s="210" t="s">
        <v>324</v>
      </c>
      <c r="I380" s="246" t="s">
        <v>18</v>
      </c>
      <c r="J380" s="210" t="s">
        <v>447</v>
      </c>
      <c r="K380" s="245" t="s">
        <v>135</v>
      </c>
      <c r="L380" s="245" t="s">
        <v>62</v>
      </c>
      <c r="M380" s="575"/>
      <c r="N380" s="574"/>
    </row>
    <row r="381" spans="1:14" ht="14.25" customHeight="1" x14ac:dyDescent="0.25">
      <c r="A381" s="48">
        <v>44305</v>
      </c>
      <c r="B381" s="212" t="s">
        <v>93</v>
      </c>
      <c r="C381" s="245" t="s">
        <v>93</v>
      </c>
      <c r="D381" s="212" t="s">
        <v>91</v>
      </c>
      <c r="E381" s="263">
        <v>2000</v>
      </c>
      <c r="F381" s="565">
        <v>3650</v>
      </c>
      <c r="G381" s="519">
        <f t="shared" si="8"/>
        <v>0.54794520547945202</v>
      </c>
      <c r="H381" s="210" t="s">
        <v>324</v>
      </c>
      <c r="I381" s="246" t="s">
        <v>18</v>
      </c>
      <c r="J381" s="210" t="s">
        <v>447</v>
      </c>
      <c r="K381" s="245" t="s">
        <v>135</v>
      </c>
      <c r="L381" s="245" t="s">
        <v>62</v>
      </c>
      <c r="M381" s="575"/>
      <c r="N381" s="574"/>
    </row>
    <row r="382" spans="1:14" ht="14.25" customHeight="1" x14ac:dyDescent="0.25">
      <c r="A382" s="48">
        <v>44305</v>
      </c>
      <c r="B382" s="212" t="s">
        <v>93</v>
      </c>
      <c r="C382" s="245" t="s">
        <v>93</v>
      </c>
      <c r="D382" s="212" t="s">
        <v>91</v>
      </c>
      <c r="E382" s="263">
        <v>3000</v>
      </c>
      <c r="F382" s="565">
        <v>3650</v>
      </c>
      <c r="G382" s="519">
        <f t="shared" si="8"/>
        <v>0.82191780821917804</v>
      </c>
      <c r="H382" s="210" t="s">
        <v>324</v>
      </c>
      <c r="I382" s="246" t="s">
        <v>18</v>
      </c>
      <c r="J382" s="210" t="s">
        <v>447</v>
      </c>
      <c r="K382" s="245" t="s">
        <v>135</v>
      </c>
      <c r="L382" s="245" t="s">
        <v>62</v>
      </c>
      <c r="M382" s="575"/>
      <c r="N382" s="574"/>
    </row>
    <row r="383" spans="1:14" ht="14.25" customHeight="1" x14ac:dyDescent="0.25">
      <c r="A383" s="48">
        <v>44305</v>
      </c>
      <c r="B383" s="245" t="s">
        <v>68</v>
      </c>
      <c r="C383" s="212" t="s">
        <v>67</v>
      </c>
      <c r="D383" s="212" t="s">
        <v>91</v>
      </c>
      <c r="E383" s="278">
        <v>13000</v>
      </c>
      <c r="F383" s="565">
        <v>3650</v>
      </c>
      <c r="G383" s="519">
        <f t="shared" si="8"/>
        <v>3.5616438356164384</v>
      </c>
      <c r="H383" s="210" t="s">
        <v>263</v>
      </c>
      <c r="I383" s="246" t="s">
        <v>18</v>
      </c>
      <c r="J383" s="290" t="s">
        <v>454</v>
      </c>
      <c r="K383" s="245" t="s">
        <v>135</v>
      </c>
      <c r="L383" s="245" t="s">
        <v>62</v>
      </c>
      <c r="M383" s="575"/>
      <c r="N383" s="574"/>
    </row>
    <row r="384" spans="1:14" ht="14.25" customHeight="1" x14ac:dyDescent="0.25">
      <c r="A384" s="48">
        <v>44305</v>
      </c>
      <c r="B384" s="245" t="s">
        <v>68</v>
      </c>
      <c r="C384" s="212" t="s">
        <v>67</v>
      </c>
      <c r="D384" s="212" t="s">
        <v>91</v>
      </c>
      <c r="E384" s="266">
        <v>8000</v>
      </c>
      <c r="F384" s="565">
        <v>3650</v>
      </c>
      <c r="G384" s="519">
        <f t="shared" si="8"/>
        <v>2.1917808219178081</v>
      </c>
      <c r="H384" s="210" t="s">
        <v>263</v>
      </c>
      <c r="I384" s="246" t="s">
        <v>18</v>
      </c>
      <c r="J384" s="290" t="s">
        <v>454</v>
      </c>
      <c r="K384" s="245" t="s">
        <v>135</v>
      </c>
      <c r="L384" s="245" t="s">
        <v>62</v>
      </c>
      <c r="M384" s="575"/>
      <c r="N384" s="574"/>
    </row>
    <row r="385" spans="1:14" ht="14.25" customHeight="1" x14ac:dyDescent="0.25">
      <c r="A385" s="48">
        <v>44305</v>
      </c>
      <c r="B385" s="245" t="s">
        <v>68</v>
      </c>
      <c r="C385" s="212" t="s">
        <v>67</v>
      </c>
      <c r="D385" s="212" t="s">
        <v>91</v>
      </c>
      <c r="E385" s="262">
        <v>7000</v>
      </c>
      <c r="F385" s="565">
        <v>3650</v>
      </c>
      <c r="G385" s="519">
        <f t="shared" si="8"/>
        <v>1.9178082191780821</v>
      </c>
      <c r="H385" s="210" t="s">
        <v>263</v>
      </c>
      <c r="I385" s="246" t="s">
        <v>18</v>
      </c>
      <c r="J385" s="290" t="s">
        <v>454</v>
      </c>
      <c r="K385" s="245" t="s">
        <v>135</v>
      </c>
      <c r="L385" s="245" t="s">
        <v>62</v>
      </c>
      <c r="M385" s="575"/>
      <c r="N385" s="574"/>
    </row>
    <row r="386" spans="1:14" ht="14.25" customHeight="1" x14ac:dyDescent="0.25">
      <c r="A386" s="48">
        <v>44305</v>
      </c>
      <c r="B386" s="245" t="s">
        <v>68</v>
      </c>
      <c r="C386" s="212" t="s">
        <v>67</v>
      </c>
      <c r="D386" s="212" t="s">
        <v>91</v>
      </c>
      <c r="E386" s="447">
        <v>6000</v>
      </c>
      <c r="F386" s="565">
        <v>3650</v>
      </c>
      <c r="G386" s="519">
        <f t="shared" si="8"/>
        <v>1.6438356164383561</v>
      </c>
      <c r="H386" s="210" t="s">
        <v>263</v>
      </c>
      <c r="I386" s="246" t="s">
        <v>18</v>
      </c>
      <c r="J386" s="290" t="s">
        <v>454</v>
      </c>
      <c r="K386" s="245" t="s">
        <v>135</v>
      </c>
      <c r="L386" s="245" t="s">
        <v>62</v>
      </c>
      <c r="M386" s="575"/>
      <c r="N386" s="574"/>
    </row>
    <row r="387" spans="1:14" ht="14.25" customHeight="1" x14ac:dyDescent="0.25">
      <c r="A387" s="48">
        <v>44305</v>
      </c>
      <c r="B387" s="245" t="s">
        <v>68</v>
      </c>
      <c r="C387" s="212" t="s">
        <v>67</v>
      </c>
      <c r="D387" s="212" t="s">
        <v>91</v>
      </c>
      <c r="E387" s="262">
        <v>7000</v>
      </c>
      <c r="F387" s="565">
        <v>3650</v>
      </c>
      <c r="G387" s="519">
        <f t="shared" si="8"/>
        <v>1.9178082191780821</v>
      </c>
      <c r="H387" s="210" t="s">
        <v>263</v>
      </c>
      <c r="I387" s="246" t="s">
        <v>18</v>
      </c>
      <c r="J387" s="290" t="s">
        <v>454</v>
      </c>
      <c r="K387" s="245" t="s">
        <v>135</v>
      </c>
      <c r="L387" s="245" t="s">
        <v>62</v>
      </c>
      <c r="M387" s="575"/>
      <c r="N387" s="574"/>
    </row>
    <row r="388" spans="1:14" ht="14.25" customHeight="1" x14ac:dyDescent="0.25">
      <c r="A388" s="48">
        <v>44305</v>
      </c>
      <c r="B388" s="245" t="s">
        <v>93</v>
      </c>
      <c r="C388" s="245" t="s">
        <v>93</v>
      </c>
      <c r="D388" s="212" t="s">
        <v>91</v>
      </c>
      <c r="E388" s="203">
        <v>2000</v>
      </c>
      <c r="F388" s="565">
        <v>3650</v>
      </c>
      <c r="G388" s="519">
        <f t="shared" si="8"/>
        <v>0.54794520547945202</v>
      </c>
      <c r="H388" s="210" t="s">
        <v>263</v>
      </c>
      <c r="I388" s="246" t="s">
        <v>18</v>
      </c>
      <c r="J388" s="290" t="s">
        <v>454</v>
      </c>
      <c r="K388" s="245" t="s">
        <v>135</v>
      </c>
      <c r="L388" s="245" t="s">
        <v>62</v>
      </c>
      <c r="M388" s="575"/>
      <c r="N388" s="574"/>
    </row>
    <row r="389" spans="1:14" ht="14.25" customHeight="1" x14ac:dyDescent="0.25">
      <c r="A389" s="48">
        <v>44305</v>
      </c>
      <c r="B389" s="245" t="s">
        <v>93</v>
      </c>
      <c r="C389" s="245" t="s">
        <v>93</v>
      </c>
      <c r="D389" s="212" t="s">
        <v>91</v>
      </c>
      <c r="E389" s="454">
        <v>1000</v>
      </c>
      <c r="F389" s="565">
        <v>3650</v>
      </c>
      <c r="G389" s="519">
        <f t="shared" si="8"/>
        <v>0.27397260273972601</v>
      </c>
      <c r="H389" s="210" t="s">
        <v>263</v>
      </c>
      <c r="I389" s="246" t="s">
        <v>18</v>
      </c>
      <c r="J389" s="290" t="s">
        <v>454</v>
      </c>
      <c r="K389" s="245" t="s">
        <v>135</v>
      </c>
      <c r="L389" s="245" t="s">
        <v>62</v>
      </c>
      <c r="M389" s="575"/>
      <c r="N389" s="574"/>
    </row>
    <row r="390" spans="1:14" ht="14.25" customHeight="1" x14ac:dyDescent="0.25">
      <c r="A390" s="48">
        <v>44305</v>
      </c>
      <c r="B390" s="245" t="s">
        <v>93</v>
      </c>
      <c r="C390" s="245" t="s">
        <v>93</v>
      </c>
      <c r="D390" s="212" t="s">
        <v>91</v>
      </c>
      <c r="E390" s="220">
        <v>1000</v>
      </c>
      <c r="F390" s="565">
        <v>3650</v>
      </c>
      <c r="G390" s="519">
        <f t="shared" si="8"/>
        <v>0.27397260273972601</v>
      </c>
      <c r="H390" s="210" t="s">
        <v>263</v>
      </c>
      <c r="I390" s="246" t="s">
        <v>18</v>
      </c>
      <c r="J390" s="290" t="s">
        <v>454</v>
      </c>
      <c r="K390" s="245" t="s">
        <v>135</v>
      </c>
      <c r="L390" s="245" t="s">
        <v>62</v>
      </c>
      <c r="M390" s="575"/>
      <c r="N390" s="574"/>
    </row>
    <row r="391" spans="1:14" ht="14.25" customHeight="1" x14ac:dyDescent="0.25">
      <c r="A391" s="48">
        <v>44305</v>
      </c>
      <c r="B391" s="245" t="s">
        <v>93</v>
      </c>
      <c r="C391" s="245" t="s">
        <v>93</v>
      </c>
      <c r="D391" s="212" t="s">
        <v>91</v>
      </c>
      <c r="E391" s="266">
        <v>6000</v>
      </c>
      <c r="F391" s="565">
        <v>3650</v>
      </c>
      <c r="G391" s="519">
        <f t="shared" si="8"/>
        <v>1.6438356164383561</v>
      </c>
      <c r="H391" s="210" t="s">
        <v>263</v>
      </c>
      <c r="I391" s="246" t="s">
        <v>18</v>
      </c>
      <c r="J391" s="290" t="s">
        <v>454</v>
      </c>
      <c r="K391" s="245" t="s">
        <v>135</v>
      </c>
      <c r="L391" s="245" t="s">
        <v>62</v>
      </c>
      <c r="M391" s="575"/>
      <c r="N391" s="574"/>
    </row>
    <row r="392" spans="1:14" ht="14.25" customHeight="1" x14ac:dyDescent="0.25">
      <c r="A392" s="48">
        <v>44305</v>
      </c>
      <c r="B392" s="516" t="s">
        <v>464</v>
      </c>
      <c r="C392" s="516" t="s">
        <v>330</v>
      </c>
      <c r="D392" s="516" t="s">
        <v>92</v>
      </c>
      <c r="E392" s="809">
        <v>8000</v>
      </c>
      <c r="F392" s="565">
        <v>3650</v>
      </c>
      <c r="G392" s="519">
        <f t="shared" si="8"/>
        <v>2.1917808219178081</v>
      </c>
      <c r="H392" s="210" t="s">
        <v>465</v>
      </c>
      <c r="I392" s="246" t="s">
        <v>18</v>
      </c>
      <c r="J392" s="931" t="s">
        <v>468</v>
      </c>
      <c r="K392" s="245" t="s">
        <v>135</v>
      </c>
      <c r="L392" s="245" t="s">
        <v>62</v>
      </c>
      <c r="M392" s="575"/>
      <c r="N392" s="574"/>
    </row>
    <row r="393" spans="1:14" ht="14.25" customHeight="1" x14ac:dyDescent="0.25">
      <c r="A393" s="48">
        <v>44305</v>
      </c>
      <c r="B393" s="516" t="s">
        <v>459</v>
      </c>
      <c r="C393" s="516" t="s">
        <v>189</v>
      </c>
      <c r="D393" s="516" t="s">
        <v>275</v>
      </c>
      <c r="E393" s="809">
        <v>180000</v>
      </c>
      <c r="F393" s="565">
        <v>3650</v>
      </c>
      <c r="G393" s="519">
        <f t="shared" si="8"/>
        <v>49.315068493150683</v>
      </c>
      <c r="H393" s="210" t="s">
        <v>465</v>
      </c>
      <c r="I393" s="246" t="s">
        <v>18</v>
      </c>
      <c r="J393" s="931" t="s">
        <v>466</v>
      </c>
      <c r="K393" s="245" t="s">
        <v>135</v>
      </c>
      <c r="L393" s="245" t="s">
        <v>62</v>
      </c>
      <c r="M393" s="575"/>
      <c r="N393" s="574"/>
    </row>
    <row r="394" spans="1:14" ht="14.25" customHeight="1" x14ac:dyDescent="0.25">
      <c r="A394" s="211">
        <v>44306</v>
      </c>
      <c r="B394" s="212" t="s">
        <v>68</v>
      </c>
      <c r="C394" s="212" t="s">
        <v>67</v>
      </c>
      <c r="D394" s="287" t="s">
        <v>91</v>
      </c>
      <c r="E394" s="227">
        <v>8000</v>
      </c>
      <c r="F394" s="565">
        <v>3650</v>
      </c>
      <c r="G394" s="519">
        <f t="shared" si="8"/>
        <v>2.1917808219178081</v>
      </c>
      <c r="H394" s="210" t="s">
        <v>276</v>
      </c>
      <c r="I394" s="246" t="s">
        <v>18</v>
      </c>
      <c r="J394" s="762" t="s">
        <v>460</v>
      </c>
      <c r="K394" s="245" t="s">
        <v>135</v>
      </c>
      <c r="L394" s="245" t="s">
        <v>62</v>
      </c>
      <c r="M394" s="575"/>
      <c r="N394" s="574"/>
    </row>
    <row r="395" spans="1:14" ht="14.25" customHeight="1" x14ac:dyDescent="0.25">
      <c r="A395" s="211">
        <v>44306</v>
      </c>
      <c r="B395" s="212" t="s">
        <v>68</v>
      </c>
      <c r="C395" s="212" t="s">
        <v>67</v>
      </c>
      <c r="D395" s="287" t="s">
        <v>91</v>
      </c>
      <c r="E395" s="278">
        <v>13000</v>
      </c>
      <c r="F395" s="565">
        <v>3650</v>
      </c>
      <c r="G395" s="519">
        <f t="shared" si="8"/>
        <v>3.5616438356164384</v>
      </c>
      <c r="H395" s="210" t="s">
        <v>276</v>
      </c>
      <c r="I395" s="246" t="s">
        <v>18</v>
      </c>
      <c r="J395" s="762" t="s">
        <v>460</v>
      </c>
      <c r="K395" s="245" t="s">
        <v>135</v>
      </c>
      <c r="L395" s="245" t="s">
        <v>62</v>
      </c>
      <c r="M395" s="575"/>
      <c r="N395" s="574"/>
    </row>
    <row r="396" spans="1:14" ht="14.25" customHeight="1" x14ac:dyDescent="0.25">
      <c r="A396" s="211">
        <v>44306</v>
      </c>
      <c r="B396" s="212" t="s">
        <v>68</v>
      </c>
      <c r="C396" s="212" t="s">
        <v>67</v>
      </c>
      <c r="D396" s="287" t="s">
        <v>91</v>
      </c>
      <c r="E396" s="222">
        <v>12000</v>
      </c>
      <c r="F396" s="565">
        <v>3650</v>
      </c>
      <c r="G396" s="519">
        <f t="shared" si="8"/>
        <v>3.2876712328767121</v>
      </c>
      <c r="H396" s="210" t="s">
        <v>276</v>
      </c>
      <c r="I396" s="246" t="s">
        <v>18</v>
      </c>
      <c r="J396" s="762" t="s">
        <v>460</v>
      </c>
      <c r="K396" s="245" t="s">
        <v>135</v>
      </c>
      <c r="L396" s="245" t="s">
        <v>62</v>
      </c>
      <c r="M396" s="575"/>
      <c r="N396" s="574"/>
    </row>
    <row r="397" spans="1:14" ht="14.25" customHeight="1" x14ac:dyDescent="0.25">
      <c r="A397" s="211">
        <v>44306</v>
      </c>
      <c r="B397" s="212" t="s">
        <v>68</v>
      </c>
      <c r="C397" s="212" t="s">
        <v>67</v>
      </c>
      <c r="D397" s="287" t="s">
        <v>91</v>
      </c>
      <c r="E397" s="203">
        <v>6000</v>
      </c>
      <c r="F397" s="565">
        <v>3650</v>
      </c>
      <c r="G397" s="519">
        <f t="shared" si="8"/>
        <v>1.6438356164383561</v>
      </c>
      <c r="H397" s="210" t="s">
        <v>276</v>
      </c>
      <c r="I397" s="246" t="s">
        <v>18</v>
      </c>
      <c r="J397" s="762" t="s">
        <v>460</v>
      </c>
      <c r="K397" s="245" t="s">
        <v>135</v>
      </c>
      <c r="L397" s="245" t="s">
        <v>62</v>
      </c>
      <c r="M397" s="575"/>
      <c r="N397" s="574"/>
    </row>
    <row r="398" spans="1:14" ht="14.25" customHeight="1" x14ac:dyDescent="0.25">
      <c r="A398" s="211">
        <v>44306</v>
      </c>
      <c r="B398" s="212" t="s">
        <v>68</v>
      </c>
      <c r="C398" s="212" t="s">
        <v>67</v>
      </c>
      <c r="D398" s="287" t="s">
        <v>91</v>
      </c>
      <c r="E398" s="203">
        <v>7000</v>
      </c>
      <c r="F398" s="565">
        <v>3650</v>
      </c>
      <c r="G398" s="519">
        <f t="shared" si="8"/>
        <v>1.9178082191780821</v>
      </c>
      <c r="H398" s="210" t="s">
        <v>276</v>
      </c>
      <c r="I398" s="246" t="s">
        <v>18</v>
      </c>
      <c r="J398" s="762" t="s">
        <v>460</v>
      </c>
      <c r="K398" s="245" t="s">
        <v>135</v>
      </c>
      <c r="L398" s="245" t="s">
        <v>62</v>
      </c>
      <c r="M398" s="575"/>
      <c r="N398" s="574"/>
    </row>
    <row r="399" spans="1:14" ht="14.25" customHeight="1" x14ac:dyDescent="0.25">
      <c r="A399" s="211">
        <v>44306</v>
      </c>
      <c r="B399" s="212" t="s">
        <v>93</v>
      </c>
      <c r="C399" s="245" t="s">
        <v>93</v>
      </c>
      <c r="D399" s="287" t="s">
        <v>91</v>
      </c>
      <c r="E399" s="263">
        <v>5000</v>
      </c>
      <c r="F399" s="565">
        <v>3650</v>
      </c>
      <c r="G399" s="519">
        <f>E399/F399</f>
        <v>1.3698630136986301</v>
      </c>
      <c r="H399" s="210" t="s">
        <v>276</v>
      </c>
      <c r="I399" s="246" t="s">
        <v>18</v>
      </c>
      <c r="J399" s="762" t="s">
        <v>460</v>
      </c>
      <c r="K399" s="245" t="s">
        <v>135</v>
      </c>
      <c r="L399" s="245" t="s">
        <v>62</v>
      </c>
      <c r="M399" s="575"/>
      <c r="N399" s="574"/>
    </row>
    <row r="400" spans="1:14" ht="14.25" customHeight="1" x14ac:dyDescent="0.25">
      <c r="A400" s="211">
        <v>44306</v>
      </c>
      <c r="B400" s="212" t="s">
        <v>93</v>
      </c>
      <c r="C400" s="245" t="s">
        <v>93</v>
      </c>
      <c r="D400" s="287" t="s">
        <v>91</v>
      </c>
      <c r="E400" s="741">
        <v>1000</v>
      </c>
      <c r="F400" s="565">
        <v>3650</v>
      </c>
      <c r="G400" s="519">
        <f t="shared" si="8"/>
        <v>0.27397260273972601</v>
      </c>
      <c r="H400" s="210" t="s">
        <v>276</v>
      </c>
      <c r="I400" s="246" t="s">
        <v>18</v>
      </c>
      <c r="J400" s="762" t="s">
        <v>460</v>
      </c>
      <c r="K400" s="245" t="s">
        <v>135</v>
      </c>
      <c r="L400" s="245" t="s">
        <v>62</v>
      </c>
      <c r="M400" s="575"/>
      <c r="N400" s="574"/>
    </row>
    <row r="401" spans="1:14" ht="14.25" customHeight="1" x14ac:dyDescent="0.25">
      <c r="A401" s="211">
        <v>44306</v>
      </c>
      <c r="B401" s="212" t="s">
        <v>93</v>
      </c>
      <c r="C401" s="245" t="s">
        <v>93</v>
      </c>
      <c r="D401" s="287" t="s">
        <v>91</v>
      </c>
      <c r="E401" s="227">
        <v>4000</v>
      </c>
      <c r="F401" s="565">
        <v>3650</v>
      </c>
      <c r="G401" s="519">
        <f t="shared" si="8"/>
        <v>1.095890410958904</v>
      </c>
      <c r="H401" s="210" t="s">
        <v>276</v>
      </c>
      <c r="I401" s="246" t="s">
        <v>18</v>
      </c>
      <c r="J401" s="762" t="s">
        <v>460</v>
      </c>
      <c r="K401" s="245" t="s">
        <v>135</v>
      </c>
      <c r="L401" s="245" t="s">
        <v>62</v>
      </c>
      <c r="M401" s="575"/>
      <c r="N401" s="574"/>
    </row>
    <row r="402" spans="1:14" ht="14.25" customHeight="1" x14ac:dyDescent="0.25">
      <c r="A402" s="48">
        <v>44306</v>
      </c>
      <c r="B402" s="212" t="s">
        <v>68</v>
      </c>
      <c r="C402" s="212" t="s">
        <v>67</v>
      </c>
      <c r="D402" s="212" t="s">
        <v>91</v>
      </c>
      <c r="E402" s="454">
        <v>20000</v>
      </c>
      <c r="F402" s="565">
        <v>3650</v>
      </c>
      <c r="G402" s="519">
        <f t="shared" si="8"/>
        <v>5.4794520547945202</v>
      </c>
      <c r="H402" s="210" t="s">
        <v>71</v>
      </c>
      <c r="I402" s="246" t="s">
        <v>18</v>
      </c>
      <c r="J402" s="290" t="s">
        <v>469</v>
      </c>
      <c r="K402" s="245" t="s">
        <v>135</v>
      </c>
      <c r="L402" s="245" t="s">
        <v>62</v>
      </c>
      <c r="M402" s="575"/>
      <c r="N402" s="574"/>
    </row>
    <row r="403" spans="1:14" ht="14.25" customHeight="1" x14ac:dyDescent="0.25">
      <c r="A403" s="48">
        <v>44306</v>
      </c>
      <c r="B403" s="212" t="s">
        <v>68</v>
      </c>
      <c r="C403" s="212" t="s">
        <v>67</v>
      </c>
      <c r="D403" s="212" t="s">
        <v>91</v>
      </c>
      <c r="E403" s="227">
        <v>15000</v>
      </c>
      <c r="F403" s="565">
        <v>3650</v>
      </c>
      <c r="G403" s="519">
        <f t="shared" si="8"/>
        <v>4.1095890410958908</v>
      </c>
      <c r="H403" s="210" t="s">
        <v>71</v>
      </c>
      <c r="I403" s="246" t="s">
        <v>18</v>
      </c>
      <c r="J403" s="290" t="s">
        <v>469</v>
      </c>
      <c r="K403" s="245" t="s">
        <v>135</v>
      </c>
      <c r="L403" s="245" t="s">
        <v>62</v>
      </c>
      <c r="M403" s="575"/>
      <c r="N403" s="574"/>
    </row>
    <row r="404" spans="1:14" ht="14.25" customHeight="1" x14ac:dyDescent="0.25">
      <c r="A404" s="48">
        <v>44306</v>
      </c>
      <c r="B404" s="212" t="s">
        <v>68</v>
      </c>
      <c r="C404" s="212" t="s">
        <v>67</v>
      </c>
      <c r="D404" s="212" t="s">
        <v>91</v>
      </c>
      <c r="E404" s="227">
        <v>11000</v>
      </c>
      <c r="F404" s="565">
        <v>3650</v>
      </c>
      <c r="G404" s="519">
        <f t="shared" si="8"/>
        <v>3.0136986301369864</v>
      </c>
      <c r="H404" s="210" t="s">
        <v>71</v>
      </c>
      <c r="I404" s="246" t="s">
        <v>18</v>
      </c>
      <c r="J404" s="290" t="s">
        <v>469</v>
      </c>
      <c r="K404" s="245" t="s">
        <v>135</v>
      </c>
      <c r="L404" s="245" t="s">
        <v>62</v>
      </c>
      <c r="M404" s="575"/>
      <c r="N404" s="574"/>
    </row>
    <row r="405" spans="1:14" ht="14.25" customHeight="1" x14ac:dyDescent="0.25">
      <c r="A405" s="48">
        <v>44306</v>
      </c>
      <c r="B405" s="245" t="s">
        <v>93</v>
      </c>
      <c r="C405" s="245" t="s">
        <v>93</v>
      </c>
      <c r="D405" s="212" t="s">
        <v>91</v>
      </c>
      <c r="E405" s="498">
        <v>8000</v>
      </c>
      <c r="F405" s="565">
        <v>3650</v>
      </c>
      <c r="G405" s="519">
        <f t="shared" si="8"/>
        <v>2.1917808219178081</v>
      </c>
      <c r="H405" s="210" t="s">
        <v>71</v>
      </c>
      <c r="I405" s="246" t="s">
        <v>18</v>
      </c>
      <c r="J405" s="290" t="s">
        <v>469</v>
      </c>
      <c r="K405" s="245" t="s">
        <v>135</v>
      </c>
      <c r="L405" s="245" t="s">
        <v>62</v>
      </c>
      <c r="M405" s="575"/>
      <c r="N405" s="574"/>
    </row>
    <row r="406" spans="1:14" ht="14.25" customHeight="1" x14ac:dyDescent="0.25">
      <c r="A406" s="48">
        <v>44306</v>
      </c>
      <c r="B406" s="245" t="s">
        <v>93</v>
      </c>
      <c r="C406" s="245" t="s">
        <v>93</v>
      </c>
      <c r="D406" s="212" t="s">
        <v>91</v>
      </c>
      <c r="E406" s="219">
        <v>2000</v>
      </c>
      <c r="F406" s="565">
        <v>3650</v>
      </c>
      <c r="G406" s="519">
        <f t="shared" si="8"/>
        <v>0.54794520547945202</v>
      </c>
      <c r="H406" s="210" t="s">
        <v>71</v>
      </c>
      <c r="I406" s="246" t="s">
        <v>18</v>
      </c>
      <c r="J406" s="290" t="s">
        <v>469</v>
      </c>
      <c r="K406" s="245" t="s">
        <v>135</v>
      </c>
      <c r="L406" s="245" t="s">
        <v>62</v>
      </c>
      <c r="M406" s="575"/>
      <c r="N406" s="574"/>
    </row>
    <row r="407" spans="1:14" ht="14.25" customHeight="1" x14ac:dyDescent="0.25">
      <c r="A407" s="48">
        <v>44306</v>
      </c>
      <c r="B407" s="212" t="s">
        <v>68</v>
      </c>
      <c r="C407" s="210" t="s">
        <v>67</v>
      </c>
      <c r="D407" s="212" t="s">
        <v>91</v>
      </c>
      <c r="E407" s="263">
        <v>4000</v>
      </c>
      <c r="F407" s="565">
        <v>3650</v>
      </c>
      <c r="G407" s="519">
        <f t="shared" si="8"/>
        <v>1.095890410958904</v>
      </c>
      <c r="H407" s="210" t="s">
        <v>324</v>
      </c>
      <c r="I407" s="246" t="s">
        <v>18</v>
      </c>
      <c r="J407" s="210" t="s">
        <v>472</v>
      </c>
      <c r="K407" s="245" t="s">
        <v>135</v>
      </c>
      <c r="L407" s="245" t="s">
        <v>62</v>
      </c>
      <c r="M407" s="575"/>
      <c r="N407" s="574"/>
    </row>
    <row r="408" spans="1:14" ht="14.25" customHeight="1" x14ac:dyDescent="0.25">
      <c r="A408" s="48">
        <v>44306</v>
      </c>
      <c r="B408" s="212" t="s">
        <v>68</v>
      </c>
      <c r="C408" s="210" t="s">
        <v>67</v>
      </c>
      <c r="D408" s="212" t="s">
        <v>91</v>
      </c>
      <c r="E408" s="263">
        <v>12000</v>
      </c>
      <c r="F408" s="565">
        <v>3650</v>
      </c>
      <c r="G408" s="519">
        <f t="shared" si="8"/>
        <v>3.2876712328767121</v>
      </c>
      <c r="H408" s="210" t="s">
        <v>324</v>
      </c>
      <c r="I408" s="246" t="s">
        <v>18</v>
      </c>
      <c r="J408" s="210" t="s">
        <v>472</v>
      </c>
      <c r="K408" s="245" t="s">
        <v>135</v>
      </c>
      <c r="L408" s="245" t="s">
        <v>62</v>
      </c>
      <c r="M408" s="575"/>
      <c r="N408" s="574"/>
    </row>
    <row r="409" spans="1:14" ht="14.25" customHeight="1" x14ac:dyDescent="0.25">
      <c r="A409" s="48">
        <v>44306</v>
      </c>
      <c r="B409" s="212" t="s">
        <v>68</v>
      </c>
      <c r="C409" s="210" t="s">
        <v>67</v>
      </c>
      <c r="D409" s="212" t="s">
        <v>91</v>
      </c>
      <c r="E409" s="263">
        <v>6000</v>
      </c>
      <c r="F409" s="565">
        <v>3650</v>
      </c>
      <c r="G409" s="519">
        <f t="shared" si="8"/>
        <v>1.6438356164383561</v>
      </c>
      <c r="H409" s="210" t="s">
        <v>324</v>
      </c>
      <c r="I409" s="246" t="s">
        <v>18</v>
      </c>
      <c r="J409" s="210" t="s">
        <v>472</v>
      </c>
      <c r="K409" s="245" t="s">
        <v>135</v>
      </c>
      <c r="L409" s="245" t="s">
        <v>62</v>
      </c>
      <c r="M409" s="575"/>
      <c r="N409" s="574"/>
    </row>
    <row r="410" spans="1:14" ht="14.25" customHeight="1" x14ac:dyDescent="0.25">
      <c r="A410" s="48">
        <v>44306</v>
      </c>
      <c r="B410" s="212" t="s">
        <v>68</v>
      </c>
      <c r="C410" s="210" t="s">
        <v>67</v>
      </c>
      <c r="D410" s="212" t="s">
        <v>91</v>
      </c>
      <c r="E410" s="263">
        <v>7000</v>
      </c>
      <c r="F410" s="565">
        <v>3650</v>
      </c>
      <c r="G410" s="519">
        <f t="shared" si="8"/>
        <v>1.9178082191780821</v>
      </c>
      <c r="H410" s="210" t="s">
        <v>324</v>
      </c>
      <c r="I410" s="246" t="s">
        <v>18</v>
      </c>
      <c r="J410" s="210" t="s">
        <v>472</v>
      </c>
      <c r="K410" s="245" t="s">
        <v>135</v>
      </c>
      <c r="L410" s="245" t="s">
        <v>62</v>
      </c>
      <c r="M410" s="575"/>
      <c r="N410" s="574"/>
    </row>
    <row r="411" spans="1:14" ht="14.25" customHeight="1" x14ac:dyDescent="0.25">
      <c r="A411" s="48">
        <v>44306</v>
      </c>
      <c r="B411" s="212" t="s">
        <v>68</v>
      </c>
      <c r="C411" s="210" t="s">
        <v>67</v>
      </c>
      <c r="D411" s="212" t="s">
        <v>91</v>
      </c>
      <c r="E411" s="263">
        <v>10000</v>
      </c>
      <c r="F411" s="565">
        <v>3650</v>
      </c>
      <c r="G411" s="519">
        <f t="shared" si="8"/>
        <v>2.7397260273972601</v>
      </c>
      <c r="H411" s="210" t="s">
        <v>324</v>
      </c>
      <c r="I411" s="246" t="s">
        <v>18</v>
      </c>
      <c r="J411" s="210" t="s">
        <v>472</v>
      </c>
      <c r="K411" s="245" t="s">
        <v>135</v>
      </c>
      <c r="L411" s="245" t="s">
        <v>62</v>
      </c>
      <c r="M411" s="575"/>
      <c r="N411" s="574"/>
    </row>
    <row r="412" spans="1:14" ht="14.25" customHeight="1" x14ac:dyDescent="0.25">
      <c r="A412" s="48">
        <v>44306</v>
      </c>
      <c r="B412" s="212" t="s">
        <v>68</v>
      </c>
      <c r="C412" s="210" t="s">
        <v>67</v>
      </c>
      <c r="D412" s="212" t="s">
        <v>91</v>
      </c>
      <c r="E412" s="263">
        <v>8000</v>
      </c>
      <c r="F412" s="565">
        <v>3650</v>
      </c>
      <c r="G412" s="519">
        <f t="shared" si="8"/>
        <v>2.1917808219178081</v>
      </c>
      <c r="H412" s="210" t="s">
        <v>324</v>
      </c>
      <c r="I412" s="246" t="s">
        <v>18</v>
      </c>
      <c r="J412" s="210" t="s">
        <v>472</v>
      </c>
      <c r="K412" s="245" t="s">
        <v>135</v>
      </c>
      <c r="L412" s="245" t="s">
        <v>62</v>
      </c>
      <c r="M412" s="575"/>
      <c r="N412" s="574"/>
    </row>
    <row r="413" spans="1:14" x14ac:dyDescent="0.25">
      <c r="A413" s="48">
        <v>44306</v>
      </c>
      <c r="B413" s="212" t="s">
        <v>93</v>
      </c>
      <c r="C413" s="245" t="s">
        <v>93</v>
      </c>
      <c r="D413" s="212" t="s">
        <v>91</v>
      </c>
      <c r="E413" s="263">
        <v>3000</v>
      </c>
      <c r="F413" s="565">
        <v>3650</v>
      </c>
      <c r="G413" s="519">
        <f t="shared" si="8"/>
        <v>0.82191780821917804</v>
      </c>
      <c r="H413" s="210" t="s">
        <v>324</v>
      </c>
      <c r="I413" s="246" t="s">
        <v>18</v>
      </c>
      <c r="J413" s="210" t="s">
        <v>472</v>
      </c>
      <c r="K413" s="245" t="s">
        <v>135</v>
      </c>
      <c r="L413" s="245" t="s">
        <v>62</v>
      </c>
      <c r="M413" s="204"/>
      <c r="N413" s="205"/>
    </row>
    <row r="414" spans="1:14" x14ac:dyDescent="0.25">
      <c r="A414" s="48">
        <v>44306</v>
      </c>
      <c r="B414" s="212" t="s">
        <v>93</v>
      </c>
      <c r="C414" s="245" t="s">
        <v>93</v>
      </c>
      <c r="D414" s="212" t="s">
        <v>91</v>
      </c>
      <c r="E414" s="263">
        <v>2000</v>
      </c>
      <c r="F414" s="565">
        <v>3650</v>
      </c>
      <c r="G414" s="519">
        <f t="shared" si="8"/>
        <v>0.54794520547945202</v>
      </c>
      <c r="H414" s="210" t="s">
        <v>324</v>
      </c>
      <c r="I414" s="246" t="s">
        <v>18</v>
      </c>
      <c r="J414" s="210" t="s">
        <v>472</v>
      </c>
      <c r="K414" s="245" t="s">
        <v>135</v>
      </c>
      <c r="L414" s="245" t="s">
        <v>62</v>
      </c>
      <c r="M414" s="204"/>
      <c r="N414" s="205"/>
    </row>
    <row r="415" spans="1:14" x14ac:dyDescent="0.25">
      <c r="A415" s="48">
        <v>44306</v>
      </c>
      <c r="B415" s="212" t="s">
        <v>93</v>
      </c>
      <c r="C415" s="245" t="s">
        <v>93</v>
      </c>
      <c r="D415" s="212" t="s">
        <v>91</v>
      </c>
      <c r="E415" s="263">
        <v>2000</v>
      </c>
      <c r="F415" s="565">
        <v>3650</v>
      </c>
      <c r="G415" s="519">
        <f t="shared" si="8"/>
        <v>0.54794520547945202</v>
      </c>
      <c r="H415" s="210" t="s">
        <v>324</v>
      </c>
      <c r="I415" s="246" t="s">
        <v>18</v>
      </c>
      <c r="J415" s="210" t="s">
        <v>472</v>
      </c>
      <c r="K415" s="245" t="s">
        <v>135</v>
      </c>
      <c r="L415" s="245" t="s">
        <v>62</v>
      </c>
      <c r="M415" s="204"/>
      <c r="N415" s="205"/>
    </row>
    <row r="416" spans="1:14" x14ac:dyDescent="0.25">
      <c r="A416" s="48">
        <v>44306</v>
      </c>
      <c r="B416" s="212" t="s">
        <v>93</v>
      </c>
      <c r="C416" s="245" t="s">
        <v>93</v>
      </c>
      <c r="D416" s="212" t="s">
        <v>91</v>
      </c>
      <c r="E416" s="263">
        <v>3000</v>
      </c>
      <c r="F416" s="565">
        <v>3650</v>
      </c>
      <c r="G416" s="519">
        <f t="shared" si="8"/>
        <v>0.82191780821917804</v>
      </c>
      <c r="H416" s="210" t="s">
        <v>324</v>
      </c>
      <c r="I416" s="246" t="s">
        <v>18</v>
      </c>
      <c r="J416" s="210" t="s">
        <v>472</v>
      </c>
      <c r="K416" s="245" t="s">
        <v>135</v>
      </c>
      <c r="L416" s="245" t="s">
        <v>62</v>
      </c>
      <c r="M416" s="204"/>
      <c r="N416" s="205"/>
    </row>
    <row r="417" spans="1:14" x14ac:dyDescent="0.25">
      <c r="A417" s="48">
        <v>44306</v>
      </c>
      <c r="B417" s="210" t="s">
        <v>68</v>
      </c>
      <c r="C417" s="210" t="s">
        <v>67</v>
      </c>
      <c r="D417" s="210" t="s">
        <v>91</v>
      </c>
      <c r="E417" s="219">
        <v>14000</v>
      </c>
      <c r="F417" s="565">
        <v>3650</v>
      </c>
      <c r="G417" s="519">
        <f t="shared" si="8"/>
        <v>3.8356164383561642</v>
      </c>
      <c r="H417" s="731" t="s">
        <v>70</v>
      </c>
      <c r="I417" s="246" t="s">
        <v>18</v>
      </c>
      <c r="J417" s="833" t="s">
        <v>476</v>
      </c>
      <c r="K417" s="245" t="s">
        <v>135</v>
      </c>
      <c r="L417" s="245" t="s">
        <v>62</v>
      </c>
      <c r="M417" s="204"/>
      <c r="N417" s="205"/>
    </row>
    <row r="418" spans="1:14" x14ac:dyDescent="0.25">
      <c r="A418" s="48">
        <v>44306</v>
      </c>
      <c r="B418" s="210" t="s">
        <v>68</v>
      </c>
      <c r="C418" s="210" t="s">
        <v>67</v>
      </c>
      <c r="D418" s="210" t="s">
        <v>91</v>
      </c>
      <c r="E418" s="233">
        <v>19000</v>
      </c>
      <c r="F418" s="565">
        <v>3650</v>
      </c>
      <c r="G418" s="519">
        <f t="shared" si="8"/>
        <v>5.2054794520547949</v>
      </c>
      <c r="H418" s="731" t="s">
        <v>70</v>
      </c>
      <c r="I418" s="246" t="s">
        <v>18</v>
      </c>
      <c r="J418" s="833" t="s">
        <v>476</v>
      </c>
      <c r="K418" s="245" t="s">
        <v>135</v>
      </c>
      <c r="L418" s="245" t="s">
        <v>62</v>
      </c>
      <c r="M418" s="204"/>
      <c r="N418" s="205"/>
    </row>
    <row r="419" spans="1:14" x14ac:dyDescent="0.25">
      <c r="A419" s="48">
        <v>44306</v>
      </c>
      <c r="B419" s="210" t="s">
        <v>68</v>
      </c>
      <c r="C419" s="210" t="s">
        <v>67</v>
      </c>
      <c r="D419" s="210" t="s">
        <v>91</v>
      </c>
      <c r="E419" s="233">
        <v>17000</v>
      </c>
      <c r="F419" s="565">
        <v>3650</v>
      </c>
      <c r="G419" s="519">
        <f t="shared" ref="G419:G478" si="9">E419/F419</f>
        <v>4.6575342465753424</v>
      </c>
      <c r="H419" s="731" t="s">
        <v>70</v>
      </c>
      <c r="I419" s="246" t="s">
        <v>18</v>
      </c>
      <c r="J419" s="833" t="s">
        <v>476</v>
      </c>
      <c r="K419" s="245" t="s">
        <v>135</v>
      </c>
      <c r="L419" s="245" t="s">
        <v>62</v>
      </c>
      <c r="M419" s="204"/>
      <c r="N419" s="205"/>
    </row>
    <row r="420" spans="1:14" x14ac:dyDescent="0.25">
      <c r="A420" s="48">
        <v>44306</v>
      </c>
      <c r="B420" s="210" t="s">
        <v>93</v>
      </c>
      <c r="C420" s="245" t="s">
        <v>93</v>
      </c>
      <c r="D420" s="210" t="s">
        <v>91</v>
      </c>
      <c r="E420" s="203">
        <v>4000</v>
      </c>
      <c r="F420" s="565">
        <v>3650</v>
      </c>
      <c r="G420" s="519">
        <f t="shared" si="9"/>
        <v>1.095890410958904</v>
      </c>
      <c r="H420" s="731" t="s">
        <v>70</v>
      </c>
      <c r="I420" s="246" t="s">
        <v>18</v>
      </c>
      <c r="J420" s="833" t="s">
        <v>476</v>
      </c>
      <c r="K420" s="245" t="s">
        <v>135</v>
      </c>
      <c r="L420" s="245" t="s">
        <v>62</v>
      </c>
      <c r="M420" s="204"/>
      <c r="N420" s="205"/>
    </row>
    <row r="421" spans="1:14" x14ac:dyDescent="0.25">
      <c r="A421" s="48">
        <v>44306</v>
      </c>
      <c r="B421" s="210" t="s">
        <v>93</v>
      </c>
      <c r="C421" s="245" t="s">
        <v>93</v>
      </c>
      <c r="D421" s="210" t="s">
        <v>91</v>
      </c>
      <c r="E421" s="203">
        <v>1000</v>
      </c>
      <c r="F421" s="565">
        <v>3650</v>
      </c>
      <c r="G421" s="519">
        <f t="shared" si="9"/>
        <v>0.27397260273972601</v>
      </c>
      <c r="H421" s="731" t="s">
        <v>70</v>
      </c>
      <c r="I421" s="246" t="s">
        <v>18</v>
      </c>
      <c r="J421" s="833" t="s">
        <v>476</v>
      </c>
      <c r="K421" s="245" t="s">
        <v>135</v>
      </c>
      <c r="L421" s="245" t="s">
        <v>62</v>
      </c>
      <c r="M421" s="204"/>
      <c r="N421" s="205"/>
    </row>
    <row r="422" spans="1:14" x14ac:dyDescent="0.25">
      <c r="A422" s="48">
        <v>44306</v>
      </c>
      <c r="B422" s="210" t="s">
        <v>93</v>
      </c>
      <c r="C422" s="245" t="s">
        <v>93</v>
      </c>
      <c r="D422" s="210" t="s">
        <v>91</v>
      </c>
      <c r="E422" s="203">
        <v>5000</v>
      </c>
      <c r="F422" s="565">
        <v>3650</v>
      </c>
      <c r="G422" s="519">
        <f t="shared" si="9"/>
        <v>1.3698630136986301</v>
      </c>
      <c r="H422" s="731" t="s">
        <v>70</v>
      </c>
      <c r="I422" s="246" t="s">
        <v>18</v>
      </c>
      <c r="J422" s="833" t="s">
        <v>476</v>
      </c>
      <c r="K422" s="245" t="s">
        <v>135</v>
      </c>
      <c r="L422" s="245" t="s">
        <v>62</v>
      </c>
      <c r="M422" s="204"/>
      <c r="N422" s="205"/>
    </row>
    <row r="423" spans="1:14" x14ac:dyDescent="0.25">
      <c r="A423" s="48">
        <v>44306</v>
      </c>
      <c r="B423" s="245" t="s">
        <v>68</v>
      </c>
      <c r="C423" s="210" t="s">
        <v>67</v>
      </c>
      <c r="D423" s="210" t="s">
        <v>91</v>
      </c>
      <c r="E423" s="203">
        <v>7000</v>
      </c>
      <c r="F423" s="565">
        <v>3650</v>
      </c>
      <c r="G423" s="519">
        <f t="shared" si="9"/>
        <v>1.9178082191780821</v>
      </c>
      <c r="H423" s="690" t="s">
        <v>263</v>
      </c>
      <c r="I423" s="246" t="s">
        <v>18</v>
      </c>
      <c r="J423" s="290" t="s">
        <v>480</v>
      </c>
      <c r="K423" s="245" t="s">
        <v>135</v>
      </c>
      <c r="L423" s="245" t="s">
        <v>62</v>
      </c>
      <c r="M423" s="204"/>
      <c r="N423" s="205"/>
    </row>
    <row r="424" spans="1:14" x14ac:dyDescent="0.25">
      <c r="A424" s="48">
        <v>44306</v>
      </c>
      <c r="B424" s="245" t="s">
        <v>68</v>
      </c>
      <c r="C424" s="210" t="s">
        <v>67</v>
      </c>
      <c r="D424" s="210" t="s">
        <v>91</v>
      </c>
      <c r="E424" s="219">
        <v>9000</v>
      </c>
      <c r="F424" s="565">
        <v>3650</v>
      </c>
      <c r="G424" s="519">
        <f t="shared" si="9"/>
        <v>2.4657534246575343</v>
      </c>
      <c r="H424" s="690" t="s">
        <v>263</v>
      </c>
      <c r="I424" s="246" t="s">
        <v>18</v>
      </c>
      <c r="J424" s="290" t="s">
        <v>480</v>
      </c>
      <c r="K424" s="245" t="s">
        <v>135</v>
      </c>
      <c r="L424" s="245" t="s">
        <v>62</v>
      </c>
      <c r="M424" s="204"/>
      <c r="N424" s="205"/>
    </row>
    <row r="425" spans="1:14" x14ac:dyDescent="0.25">
      <c r="A425" s="48">
        <v>44306</v>
      </c>
      <c r="B425" s="245" t="s">
        <v>68</v>
      </c>
      <c r="C425" s="210" t="s">
        <v>67</v>
      </c>
      <c r="D425" s="210" t="s">
        <v>91</v>
      </c>
      <c r="E425" s="219">
        <v>7000</v>
      </c>
      <c r="F425" s="565">
        <v>3650</v>
      </c>
      <c r="G425" s="519">
        <f t="shared" si="9"/>
        <v>1.9178082191780821</v>
      </c>
      <c r="H425" s="690" t="s">
        <v>263</v>
      </c>
      <c r="I425" s="246" t="s">
        <v>18</v>
      </c>
      <c r="J425" s="290" t="s">
        <v>480</v>
      </c>
      <c r="K425" s="245" t="s">
        <v>135</v>
      </c>
      <c r="L425" s="245" t="s">
        <v>62</v>
      </c>
      <c r="M425" s="204"/>
      <c r="N425" s="205"/>
    </row>
    <row r="426" spans="1:14" x14ac:dyDescent="0.25">
      <c r="A426" s="48">
        <v>44306</v>
      </c>
      <c r="B426" s="245" t="s">
        <v>68</v>
      </c>
      <c r="C426" s="210" t="s">
        <v>67</v>
      </c>
      <c r="D426" s="210" t="s">
        <v>91</v>
      </c>
      <c r="E426" s="447">
        <v>8000</v>
      </c>
      <c r="F426" s="565">
        <v>3650</v>
      </c>
      <c r="G426" s="519">
        <f t="shared" si="9"/>
        <v>2.1917808219178081</v>
      </c>
      <c r="H426" s="690" t="s">
        <v>263</v>
      </c>
      <c r="I426" s="246" t="s">
        <v>18</v>
      </c>
      <c r="J426" s="290" t="s">
        <v>480</v>
      </c>
      <c r="K426" s="245" t="s">
        <v>135</v>
      </c>
      <c r="L426" s="245" t="s">
        <v>62</v>
      </c>
      <c r="M426" s="204"/>
      <c r="N426" s="205"/>
    </row>
    <row r="427" spans="1:14" x14ac:dyDescent="0.25">
      <c r="A427" s="48">
        <v>44306</v>
      </c>
      <c r="B427" s="245" t="s">
        <v>68</v>
      </c>
      <c r="C427" s="210" t="s">
        <v>67</v>
      </c>
      <c r="D427" s="210" t="s">
        <v>91</v>
      </c>
      <c r="E427" s="454">
        <v>7000</v>
      </c>
      <c r="F427" s="565">
        <v>3650</v>
      </c>
      <c r="G427" s="519">
        <f t="shared" si="9"/>
        <v>1.9178082191780821</v>
      </c>
      <c r="H427" s="690" t="s">
        <v>263</v>
      </c>
      <c r="I427" s="246" t="s">
        <v>18</v>
      </c>
      <c r="J427" s="290" t="s">
        <v>480</v>
      </c>
      <c r="K427" s="245" t="s">
        <v>135</v>
      </c>
      <c r="L427" s="245" t="s">
        <v>62</v>
      </c>
      <c r="M427" s="204"/>
      <c r="N427" s="205"/>
    </row>
    <row r="428" spans="1:14" x14ac:dyDescent="0.25">
      <c r="A428" s="48">
        <v>44306</v>
      </c>
      <c r="B428" s="290" t="s">
        <v>93</v>
      </c>
      <c r="C428" s="245" t="s">
        <v>93</v>
      </c>
      <c r="D428" s="321" t="s">
        <v>91</v>
      </c>
      <c r="E428" s="220">
        <v>5000</v>
      </c>
      <c r="F428" s="565">
        <v>3650</v>
      </c>
      <c r="G428" s="519">
        <f t="shared" si="9"/>
        <v>1.3698630136986301</v>
      </c>
      <c r="H428" s="690" t="s">
        <v>263</v>
      </c>
      <c r="I428" s="246" t="s">
        <v>18</v>
      </c>
      <c r="J428" s="290" t="s">
        <v>480</v>
      </c>
      <c r="K428" s="245" t="s">
        <v>135</v>
      </c>
      <c r="L428" s="245" t="s">
        <v>62</v>
      </c>
      <c r="M428" s="204"/>
      <c r="N428" s="205"/>
    </row>
    <row r="429" spans="1:14" x14ac:dyDescent="0.25">
      <c r="A429" s="48">
        <v>44306</v>
      </c>
      <c r="B429" s="290" t="s">
        <v>93</v>
      </c>
      <c r="C429" s="245" t="s">
        <v>93</v>
      </c>
      <c r="D429" s="321" t="s">
        <v>91</v>
      </c>
      <c r="E429" s="262">
        <v>2000</v>
      </c>
      <c r="F429" s="565">
        <v>3650</v>
      </c>
      <c r="G429" s="519">
        <f>E429/F429</f>
        <v>0.54794520547945202</v>
      </c>
      <c r="H429" s="690" t="s">
        <v>263</v>
      </c>
      <c r="I429" s="246" t="s">
        <v>18</v>
      </c>
      <c r="J429" s="290" t="s">
        <v>480</v>
      </c>
      <c r="K429" s="245" t="s">
        <v>135</v>
      </c>
      <c r="L429" s="245" t="s">
        <v>62</v>
      </c>
      <c r="M429" s="204"/>
      <c r="N429" s="205"/>
    </row>
    <row r="430" spans="1:14" x14ac:dyDescent="0.25">
      <c r="A430" s="48">
        <v>44306</v>
      </c>
      <c r="B430" s="290" t="s">
        <v>93</v>
      </c>
      <c r="C430" s="245" t="s">
        <v>93</v>
      </c>
      <c r="D430" s="321" t="s">
        <v>91</v>
      </c>
      <c r="E430" s="278">
        <v>2000</v>
      </c>
      <c r="F430" s="565">
        <v>3650</v>
      </c>
      <c r="G430" s="519">
        <f t="shared" ref="G430:G442" si="10">E430/F430</f>
        <v>0.54794520547945202</v>
      </c>
      <c r="H430" s="690" t="s">
        <v>263</v>
      </c>
      <c r="I430" s="246" t="s">
        <v>18</v>
      </c>
      <c r="J430" s="290" t="s">
        <v>480</v>
      </c>
      <c r="K430" s="245" t="s">
        <v>135</v>
      </c>
      <c r="L430" s="245" t="s">
        <v>62</v>
      </c>
      <c r="M430" s="204"/>
      <c r="N430" s="205"/>
    </row>
    <row r="431" spans="1:14" x14ac:dyDescent="0.25">
      <c r="A431" s="48">
        <v>44306</v>
      </c>
      <c r="B431" s="290" t="s">
        <v>93</v>
      </c>
      <c r="C431" s="245" t="s">
        <v>93</v>
      </c>
      <c r="D431" s="321" t="s">
        <v>91</v>
      </c>
      <c r="E431" s="220">
        <v>1000</v>
      </c>
      <c r="F431" s="565">
        <v>3650</v>
      </c>
      <c r="G431" s="519">
        <f t="shared" si="10"/>
        <v>0.27397260273972601</v>
      </c>
      <c r="H431" s="690" t="s">
        <v>263</v>
      </c>
      <c r="I431" s="246" t="s">
        <v>18</v>
      </c>
      <c r="J431" s="290" t="s">
        <v>480</v>
      </c>
      <c r="K431" s="245" t="s">
        <v>135</v>
      </c>
      <c r="L431" s="245" t="s">
        <v>62</v>
      </c>
      <c r="M431" s="204"/>
      <c r="N431" s="205"/>
    </row>
    <row r="432" spans="1:14" x14ac:dyDescent="0.25">
      <c r="A432" s="48">
        <v>44306</v>
      </c>
      <c r="B432" s="212" t="s">
        <v>68</v>
      </c>
      <c r="C432" s="212" t="s">
        <v>67</v>
      </c>
      <c r="D432" s="287" t="s">
        <v>14</v>
      </c>
      <c r="E432" s="579">
        <v>6000</v>
      </c>
      <c r="F432" s="565">
        <v>3650</v>
      </c>
      <c r="G432" s="519">
        <f t="shared" si="10"/>
        <v>1.6438356164383561</v>
      </c>
      <c r="H432" s="732" t="s">
        <v>465</v>
      </c>
      <c r="I432" s="246" t="s">
        <v>18</v>
      </c>
      <c r="J432" s="880" t="s">
        <v>485</v>
      </c>
      <c r="K432" s="245" t="s">
        <v>135</v>
      </c>
      <c r="L432" s="245" t="s">
        <v>62</v>
      </c>
      <c r="M432" s="204"/>
      <c r="N432" s="205"/>
    </row>
    <row r="433" spans="1:14" x14ac:dyDescent="0.25">
      <c r="A433" s="48">
        <v>44306</v>
      </c>
      <c r="B433" s="212" t="s">
        <v>68</v>
      </c>
      <c r="C433" s="212" t="s">
        <v>67</v>
      </c>
      <c r="D433" s="287" t="s">
        <v>14</v>
      </c>
      <c r="E433" s="579">
        <v>6000</v>
      </c>
      <c r="F433" s="565">
        <v>3650</v>
      </c>
      <c r="G433" s="519">
        <f t="shared" si="10"/>
        <v>1.6438356164383561</v>
      </c>
      <c r="H433" s="732" t="s">
        <v>465</v>
      </c>
      <c r="I433" s="246" t="s">
        <v>18</v>
      </c>
      <c r="J433" s="880" t="s">
        <v>485</v>
      </c>
      <c r="K433" s="245" t="s">
        <v>135</v>
      </c>
      <c r="L433" s="245" t="s">
        <v>62</v>
      </c>
      <c r="M433" s="204"/>
      <c r="N433" s="205"/>
    </row>
    <row r="434" spans="1:14" x14ac:dyDescent="0.25">
      <c r="A434" s="48">
        <v>44306</v>
      </c>
      <c r="B434" s="212" t="s">
        <v>68</v>
      </c>
      <c r="C434" s="212" t="s">
        <v>67</v>
      </c>
      <c r="D434" s="287" t="s">
        <v>14</v>
      </c>
      <c r="E434" s="448">
        <v>10000</v>
      </c>
      <c r="F434" s="565">
        <v>3650</v>
      </c>
      <c r="G434" s="519">
        <f t="shared" si="10"/>
        <v>2.7397260273972601</v>
      </c>
      <c r="H434" s="732" t="s">
        <v>465</v>
      </c>
      <c r="I434" s="246" t="s">
        <v>18</v>
      </c>
      <c r="J434" s="880" t="s">
        <v>485</v>
      </c>
      <c r="K434" s="245" t="s">
        <v>135</v>
      </c>
      <c r="L434" s="245" t="s">
        <v>62</v>
      </c>
      <c r="M434" s="204"/>
      <c r="N434" s="205"/>
    </row>
    <row r="435" spans="1:14" x14ac:dyDescent="0.25">
      <c r="A435" s="48">
        <v>44306</v>
      </c>
      <c r="B435" s="438" t="s">
        <v>192</v>
      </c>
      <c r="C435" s="228" t="s">
        <v>117</v>
      </c>
      <c r="D435" s="226" t="s">
        <v>92</v>
      </c>
      <c r="E435" s="220">
        <v>10000</v>
      </c>
      <c r="F435" s="565">
        <v>3650</v>
      </c>
      <c r="G435" s="519">
        <f t="shared" si="10"/>
        <v>2.7397260273972601</v>
      </c>
      <c r="H435" s="732" t="s">
        <v>489</v>
      </c>
      <c r="I435" s="246" t="s">
        <v>18</v>
      </c>
      <c r="J435" s="760" t="s">
        <v>793</v>
      </c>
      <c r="K435" s="245" t="s">
        <v>135</v>
      </c>
      <c r="L435" s="245" t="s">
        <v>62</v>
      </c>
      <c r="M435" s="204"/>
      <c r="N435" s="205"/>
    </row>
    <row r="436" spans="1:14" x14ac:dyDescent="0.25">
      <c r="A436" s="48">
        <v>44306</v>
      </c>
      <c r="B436" s="438" t="s">
        <v>193</v>
      </c>
      <c r="C436" s="228" t="s">
        <v>117</v>
      </c>
      <c r="D436" s="226" t="s">
        <v>92</v>
      </c>
      <c r="E436" s="220">
        <v>2000</v>
      </c>
      <c r="F436" s="565">
        <v>3650</v>
      </c>
      <c r="G436" s="519">
        <f t="shared" si="10"/>
        <v>0.54794520547945202</v>
      </c>
      <c r="H436" s="732" t="s">
        <v>194</v>
      </c>
      <c r="I436" s="246" t="s">
        <v>18</v>
      </c>
      <c r="J436" s="760" t="s">
        <v>794</v>
      </c>
      <c r="K436" s="245" t="s">
        <v>135</v>
      </c>
      <c r="L436" s="245" t="s">
        <v>62</v>
      </c>
      <c r="M436" s="204"/>
      <c r="N436" s="205"/>
    </row>
    <row r="437" spans="1:14" x14ac:dyDescent="0.25">
      <c r="A437" s="48">
        <v>44306</v>
      </c>
      <c r="B437" s="212" t="s">
        <v>113</v>
      </c>
      <c r="C437" s="212" t="s">
        <v>115</v>
      </c>
      <c r="D437" s="212" t="s">
        <v>91</v>
      </c>
      <c r="E437" s="447">
        <v>30000</v>
      </c>
      <c r="F437" s="565">
        <v>3650</v>
      </c>
      <c r="G437" s="519">
        <f t="shared" si="10"/>
        <v>8.2191780821917817</v>
      </c>
      <c r="H437" s="732" t="s">
        <v>70</v>
      </c>
      <c r="I437" s="246" t="s">
        <v>18</v>
      </c>
      <c r="J437" s="887" t="s">
        <v>492</v>
      </c>
      <c r="K437" s="245" t="s">
        <v>135</v>
      </c>
      <c r="L437" s="245" t="s">
        <v>62</v>
      </c>
      <c r="M437" s="204"/>
      <c r="N437" s="205"/>
    </row>
    <row r="438" spans="1:14" x14ac:dyDescent="0.25">
      <c r="A438" s="48">
        <v>44306</v>
      </c>
      <c r="B438" s="210" t="s">
        <v>114</v>
      </c>
      <c r="C438" s="212" t="s">
        <v>115</v>
      </c>
      <c r="D438" s="210" t="s">
        <v>91</v>
      </c>
      <c r="E438" s="220">
        <v>30000</v>
      </c>
      <c r="F438" s="565">
        <v>3650</v>
      </c>
      <c r="G438" s="519">
        <f t="shared" si="10"/>
        <v>8.2191780821917817</v>
      </c>
      <c r="H438" s="732" t="s">
        <v>71</v>
      </c>
      <c r="I438" s="246" t="s">
        <v>18</v>
      </c>
      <c r="J438" s="887" t="s">
        <v>492</v>
      </c>
      <c r="K438" s="245" t="s">
        <v>135</v>
      </c>
      <c r="L438" s="245" t="s">
        <v>62</v>
      </c>
      <c r="M438" s="204"/>
      <c r="N438" s="205"/>
    </row>
    <row r="439" spans="1:14" x14ac:dyDescent="0.25">
      <c r="A439" s="48">
        <v>44306</v>
      </c>
      <c r="B439" s="210" t="s">
        <v>493</v>
      </c>
      <c r="C439" s="212" t="s">
        <v>115</v>
      </c>
      <c r="D439" s="210" t="s">
        <v>91</v>
      </c>
      <c r="E439" s="220">
        <v>25000</v>
      </c>
      <c r="F439" s="565">
        <v>3650</v>
      </c>
      <c r="G439" s="519">
        <f t="shared" si="10"/>
        <v>6.8493150684931505</v>
      </c>
      <c r="H439" s="732" t="s">
        <v>276</v>
      </c>
      <c r="I439" s="246" t="s">
        <v>18</v>
      </c>
      <c r="J439" s="887" t="s">
        <v>492</v>
      </c>
      <c r="K439" s="245" t="s">
        <v>135</v>
      </c>
      <c r="L439" s="245" t="s">
        <v>62</v>
      </c>
      <c r="M439" s="204"/>
      <c r="N439" s="205"/>
    </row>
    <row r="440" spans="1:14" x14ac:dyDescent="0.25">
      <c r="A440" s="48">
        <v>44306</v>
      </c>
      <c r="B440" s="210" t="s">
        <v>323</v>
      </c>
      <c r="C440" s="212" t="s">
        <v>115</v>
      </c>
      <c r="D440" s="210" t="s">
        <v>91</v>
      </c>
      <c r="E440" s="220">
        <v>25000</v>
      </c>
      <c r="F440" s="565">
        <v>3650</v>
      </c>
      <c r="G440" s="519">
        <f t="shared" si="10"/>
        <v>6.8493150684931505</v>
      </c>
      <c r="H440" s="732" t="s">
        <v>324</v>
      </c>
      <c r="I440" s="246" t="s">
        <v>18</v>
      </c>
      <c r="J440" s="887" t="s">
        <v>492</v>
      </c>
      <c r="K440" s="245" t="s">
        <v>135</v>
      </c>
      <c r="L440" s="245" t="s">
        <v>62</v>
      </c>
      <c r="M440" s="204"/>
      <c r="N440" s="205"/>
    </row>
    <row r="441" spans="1:14" x14ac:dyDescent="0.25">
      <c r="A441" s="48">
        <v>44306</v>
      </c>
      <c r="B441" s="210" t="s">
        <v>494</v>
      </c>
      <c r="C441" s="212" t="s">
        <v>115</v>
      </c>
      <c r="D441" s="210" t="s">
        <v>91</v>
      </c>
      <c r="E441" s="219">
        <v>25000</v>
      </c>
      <c r="F441" s="565">
        <v>3650</v>
      </c>
      <c r="G441" s="519">
        <f t="shared" si="10"/>
        <v>6.8493150684931505</v>
      </c>
      <c r="H441" s="732" t="s">
        <v>263</v>
      </c>
      <c r="I441" s="246" t="s">
        <v>18</v>
      </c>
      <c r="J441" s="887" t="s">
        <v>492</v>
      </c>
      <c r="K441" s="245" t="s">
        <v>135</v>
      </c>
      <c r="L441" s="245" t="s">
        <v>62</v>
      </c>
      <c r="M441" s="204"/>
      <c r="N441" s="205"/>
    </row>
    <row r="442" spans="1:14" x14ac:dyDescent="0.25">
      <c r="A442" s="48">
        <v>44306</v>
      </c>
      <c r="B442" s="210" t="s">
        <v>110</v>
      </c>
      <c r="C442" s="212" t="s">
        <v>115</v>
      </c>
      <c r="D442" s="212" t="s">
        <v>14</v>
      </c>
      <c r="E442" s="454">
        <v>20000</v>
      </c>
      <c r="F442" s="565">
        <v>3650</v>
      </c>
      <c r="G442" s="519">
        <f t="shared" si="10"/>
        <v>5.4794520547945202</v>
      </c>
      <c r="H442" s="732" t="s">
        <v>465</v>
      </c>
      <c r="I442" s="246" t="s">
        <v>18</v>
      </c>
      <c r="J442" s="887" t="s">
        <v>492</v>
      </c>
      <c r="K442" s="245" t="s">
        <v>135</v>
      </c>
      <c r="L442" s="245" t="s">
        <v>62</v>
      </c>
      <c r="M442" s="204"/>
      <c r="N442" s="205"/>
    </row>
    <row r="443" spans="1:14" x14ac:dyDescent="0.25">
      <c r="A443" s="48">
        <v>44306</v>
      </c>
      <c r="B443" s="210" t="s">
        <v>111</v>
      </c>
      <c r="C443" s="212" t="s">
        <v>115</v>
      </c>
      <c r="D443" s="212" t="s">
        <v>52</v>
      </c>
      <c r="E443" s="262">
        <v>20000</v>
      </c>
      <c r="F443" s="565">
        <v>3650</v>
      </c>
      <c r="G443" s="519">
        <f t="shared" si="9"/>
        <v>5.4794520547945202</v>
      </c>
      <c r="H443" s="732" t="s">
        <v>53</v>
      </c>
      <c r="I443" s="246" t="s">
        <v>18</v>
      </c>
      <c r="J443" s="887" t="s">
        <v>492</v>
      </c>
      <c r="K443" s="245" t="s">
        <v>135</v>
      </c>
      <c r="L443" s="245" t="s">
        <v>62</v>
      </c>
      <c r="M443" s="204"/>
      <c r="N443" s="205"/>
    </row>
    <row r="444" spans="1:14" x14ac:dyDescent="0.25">
      <c r="A444" s="48">
        <v>44306</v>
      </c>
      <c r="B444" s="438" t="s">
        <v>112</v>
      </c>
      <c r="C444" s="212" t="s">
        <v>115</v>
      </c>
      <c r="D444" s="516" t="s">
        <v>52</v>
      </c>
      <c r="E444" s="448">
        <v>20000</v>
      </c>
      <c r="F444" s="565">
        <v>3650</v>
      </c>
      <c r="G444" s="519">
        <f t="shared" si="9"/>
        <v>5.4794520547945202</v>
      </c>
      <c r="H444" s="732" t="s">
        <v>97</v>
      </c>
      <c r="I444" s="246" t="s">
        <v>18</v>
      </c>
      <c r="J444" s="887" t="s">
        <v>492</v>
      </c>
      <c r="K444" s="245" t="s">
        <v>135</v>
      </c>
      <c r="L444" s="245" t="s">
        <v>62</v>
      </c>
      <c r="M444" s="204"/>
      <c r="N444" s="205"/>
    </row>
    <row r="445" spans="1:14" x14ac:dyDescent="0.25">
      <c r="A445" s="48">
        <v>44306</v>
      </c>
      <c r="B445" s="210" t="s">
        <v>123</v>
      </c>
      <c r="C445" s="212" t="s">
        <v>115</v>
      </c>
      <c r="D445" s="210" t="s">
        <v>92</v>
      </c>
      <c r="E445" s="219">
        <v>10000</v>
      </c>
      <c r="F445" s="565">
        <v>3650</v>
      </c>
      <c r="G445" s="519">
        <f t="shared" si="9"/>
        <v>2.7397260273972601</v>
      </c>
      <c r="H445" s="732" t="s">
        <v>116</v>
      </c>
      <c r="I445" s="246" t="s">
        <v>18</v>
      </c>
      <c r="J445" s="887" t="s">
        <v>492</v>
      </c>
      <c r="K445" s="245" t="s">
        <v>135</v>
      </c>
      <c r="L445" s="245" t="s">
        <v>62</v>
      </c>
      <c r="M445" s="204"/>
      <c r="N445" s="205"/>
    </row>
    <row r="446" spans="1:14" x14ac:dyDescent="0.25">
      <c r="A446" s="48">
        <v>44306</v>
      </c>
      <c r="B446" s="516" t="s">
        <v>495</v>
      </c>
      <c r="C446" s="516" t="s">
        <v>330</v>
      </c>
      <c r="D446" s="516" t="s">
        <v>92</v>
      </c>
      <c r="E446" s="734">
        <v>7000</v>
      </c>
      <c r="F446" s="565">
        <v>3650</v>
      </c>
      <c r="G446" s="519">
        <f t="shared" si="9"/>
        <v>1.9178082191780821</v>
      </c>
      <c r="H446" s="732" t="s">
        <v>465</v>
      </c>
      <c r="I446" s="246" t="s">
        <v>18</v>
      </c>
      <c r="J446" s="887" t="s">
        <v>508</v>
      </c>
      <c r="K446" s="245" t="s">
        <v>135</v>
      </c>
      <c r="L446" s="245" t="s">
        <v>62</v>
      </c>
      <c r="M446" s="204"/>
      <c r="N446" s="205"/>
    </row>
    <row r="447" spans="1:14" x14ac:dyDescent="0.25">
      <c r="A447" s="48">
        <v>44306</v>
      </c>
      <c r="B447" s="516" t="s">
        <v>496</v>
      </c>
      <c r="C447" s="516" t="s">
        <v>330</v>
      </c>
      <c r="D447" s="516" t="s">
        <v>92</v>
      </c>
      <c r="E447" s="734">
        <v>6000</v>
      </c>
      <c r="F447" s="565">
        <v>3650</v>
      </c>
      <c r="G447" s="519">
        <f t="shared" si="9"/>
        <v>1.6438356164383561</v>
      </c>
      <c r="H447" s="732" t="s">
        <v>465</v>
      </c>
      <c r="I447" s="246" t="s">
        <v>18</v>
      </c>
      <c r="J447" s="887" t="s">
        <v>508</v>
      </c>
      <c r="K447" s="245" t="s">
        <v>135</v>
      </c>
      <c r="L447" s="245" t="s">
        <v>62</v>
      </c>
      <c r="M447" s="204"/>
      <c r="N447" s="205"/>
    </row>
    <row r="448" spans="1:14" x14ac:dyDescent="0.25">
      <c r="A448" s="48">
        <v>44306</v>
      </c>
      <c r="B448" s="516" t="s">
        <v>497</v>
      </c>
      <c r="C448" s="516" t="s">
        <v>330</v>
      </c>
      <c r="D448" s="516" t="s">
        <v>92</v>
      </c>
      <c r="E448" s="734">
        <v>3000</v>
      </c>
      <c r="F448" s="565">
        <v>3650</v>
      </c>
      <c r="G448" s="519">
        <f t="shared" si="9"/>
        <v>0.82191780821917804</v>
      </c>
      <c r="H448" s="732" t="s">
        <v>465</v>
      </c>
      <c r="I448" s="246" t="s">
        <v>18</v>
      </c>
      <c r="J448" s="887" t="s">
        <v>508</v>
      </c>
      <c r="K448" s="245" t="s">
        <v>135</v>
      </c>
      <c r="L448" s="245" t="s">
        <v>62</v>
      </c>
      <c r="M448" s="204"/>
      <c r="N448" s="205"/>
    </row>
    <row r="449" spans="1:14" x14ac:dyDescent="0.25">
      <c r="A449" s="48">
        <v>44306</v>
      </c>
      <c r="B449" s="516" t="s">
        <v>498</v>
      </c>
      <c r="C449" s="516" t="s">
        <v>330</v>
      </c>
      <c r="D449" s="516" t="s">
        <v>92</v>
      </c>
      <c r="E449" s="734">
        <v>5000</v>
      </c>
      <c r="F449" s="565">
        <v>3650</v>
      </c>
      <c r="G449" s="519">
        <f t="shared" si="9"/>
        <v>1.3698630136986301</v>
      </c>
      <c r="H449" s="690" t="s">
        <v>465</v>
      </c>
      <c r="I449" s="246" t="s">
        <v>18</v>
      </c>
      <c r="J449" s="887" t="s">
        <v>508</v>
      </c>
      <c r="K449" s="245" t="s">
        <v>135</v>
      </c>
      <c r="L449" s="245" t="s">
        <v>62</v>
      </c>
      <c r="M449" s="204"/>
      <c r="N449" s="205"/>
    </row>
    <row r="450" spans="1:14" x14ac:dyDescent="0.25">
      <c r="A450" s="48">
        <v>44306</v>
      </c>
      <c r="B450" s="516" t="s">
        <v>499</v>
      </c>
      <c r="C450" s="516" t="s">
        <v>330</v>
      </c>
      <c r="D450" s="516" t="s">
        <v>92</v>
      </c>
      <c r="E450" s="734">
        <v>10000</v>
      </c>
      <c r="F450" s="565">
        <v>3650</v>
      </c>
      <c r="G450" s="519">
        <f t="shared" si="9"/>
        <v>2.7397260273972601</v>
      </c>
      <c r="H450" s="690" t="s">
        <v>465</v>
      </c>
      <c r="I450" s="246" t="s">
        <v>18</v>
      </c>
      <c r="J450" s="887" t="s">
        <v>508</v>
      </c>
      <c r="K450" s="245" t="s">
        <v>135</v>
      </c>
      <c r="L450" s="245" t="s">
        <v>62</v>
      </c>
      <c r="M450" s="204"/>
      <c r="N450" s="205"/>
    </row>
    <row r="451" spans="1:14" x14ac:dyDescent="0.25">
      <c r="A451" s="48">
        <v>44306</v>
      </c>
      <c r="B451" s="516" t="s">
        <v>500</v>
      </c>
      <c r="C451" s="516" t="s">
        <v>330</v>
      </c>
      <c r="D451" s="516" t="s">
        <v>92</v>
      </c>
      <c r="E451" s="734">
        <v>4000</v>
      </c>
      <c r="F451" s="565">
        <v>3650</v>
      </c>
      <c r="G451" s="519">
        <f t="shared" si="9"/>
        <v>1.095890410958904</v>
      </c>
      <c r="H451" s="690" t="s">
        <v>465</v>
      </c>
      <c r="I451" s="246" t="s">
        <v>18</v>
      </c>
      <c r="J451" s="887" t="s">
        <v>508</v>
      </c>
      <c r="K451" s="245" t="s">
        <v>135</v>
      </c>
      <c r="L451" s="245" t="s">
        <v>62</v>
      </c>
      <c r="M451" s="204"/>
      <c r="N451" s="205"/>
    </row>
    <row r="452" spans="1:14" x14ac:dyDescent="0.25">
      <c r="A452" s="48">
        <v>44306</v>
      </c>
      <c r="B452" s="516" t="s">
        <v>501</v>
      </c>
      <c r="C452" s="516" t="s">
        <v>330</v>
      </c>
      <c r="D452" s="516" t="s">
        <v>92</v>
      </c>
      <c r="E452" s="734">
        <v>30000</v>
      </c>
      <c r="F452" s="565">
        <v>3650</v>
      </c>
      <c r="G452" s="519">
        <f t="shared" si="9"/>
        <v>8.2191780821917817</v>
      </c>
      <c r="H452" s="690" t="s">
        <v>465</v>
      </c>
      <c r="I452" s="786" t="s">
        <v>18</v>
      </c>
      <c r="J452" s="887" t="s">
        <v>508</v>
      </c>
      <c r="K452" s="245" t="s">
        <v>135</v>
      </c>
      <c r="L452" s="290" t="s">
        <v>62</v>
      </c>
      <c r="M452" s="204"/>
      <c r="N452" s="205"/>
    </row>
    <row r="453" spans="1:14" x14ac:dyDescent="0.25">
      <c r="A453" s="48">
        <v>44306</v>
      </c>
      <c r="B453" s="516" t="s">
        <v>502</v>
      </c>
      <c r="C453" s="516" t="s">
        <v>330</v>
      </c>
      <c r="D453" s="516" t="s">
        <v>92</v>
      </c>
      <c r="E453" s="734">
        <v>7000</v>
      </c>
      <c r="F453" s="565">
        <v>3650</v>
      </c>
      <c r="G453" s="519">
        <f t="shared" si="9"/>
        <v>1.9178082191780821</v>
      </c>
      <c r="H453" s="690" t="s">
        <v>465</v>
      </c>
      <c r="I453" s="246" t="s">
        <v>18</v>
      </c>
      <c r="J453" s="887" t="s">
        <v>508</v>
      </c>
      <c r="K453" s="245" t="s">
        <v>135</v>
      </c>
      <c r="L453" s="245" t="s">
        <v>62</v>
      </c>
      <c r="M453" s="700"/>
      <c r="N453" s="736"/>
    </row>
    <row r="454" spans="1:14" x14ac:dyDescent="0.25">
      <c r="A454" s="48">
        <v>44306</v>
      </c>
      <c r="B454" s="516" t="s">
        <v>503</v>
      </c>
      <c r="C454" s="516" t="s">
        <v>330</v>
      </c>
      <c r="D454" s="516" t="s">
        <v>92</v>
      </c>
      <c r="E454" s="734">
        <v>5500</v>
      </c>
      <c r="F454" s="565">
        <v>3650</v>
      </c>
      <c r="G454" s="519">
        <f t="shared" si="9"/>
        <v>1.5068493150684932</v>
      </c>
      <c r="H454" s="690" t="s">
        <v>465</v>
      </c>
      <c r="I454" s="246" t="s">
        <v>18</v>
      </c>
      <c r="J454" s="887" t="s">
        <v>508</v>
      </c>
      <c r="K454" s="245" t="s">
        <v>135</v>
      </c>
      <c r="L454" s="245" t="s">
        <v>62</v>
      </c>
      <c r="M454" s="204"/>
      <c r="N454" s="205"/>
    </row>
    <row r="455" spans="1:14" x14ac:dyDescent="0.25">
      <c r="A455" s="48">
        <v>44306</v>
      </c>
      <c r="B455" s="516" t="s">
        <v>505</v>
      </c>
      <c r="C455" s="516" t="s">
        <v>330</v>
      </c>
      <c r="D455" s="516" t="s">
        <v>92</v>
      </c>
      <c r="E455" s="734">
        <v>29000</v>
      </c>
      <c r="F455" s="565">
        <v>3650</v>
      </c>
      <c r="G455" s="519">
        <f t="shared" si="9"/>
        <v>7.9452054794520546</v>
      </c>
      <c r="H455" s="690" t="s">
        <v>465</v>
      </c>
      <c r="I455" s="246" t="s">
        <v>18</v>
      </c>
      <c r="J455" s="887" t="s">
        <v>508</v>
      </c>
      <c r="K455" s="245" t="s">
        <v>135</v>
      </c>
      <c r="L455" s="245" t="s">
        <v>62</v>
      </c>
      <c r="M455" s="204"/>
      <c r="N455" s="205"/>
    </row>
    <row r="456" spans="1:14" x14ac:dyDescent="0.25">
      <c r="A456" s="48">
        <v>44306</v>
      </c>
      <c r="B456" s="516" t="s">
        <v>504</v>
      </c>
      <c r="C456" s="516" t="s">
        <v>330</v>
      </c>
      <c r="D456" s="516" t="s">
        <v>92</v>
      </c>
      <c r="E456" s="734">
        <v>17000</v>
      </c>
      <c r="F456" s="565">
        <v>3650</v>
      </c>
      <c r="G456" s="519">
        <f t="shared" si="9"/>
        <v>4.6575342465753424</v>
      </c>
      <c r="H456" s="690" t="s">
        <v>465</v>
      </c>
      <c r="I456" s="246" t="s">
        <v>18</v>
      </c>
      <c r="J456" s="887" t="s">
        <v>508</v>
      </c>
      <c r="K456" s="245" t="s">
        <v>135</v>
      </c>
      <c r="L456" s="245" t="s">
        <v>62</v>
      </c>
      <c r="M456" s="204"/>
      <c r="N456" s="205"/>
    </row>
    <row r="457" spans="1:14" x14ac:dyDescent="0.25">
      <c r="A457" s="48">
        <v>44306</v>
      </c>
      <c r="B457" s="516" t="s">
        <v>506</v>
      </c>
      <c r="C457" s="516" t="s">
        <v>330</v>
      </c>
      <c r="D457" s="516" t="s">
        <v>92</v>
      </c>
      <c r="E457" s="734">
        <v>5000</v>
      </c>
      <c r="F457" s="565">
        <v>3650</v>
      </c>
      <c r="G457" s="519">
        <f t="shared" si="9"/>
        <v>1.3698630136986301</v>
      </c>
      <c r="H457" s="690" t="s">
        <v>465</v>
      </c>
      <c r="I457" s="246" t="s">
        <v>18</v>
      </c>
      <c r="J457" s="887" t="s">
        <v>508</v>
      </c>
      <c r="K457" s="245" t="s">
        <v>135</v>
      </c>
      <c r="L457" s="245" t="s">
        <v>62</v>
      </c>
      <c r="M457" s="204"/>
      <c r="N457" s="205"/>
    </row>
    <row r="458" spans="1:14" x14ac:dyDescent="0.25">
      <c r="A458" s="48">
        <v>44306</v>
      </c>
      <c r="B458" s="516" t="s">
        <v>507</v>
      </c>
      <c r="C458" s="516" t="s">
        <v>330</v>
      </c>
      <c r="D458" s="516" t="s">
        <v>92</v>
      </c>
      <c r="E458" s="743">
        <v>39000</v>
      </c>
      <c r="F458" s="565">
        <v>3650</v>
      </c>
      <c r="G458" s="519">
        <f t="shared" si="9"/>
        <v>10.684931506849315</v>
      </c>
      <c r="H458" s="690" t="s">
        <v>465</v>
      </c>
      <c r="I458" s="246" t="s">
        <v>18</v>
      </c>
      <c r="J458" s="887" t="s">
        <v>508</v>
      </c>
      <c r="K458" s="245" t="s">
        <v>135</v>
      </c>
      <c r="L458" s="245" t="s">
        <v>62</v>
      </c>
      <c r="M458" s="204"/>
      <c r="N458" s="205"/>
    </row>
    <row r="459" spans="1:14" x14ac:dyDescent="0.25">
      <c r="A459" s="211">
        <v>44307</v>
      </c>
      <c r="B459" s="210" t="s">
        <v>68</v>
      </c>
      <c r="C459" s="210" t="s">
        <v>67</v>
      </c>
      <c r="D459" s="226" t="s">
        <v>91</v>
      </c>
      <c r="E459" s="203">
        <v>8000</v>
      </c>
      <c r="F459" s="565">
        <v>3650</v>
      </c>
      <c r="G459" s="519">
        <f t="shared" si="9"/>
        <v>2.1917808219178081</v>
      </c>
      <c r="H459" s="690" t="s">
        <v>276</v>
      </c>
      <c r="I459" s="246" t="s">
        <v>18</v>
      </c>
      <c r="J459" s="762" t="s">
        <v>527</v>
      </c>
      <c r="K459" s="245" t="s">
        <v>135</v>
      </c>
      <c r="L459" s="245" t="s">
        <v>62</v>
      </c>
      <c r="M459" s="204"/>
      <c r="N459" s="205"/>
    </row>
    <row r="460" spans="1:14" x14ac:dyDescent="0.25">
      <c r="A460" s="211">
        <v>44307</v>
      </c>
      <c r="B460" s="210" t="s">
        <v>68</v>
      </c>
      <c r="C460" s="210" t="s">
        <v>67</v>
      </c>
      <c r="D460" s="226" t="s">
        <v>91</v>
      </c>
      <c r="E460" s="447">
        <v>10000</v>
      </c>
      <c r="F460" s="565">
        <v>3650</v>
      </c>
      <c r="G460" s="519">
        <f t="shared" si="9"/>
        <v>2.7397260273972601</v>
      </c>
      <c r="H460" s="690" t="s">
        <v>276</v>
      </c>
      <c r="I460" s="246" t="s">
        <v>18</v>
      </c>
      <c r="J460" s="762" t="s">
        <v>527</v>
      </c>
      <c r="K460" s="245" t="s">
        <v>135</v>
      </c>
      <c r="L460" s="245" t="s">
        <v>62</v>
      </c>
      <c r="M460" s="204"/>
      <c r="N460" s="205"/>
    </row>
    <row r="461" spans="1:14" x14ac:dyDescent="0.25">
      <c r="A461" s="211">
        <v>44307</v>
      </c>
      <c r="B461" s="210" t="s">
        <v>68</v>
      </c>
      <c r="C461" s="210" t="s">
        <v>67</v>
      </c>
      <c r="D461" s="226" t="s">
        <v>91</v>
      </c>
      <c r="E461" s="283">
        <v>13000</v>
      </c>
      <c r="F461" s="565">
        <v>3650</v>
      </c>
      <c r="G461" s="519">
        <f t="shared" si="9"/>
        <v>3.5616438356164384</v>
      </c>
      <c r="H461" s="690" t="s">
        <v>276</v>
      </c>
      <c r="I461" s="246" t="s">
        <v>18</v>
      </c>
      <c r="J461" s="762" t="s">
        <v>527</v>
      </c>
      <c r="K461" s="245" t="s">
        <v>135</v>
      </c>
      <c r="L461" s="245" t="s">
        <v>62</v>
      </c>
      <c r="M461" s="204"/>
      <c r="N461" s="205"/>
    </row>
    <row r="462" spans="1:14" x14ac:dyDescent="0.25">
      <c r="A462" s="211">
        <v>44307</v>
      </c>
      <c r="B462" s="210" t="s">
        <v>68</v>
      </c>
      <c r="C462" s="210" t="s">
        <v>67</v>
      </c>
      <c r="D462" s="226" t="s">
        <v>91</v>
      </c>
      <c r="E462" s="203">
        <v>10000</v>
      </c>
      <c r="F462" s="565">
        <v>3650</v>
      </c>
      <c r="G462" s="519">
        <f t="shared" si="9"/>
        <v>2.7397260273972601</v>
      </c>
      <c r="H462" s="690" t="s">
        <v>276</v>
      </c>
      <c r="I462" s="246" t="s">
        <v>18</v>
      </c>
      <c r="J462" s="762" t="s">
        <v>527</v>
      </c>
      <c r="K462" s="245" t="s">
        <v>135</v>
      </c>
      <c r="L462" s="245" t="s">
        <v>62</v>
      </c>
      <c r="M462" s="204"/>
      <c r="N462" s="205"/>
    </row>
    <row r="463" spans="1:14" x14ac:dyDescent="0.25">
      <c r="A463" s="211">
        <v>44307</v>
      </c>
      <c r="B463" s="210" t="s">
        <v>68</v>
      </c>
      <c r="C463" s="210" t="s">
        <v>67</v>
      </c>
      <c r="D463" s="226" t="s">
        <v>91</v>
      </c>
      <c r="E463" s="454">
        <v>10000</v>
      </c>
      <c r="F463" s="565">
        <v>3650</v>
      </c>
      <c r="G463" s="519">
        <f t="shared" si="9"/>
        <v>2.7397260273972601</v>
      </c>
      <c r="H463" s="690" t="s">
        <v>276</v>
      </c>
      <c r="I463" s="246" t="s">
        <v>18</v>
      </c>
      <c r="J463" s="762" t="s">
        <v>527</v>
      </c>
      <c r="K463" s="245" t="s">
        <v>135</v>
      </c>
      <c r="L463" s="245" t="s">
        <v>62</v>
      </c>
      <c r="M463" s="204"/>
      <c r="N463" s="205"/>
    </row>
    <row r="464" spans="1:14" x14ac:dyDescent="0.25">
      <c r="A464" s="211">
        <v>44307</v>
      </c>
      <c r="B464" s="212" t="s">
        <v>93</v>
      </c>
      <c r="C464" s="245" t="s">
        <v>93</v>
      </c>
      <c r="D464" s="212" t="s">
        <v>91</v>
      </c>
      <c r="E464" s="233">
        <v>5000</v>
      </c>
      <c r="F464" s="565">
        <v>3650</v>
      </c>
      <c r="G464" s="519">
        <f t="shared" si="9"/>
        <v>1.3698630136986301</v>
      </c>
      <c r="H464" s="690" t="s">
        <v>276</v>
      </c>
      <c r="I464" s="246" t="s">
        <v>18</v>
      </c>
      <c r="J464" s="762" t="s">
        <v>527</v>
      </c>
      <c r="K464" s="245" t="s">
        <v>135</v>
      </c>
      <c r="L464" s="245" t="s">
        <v>62</v>
      </c>
      <c r="M464" s="204"/>
      <c r="N464" s="205"/>
    </row>
    <row r="465" spans="1:14" x14ac:dyDescent="0.25">
      <c r="A465" s="211">
        <v>44307</v>
      </c>
      <c r="B465" s="212" t="s">
        <v>93</v>
      </c>
      <c r="C465" s="245" t="s">
        <v>93</v>
      </c>
      <c r="D465" s="212" t="s">
        <v>91</v>
      </c>
      <c r="E465" s="219">
        <v>1000</v>
      </c>
      <c r="F465" s="565">
        <v>3650</v>
      </c>
      <c r="G465" s="519">
        <f t="shared" si="9"/>
        <v>0.27397260273972601</v>
      </c>
      <c r="H465" s="690" t="s">
        <v>276</v>
      </c>
      <c r="I465" s="246" t="s">
        <v>18</v>
      </c>
      <c r="J465" s="762" t="s">
        <v>527</v>
      </c>
      <c r="K465" s="245" t="s">
        <v>135</v>
      </c>
      <c r="L465" s="245" t="s">
        <v>62</v>
      </c>
      <c r="M465" s="204"/>
      <c r="N465" s="205"/>
    </row>
    <row r="466" spans="1:14" x14ac:dyDescent="0.25">
      <c r="A466" s="211">
        <v>44307</v>
      </c>
      <c r="B466" s="212" t="s">
        <v>93</v>
      </c>
      <c r="C466" s="245" t="s">
        <v>93</v>
      </c>
      <c r="D466" s="212" t="s">
        <v>91</v>
      </c>
      <c r="E466" s="203">
        <v>4000</v>
      </c>
      <c r="F466" s="565">
        <v>3650</v>
      </c>
      <c r="G466" s="519">
        <f t="shared" si="9"/>
        <v>1.095890410958904</v>
      </c>
      <c r="H466" s="690" t="s">
        <v>276</v>
      </c>
      <c r="I466" s="246" t="s">
        <v>18</v>
      </c>
      <c r="J466" s="762" t="s">
        <v>527</v>
      </c>
      <c r="K466" s="245" t="s">
        <v>135</v>
      </c>
      <c r="L466" s="245" t="s">
        <v>62</v>
      </c>
      <c r="M466" s="204"/>
      <c r="N466" s="205"/>
    </row>
    <row r="467" spans="1:14" x14ac:dyDescent="0.25">
      <c r="A467" s="211">
        <v>44307</v>
      </c>
      <c r="B467" s="245" t="s">
        <v>68</v>
      </c>
      <c r="C467" s="212" t="s">
        <v>67</v>
      </c>
      <c r="D467" s="212" t="s">
        <v>91</v>
      </c>
      <c r="E467" s="203">
        <v>30000</v>
      </c>
      <c r="F467" s="565">
        <v>3650</v>
      </c>
      <c r="G467" s="519">
        <f t="shared" si="9"/>
        <v>8.2191780821917817</v>
      </c>
      <c r="H467" s="690" t="s">
        <v>71</v>
      </c>
      <c r="I467" s="246" t="s">
        <v>18</v>
      </c>
      <c r="J467" s="290" t="s">
        <v>517</v>
      </c>
      <c r="K467" s="245" t="s">
        <v>135</v>
      </c>
      <c r="L467" s="245" t="s">
        <v>62</v>
      </c>
      <c r="M467" s="204"/>
      <c r="N467" s="205"/>
    </row>
    <row r="468" spans="1:14" x14ac:dyDescent="0.25">
      <c r="A468" s="211">
        <v>44307</v>
      </c>
      <c r="B468" s="245" t="s">
        <v>68</v>
      </c>
      <c r="C468" s="212" t="s">
        <v>67</v>
      </c>
      <c r="D468" s="212" t="s">
        <v>91</v>
      </c>
      <c r="E468" s="262">
        <v>27000</v>
      </c>
      <c r="F468" s="565">
        <v>3650</v>
      </c>
      <c r="G468" s="519">
        <f t="shared" si="9"/>
        <v>7.397260273972603</v>
      </c>
      <c r="H468" s="690" t="s">
        <v>71</v>
      </c>
      <c r="I468" s="246" t="s">
        <v>18</v>
      </c>
      <c r="J468" s="290" t="s">
        <v>517</v>
      </c>
      <c r="K468" s="245" t="s">
        <v>135</v>
      </c>
      <c r="L468" s="245" t="s">
        <v>62</v>
      </c>
      <c r="M468" s="204"/>
      <c r="N468" s="205"/>
    </row>
    <row r="469" spans="1:14" x14ac:dyDescent="0.25">
      <c r="A469" s="211">
        <v>44307</v>
      </c>
      <c r="B469" s="212" t="s">
        <v>93</v>
      </c>
      <c r="C469" s="245" t="s">
        <v>93</v>
      </c>
      <c r="D469" s="212" t="s">
        <v>91</v>
      </c>
      <c r="E469" s="233">
        <v>2000</v>
      </c>
      <c r="F469" s="565">
        <v>3650</v>
      </c>
      <c r="G469" s="519">
        <f t="shared" si="9"/>
        <v>0.54794520547945202</v>
      </c>
      <c r="H469" s="690" t="s">
        <v>71</v>
      </c>
      <c r="I469" s="246" t="s">
        <v>18</v>
      </c>
      <c r="J469" s="290" t="s">
        <v>517</v>
      </c>
      <c r="K469" s="245" t="s">
        <v>135</v>
      </c>
      <c r="L469" s="245" t="s">
        <v>62</v>
      </c>
      <c r="M469" s="204"/>
      <c r="N469" s="205"/>
    </row>
    <row r="470" spans="1:14" x14ac:dyDescent="0.25">
      <c r="A470" s="211">
        <v>44307</v>
      </c>
      <c r="B470" s="212" t="s">
        <v>93</v>
      </c>
      <c r="C470" s="245" t="s">
        <v>93</v>
      </c>
      <c r="D470" s="212" t="s">
        <v>91</v>
      </c>
      <c r="E470" s="203">
        <v>10000</v>
      </c>
      <c r="F470" s="565">
        <v>3650</v>
      </c>
      <c r="G470" s="519">
        <f t="shared" si="9"/>
        <v>2.7397260273972601</v>
      </c>
      <c r="H470" s="690" t="s">
        <v>71</v>
      </c>
      <c r="I470" s="246" t="s">
        <v>18</v>
      </c>
      <c r="J470" s="290" t="s">
        <v>517</v>
      </c>
      <c r="K470" s="245" t="s">
        <v>135</v>
      </c>
      <c r="L470" s="245" t="s">
        <v>62</v>
      </c>
      <c r="M470" s="204"/>
      <c r="N470" s="205"/>
    </row>
    <row r="471" spans="1:14" x14ac:dyDescent="0.25">
      <c r="A471" s="250">
        <v>44307</v>
      </c>
      <c r="B471" s="212" t="s">
        <v>68</v>
      </c>
      <c r="C471" s="212" t="s">
        <v>67</v>
      </c>
      <c r="D471" s="212" t="s">
        <v>91</v>
      </c>
      <c r="E471" s="233">
        <v>10000</v>
      </c>
      <c r="F471" s="565">
        <v>3650</v>
      </c>
      <c r="G471" s="519">
        <f t="shared" si="9"/>
        <v>2.7397260273972601</v>
      </c>
      <c r="H471" s="690" t="s">
        <v>263</v>
      </c>
      <c r="I471" s="246" t="s">
        <v>18</v>
      </c>
      <c r="J471" s="290" t="s">
        <v>532</v>
      </c>
      <c r="K471" s="245" t="s">
        <v>135</v>
      </c>
      <c r="L471" s="245" t="s">
        <v>62</v>
      </c>
      <c r="M471" s="204"/>
      <c r="N471" s="205"/>
    </row>
    <row r="472" spans="1:14" x14ac:dyDescent="0.25">
      <c r="A472" s="250">
        <v>44307</v>
      </c>
      <c r="B472" s="212" t="s">
        <v>68</v>
      </c>
      <c r="C472" s="212" t="s">
        <v>67</v>
      </c>
      <c r="D472" s="212" t="s">
        <v>91</v>
      </c>
      <c r="E472" s="454">
        <v>9000</v>
      </c>
      <c r="F472" s="565">
        <v>3650</v>
      </c>
      <c r="G472" s="519">
        <f t="shared" si="9"/>
        <v>2.4657534246575343</v>
      </c>
      <c r="H472" s="690" t="s">
        <v>263</v>
      </c>
      <c r="I472" s="246" t="s">
        <v>18</v>
      </c>
      <c r="J472" s="290" t="s">
        <v>532</v>
      </c>
      <c r="K472" s="245" t="s">
        <v>135</v>
      </c>
      <c r="L472" s="245" t="s">
        <v>62</v>
      </c>
      <c r="M472" s="204"/>
      <c r="N472" s="205"/>
    </row>
    <row r="473" spans="1:14" x14ac:dyDescent="0.25">
      <c r="A473" s="250">
        <v>44307</v>
      </c>
      <c r="B473" s="212" t="s">
        <v>68</v>
      </c>
      <c r="C473" s="212" t="s">
        <v>67</v>
      </c>
      <c r="D473" s="212" t="s">
        <v>91</v>
      </c>
      <c r="E473" s="220">
        <v>8000</v>
      </c>
      <c r="F473" s="565">
        <v>3650</v>
      </c>
      <c r="G473" s="519">
        <f t="shared" si="9"/>
        <v>2.1917808219178081</v>
      </c>
      <c r="H473" s="690" t="s">
        <v>263</v>
      </c>
      <c r="I473" s="246" t="s">
        <v>18</v>
      </c>
      <c r="J473" s="290" t="s">
        <v>532</v>
      </c>
      <c r="K473" s="245" t="s">
        <v>135</v>
      </c>
      <c r="L473" s="245" t="s">
        <v>62</v>
      </c>
      <c r="M473" s="204"/>
      <c r="N473" s="205"/>
    </row>
    <row r="474" spans="1:14" x14ac:dyDescent="0.25">
      <c r="A474" s="250">
        <v>44307</v>
      </c>
      <c r="B474" s="212" t="s">
        <v>68</v>
      </c>
      <c r="C474" s="212" t="s">
        <v>67</v>
      </c>
      <c r="D474" s="212" t="s">
        <v>91</v>
      </c>
      <c r="E474" s="454">
        <v>7000</v>
      </c>
      <c r="F474" s="565">
        <v>3650</v>
      </c>
      <c r="G474" s="519">
        <f t="shared" si="9"/>
        <v>1.9178082191780821</v>
      </c>
      <c r="H474" s="690" t="s">
        <v>263</v>
      </c>
      <c r="I474" s="246" t="s">
        <v>18</v>
      </c>
      <c r="J474" s="290" t="s">
        <v>532</v>
      </c>
      <c r="K474" s="245" t="s">
        <v>135</v>
      </c>
      <c r="L474" s="245" t="s">
        <v>62</v>
      </c>
      <c r="M474" s="204"/>
      <c r="N474" s="205"/>
    </row>
    <row r="475" spans="1:14" x14ac:dyDescent="0.25">
      <c r="A475" s="250">
        <v>44307</v>
      </c>
      <c r="B475" s="212" t="s">
        <v>68</v>
      </c>
      <c r="C475" s="212" t="s">
        <v>67</v>
      </c>
      <c r="D475" s="212" t="s">
        <v>91</v>
      </c>
      <c r="E475" s="203">
        <v>7000</v>
      </c>
      <c r="F475" s="565">
        <v>3650</v>
      </c>
      <c r="G475" s="519">
        <f t="shared" si="9"/>
        <v>1.9178082191780821</v>
      </c>
      <c r="H475" s="690" t="s">
        <v>263</v>
      </c>
      <c r="I475" s="246" t="s">
        <v>18</v>
      </c>
      <c r="J475" s="290" t="s">
        <v>532</v>
      </c>
      <c r="K475" s="245" t="s">
        <v>135</v>
      </c>
      <c r="L475" s="245" t="s">
        <v>62</v>
      </c>
      <c r="M475" s="204"/>
      <c r="N475" s="205"/>
    </row>
    <row r="476" spans="1:14" x14ac:dyDescent="0.25">
      <c r="A476" s="250">
        <v>44307</v>
      </c>
      <c r="B476" s="245" t="s">
        <v>93</v>
      </c>
      <c r="C476" s="245" t="s">
        <v>93</v>
      </c>
      <c r="D476" s="212" t="s">
        <v>91</v>
      </c>
      <c r="E476" s="203">
        <v>6000</v>
      </c>
      <c r="F476" s="565">
        <v>3650</v>
      </c>
      <c r="G476" s="519">
        <f t="shared" si="9"/>
        <v>1.6438356164383561</v>
      </c>
      <c r="H476" s="690" t="s">
        <v>263</v>
      </c>
      <c r="I476" s="246" t="s">
        <v>18</v>
      </c>
      <c r="J476" s="290" t="s">
        <v>532</v>
      </c>
      <c r="K476" s="245" t="s">
        <v>135</v>
      </c>
      <c r="L476" s="245" t="s">
        <v>62</v>
      </c>
      <c r="M476" s="204"/>
      <c r="N476" s="205"/>
    </row>
    <row r="477" spans="1:14" x14ac:dyDescent="0.25">
      <c r="A477" s="250">
        <v>44307</v>
      </c>
      <c r="B477" s="245" t="s">
        <v>93</v>
      </c>
      <c r="C477" s="245" t="s">
        <v>93</v>
      </c>
      <c r="D477" s="212" t="s">
        <v>91</v>
      </c>
      <c r="E477" s="203">
        <v>2000</v>
      </c>
      <c r="F477" s="565">
        <v>3650</v>
      </c>
      <c r="G477" s="519">
        <f t="shared" si="9"/>
        <v>0.54794520547945202</v>
      </c>
      <c r="H477" s="690" t="s">
        <v>263</v>
      </c>
      <c r="I477" s="246" t="s">
        <v>18</v>
      </c>
      <c r="J477" s="290" t="s">
        <v>532</v>
      </c>
      <c r="K477" s="245" t="s">
        <v>135</v>
      </c>
      <c r="L477" s="245" t="s">
        <v>62</v>
      </c>
      <c r="M477" s="204"/>
      <c r="N477" s="205"/>
    </row>
    <row r="478" spans="1:14" x14ac:dyDescent="0.25">
      <c r="A478" s="250">
        <v>44307</v>
      </c>
      <c r="B478" s="245" t="s">
        <v>93</v>
      </c>
      <c r="C478" s="245" t="s">
        <v>93</v>
      </c>
      <c r="D478" s="212" t="s">
        <v>91</v>
      </c>
      <c r="E478" s="203">
        <v>2000</v>
      </c>
      <c r="F478" s="565">
        <v>3650</v>
      </c>
      <c r="G478" s="519">
        <f t="shared" si="9"/>
        <v>0.54794520547945202</v>
      </c>
      <c r="H478" s="690" t="s">
        <v>263</v>
      </c>
      <c r="I478" s="246" t="s">
        <v>18</v>
      </c>
      <c r="J478" s="290" t="s">
        <v>532</v>
      </c>
      <c r="K478" s="245" t="s">
        <v>135</v>
      </c>
      <c r="L478" s="245" t="s">
        <v>62</v>
      </c>
      <c r="M478" s="204"/>
      <c r="N478" s="205"/>
    </row>
    <row r="479" spans="1:14" x14ac:dyDescent="0.25">
      <c r="A479" s="250">
        <v>44307</v>
      </c>
      <c r="B479" s="245" t="s">
        <v>93</v>
      </c>
      <c r="C479" s="245" t="s">
        <v>93</v>
      </c>
      <c r="D479" s="212" t="s">
        <v>91</v>
      </c>
      <c r="E479" s="447">
        <v>1000</v>
      </c>
      <c r="F479" s="565">
        <v>3650</v>
      </c>
      <c r="G479" s="519">
        <f>E479/F479</f>
        <v>0.27397260273972601</v>
      </c>
      <c r="H479" s="690" t="s">
        <v>263</v>
      </c>
      <c r="I479" s="246" t="s">
        <v>18</v>
      </c>
      <c r="J479" s="290" t="s">
        <v>532</v>
      </c>
      <c r="K479" s="245" t="s">
        <v>135</v>
      </c>
      <c r="L479" s="245" t="s">
        <v>62</v>
      </c>
      <c r="M479" s="204"/>
      <c r="N479" s="205"/>
    </row>
    <row r="480" spans="1:14" x14ac:dyDescent="0.25">
      <c r="A480" s="211">
        <v>44307</v>
      </c>
      <c r="B480" s="212" t="s">
        <v>68</v>
      </c>
      <c r="C480" s="210" t="s">
        <v>67</v>
      </c>
      <c r="D480" s="212" t="s">
        <v>91</v>
      </c>
      <c r="E480" s="263">
        <v>4000</v>
      </c>
      <c r="F480" s="565">
        <v>3650</v>
      </c>
      <c r="G480" s="519">
        <f t="shared" ref="G480:G525" si="11">E480/F480</f>
        <v>1.095890410958904</v>
      </c>
      <c r="H480" s="690" t="s">
        <v>324</v>
      </c>
      <c r="I480" s="246" t="s">
        <v>18</v>
      </c>
      <c r="J480" s="210" t="s">
        <v>522</v>
      </c>
      <c r="K480" s="245" t="s">
        <v>135</v>
      </c>
      <c r="L480" s="245" t="s">
        <v>62</v>
      </c>
      <c r="M480" s="204"/>
      <c r="N480" s="205"/>
    </row>
    <row r="481" spans="1:14" x14ac:dyDescent="0.25">
      <c r="A481" s="211">
        <v>44307</v>
      </c>
      <c r="B481" s="212" t="s">
        <v>68</v>
      </c>
      <c r="C481" s="210" t="s">
        <v>67</v>
      </c>
      <c r="D481" s="212" t="s">
        <v>91</v>
      </c>
      <c r="E481" s="733">
        <v>12000</v>
      </c>
      <c r="F481" s="565">
        <v>3650</v>
      </c>
      <c r="G481" s="519">
        <f t="shared" si="11"/>
        <v>3.2876712328767121</v>
      </c>
      <c r="H481" s="690" t="s">
        <v>324</v>
      </c>
      <c r="I481" s="246" t="s">
        <v>18</v>
      </c>
      <c r="J481" s="210" t="s">
        <v>522</v>
      </c>
      <c r="K481" s="245" t="s">
        <v>135</v>
      </c>
      <c r="L481" s="245" t="s">
        <v>62</v>
      </c>
      <c r="M481" s="204"/>
      <c r="N481" s="205"/>
    </row>
    <row r="482" spans="1:14" x14ac:dyDescent="0.25">
      <c r="A482" s="211">
        <v>44307</v>
      </c>
      <c r="B482" s="212" t="s">
        <v>68</v>
      </c>
      <c r="C482" s="210" t="s">
        <v>67</v>
      </c>
      <c r="D482" s="212" t="s">
        <v>91</v>
      </c>
      <c r="E482" s="739">
        <v>8000</v>
      </c>
      <c r="F482" s="565">
        <v>3650</v>
      </c>
      <c r="G482" s="519">
        <f t="shared" si="11"/>
        <v>2.1917808219178081</v>
      </c>
      <c r="H482" s="690" t="s">
        <v>324</v>
      </c>
      <c r="I482" s="246" t="s">
        <v>18</v>
      </c>
      <c r="J482" s="210" t="s">
        <v>522</v>
      </c>
      <c r="K482" s="245" t="s">
        <v>135</v>
      </c>
      <c r="L482" s="245" t="s">
        <v>62</v>
      </c>
      <c r="M482" s="204"/>
      <c r="N482" s="205"/>
    </row>
    <row r="483" spans="1:14" x14ac:dyDescent="0.25">
      <c r="A483" s="211">
        <v>44307</v>
      </c>
      <c r="B483" s="212" t="s">
        <v>68</v>
      </c>
      <c r="C483" s="210" t="s">
        <v>67</v>
      </c>
      <c r="D483" s="212" t="s">
        <v>91</v>
      </c>
      <c r="E483" s="743">
        <v>9000</v>
      </c>
      <c r="F483" s="565">
        <v>3650</v>
      </c>
      <c r="G483" s="519">
        <f t="shared" si="11"/>
        <v>2.4657534246575343</v>
      </c>
      <c r="H483" s="690" t="s">
        <v>324</v>
      </c>
      <c r="I483" s="246" t="s">
        <v>18</v>
      </c>
      <c r="J483" s="210" t="s">
        <v>522</v>
      </c>
      <c r="K483" s="245" t="s">
        <v>135</v>
      </c>
      <c r="L483" s="245" t="s">
        <v>62</v>
      </c>
      <c r="M483" s="204"/>
      <c r="N483" s="205"/>
    </row>
    <row r="484" spans="1:14" x14ac:dyDescent="0.25">
      <c r="A484" s="211">
        <v>44307</v>
      </c>
      <c r="B484" s="212" t="s">
        <v>68</v>
      </c>
      <c r="C484" s="210" t="s">
        <v>67</v>
      </c>
      <c r="D484" s="212" t="s">
        <v>91</v>
      </c>
      <c r="E484" s="734">
        <v>7000</v>
      </c>
      <c r="F484" s="565">
        <v>3650</v>
      </c>
      <c r="G484" s="519">
        <f t="shared" si="11"/>
        <v>1.9178082191780821</v>
      </c>
      <c r="H484" s="690" t="s">
        <v>324</v>
      </c>
      <c r="I484" s="246" t="s">
        <v>18</v>
      </c>
      <c r="J484" s="210" t="s">
        <v>522</v>
      </c>
      <c r="K484" s="245" t="s">
        <v>135</v>
      </c>
      <c r="L484" s="245" t="s">
        <v>62</v>
      </c>
      <c r="M484" s="204"/>
      <c r="N484" s="205"/>
    </row>
    <row r="485" spans="1:14" x14ac:dyDescent="0.25">
      <c r="A485" s="211">
        <v>44307</v>
      </c>
      <c r="B485" s="212" t="s">
        <v>68</v>
      </c>
      <c r="C485" s="210" t="s">
        <v>67</v>
      </c>
      <c r="D485" s="212" t="s">
        <v>91</v>
      </c>
      <c r="E485" s="734">
        <v>9000</v>
      </c>
      <c r="F485" s="565">
        <v>3650</v>
      </c>
      <c r="G485" s="519">
        <f t="shared" si="11"/>
        <v>2.4657534246575343</v>
      </c>
      <c r="H485" s="690" t="s">
        <v>324</v>
      </c>
      <c r="I485" s="246" t="s">
        <v>18</v>
      </c>
      <c r="J485" s="210" t="s">
        <v>522</v>
      </c>
      <c r="K485" s="245" t="s">
        <v>135</v>
      </c>
      <c r="L485" s="245" t="s">
        <v>62</v>
      </c>
      <c r="M485" s="204"/>
      <c r="N485" s="205"/>
    </row>
    <row r="486" spans="1:14" x14ac:dyDescent="0.25">
      <c r="A486" s="211">
        <v>44307</v>
      </c>
      <c r="B486" s="212" t="s">
        <v>68</v>
      </c>
      <c r="C486" s="210" t="s">
        <v>67</v>
      </c>
      <c r="D486" s="212" t="s">
        <v>91</v>
      </c>
      <c r="E486" s="734">
        <v>5000</v>
      </c>
      <c r="F486" s="565">
        <v>3650</v>
      </c>
      <c r="G486" s="519">
        <f t="shared" si="11"/>
        <v>1.3698630136986301</v>
      </c>
      <c r="H486" s="690" t="s">
        <v>324</v>
      </c>
      <c r="I486" s="246" t="s">
        <v>18</v>
      </c>
      <c r="J486" s="210" t="s">
        <v>522</v>
      </c>
      <c r="K486" s="245" t="s">
        <v>135</v>
      </c>
      <c r="L486" s="245" t="s">
        <v>62</v>
      </c>
      <c r="M486" s="204"/>
      <c r="N486" s="205"/>
    </row>
    <row r="487" spans="1:14" x14ac:dyDescent="0.25">
      <c r="A487" s="211">
        <v>44307</v>
      </c>
      <c r="B487" s="516" t="s">
        <v>93</v>
      </c>
      <c r="C487" s="245" t="s">
        <v>93</v>
      </c>
      <c r="D487" s="675" t="s">
        <v>91</v>
      </c>
      <c r="E487" s="734">
        <v>3000</v>
      </c>
      <c r="F487" s="565">
        <v>3650</v>
      </c>
      <c r="G487" s="519">
        <f t="shared" si="11"/>
        <v>0.82191780821917804</v>
      </c>
      <c r="H487" s="690" t="s">
        <v>324</v>
      </c>
      <c r="I487" s="246" t="s">
        <v>18</v>
      </c>
      <c r="J487" s="210" t="s">
        <v>522</v>
      </c>
      <c r="K487" s="245" t="s">
        <v>135</v>
      </c>
      <c r="L487" s="245" t="s">
        <v>62</v>
      </c>
      <c r="M487" s="204"/>
      <c r="N487" s="205"/>
    </row>
    <row r="488" spans="1:14" x14ac:dyDescent="0.25">
      <c r="A488" s="211">
        <v>44307</v>
      </c>
      <c r="B488" s="516" t="s">
        <v>93</v>
      </c>
      <c r="C488" s="245" t="s">
        <v>93</v>
      </c>
      <c r="D488" s="675" t="s">
        <v>91</v>
      </c>
      <c r="E488" s="734">
        <v>2000</v>
      </c>
      <c r="F488" s="565">
        <v>3650</v>
      </c>
      <c r="G488" s="519">
        <f t="shared" si="11"/>
        <v>0.54794520547945202</v>
      </c>
      <c r="H488" s="690" t="s">
        <v>324</v>
      </c>
      <c r="I488" s="246" t="s">
        <v>18</v>
      </c>
      <c r="J488" s="210" t="s">
        <v>522</v>
      </c>
      <c r="K488" s="245" t="s">
        <v>135</v>
      </c>
      <c r="L488" s="245" t="s">
        <v>62</v>
      </c>
      <c r="M488" s="204"/>
      <c r="N488" s="205"/>
    </row>
    <row r="489" spans="1:14" x14ac:dyDescent="0.25">
      <c r="A489" s="211">
        <v>44307</v>
      </c>
      <c r="B489" s="516" t="s">
        <v>93</v>
      </c>
      <c r="C489" s="245" t="s">
        <v>93</v>
      </c>
      <c r="D489" s="675" t="s">
        <v>91</v>
      </c>
      <c r="E489" s="734">
        <v>3000</v>
      </c>
      <c r="F489" s="565">
        <v>3650</v>
      </c>
      <c r="G489" s="519">
        <f t="shared" si="11"/>
        <v>0.82191780821917804</v>
      </c>
      <c r="H489" s="690" t="s">
        <v>324</v>
      </c>
      <c r="I489" s="246" t="s">
        <v>18</v>
      </c>
      <c r="J489" s="210" t="s">
        <v>522</v>
      </c>
      <c r="K489" s="245" t="s">
        <v>135</v>
      </c>
      <c r="L489" s="245" t="s">
        <v>62</v>
      </c>
      <c r="M489" s="204"/>
      <c r="N489" s="205"/>
    </row>
    <row r="490" spans="1:14" x14ac:dyDescent="0.25">
      <c r="A490" s="211">
        <v>44307</v>
      </c>
      <c r="B490" s="516" t="s">
        <v>93</v>
      </c>
      <c r="C490" s="245" t="s">
        <v>93</v>
      </c>
      <c r="D490" s="675" t="s">
        <v>91</v>
      </c>
      <c r="E490" s="734">
        <v>2000</v>
      </c>
      <c r="F490" s="565">
        <v>3650</v>
      </c>
      <c r="G490" s="519">
        <f t="shared" si="11"/>
        <v>0.54794520547945202</v>
      </c>
      <c r="H490" s="690" t="s">
        <v>324</v>
      </c>
      <c r="I490" s="246" t="s">
        <v>18</v>
      </c>
      <c r="J490" s="210" t="s">
        <v>522</v>
      </c>
      <c r="K490" s="245" t="s">
        <v>135</v>
      </c>
      <c r="L490" s="245" t="s">
        <v>62</v>
      </c>
      <c r="M490" s="204"/>
      <c r="N490" s="205"/>
    </row>
    <row r="491" spans="1:14" x14ac:dyDescent="0.25">
      <c r="A491" s="216">
        <v>44307</v>
      </c>
      <c r="B491" s="210" t="s">
        <v>68</v>
      </c>
      <c r="C491" s="210" t="s">
        <v>67</v>
      </c>
      <c r="D491" s="226" t="s">
        <v>91</v>
      </c>
      <c r="E491" s="203">
        <v>9000</v>
      </c>
      <c r="F491" s="565">
        <v>3650</v>
      </c>
      <c r="G491" s="519">
        <f t="shared" si="11"/>
        <v>2.4657534246575343</v>
      </c>
      <c r="H491" s="690" t="s">
        <v>70</v>
      </c>
      <c r="I491" s="246" t="s">
        <v>18</v>
      </c>
      <c r="J491" s="833" t="s">
        <v>511</v>
      </c>
      <c r="K491" s="245" t="s">
        <v>135</v>
      </c>
      <c r="L491" s="245" t="s">
        <v>62</v>
      </c>
      <c r="M491" s="204"/>
      <c r="N491" s="205"/>
    </row>
    <row r="492" spans="1:14" x14ac:dyDescent="0.25">
      <c r="A492" s="216">
        <v>44307</v>
      </c>
      <c r="B492" s="210" t="s">
        <v>68</v>
      </c>
      <c r="C492" s="210" t="s">
        <v>67</v>
      </c>
      <c r="D492" s="226" t="s">
        <v>91</v>
      </c>
      <c r="E492" s="227">
        <v>11000</v>
      </c>
      <c r="F492" s="565">
        <v>3650</v>
      </c>
      <c r="G492" s="519">
        <f t="shared" si="11"/>
        <v>3.0136986301369864</v>
      </c>
      <c r="H492" s="690" t="s">
        <v>70</v>
      </c>
      <c r="I492" s="246" t="s">
        <v>18</v>
      </c>
      <c r="J492" s="833" t="s">
        <v>511</v>
      </c>
      <c r="K492" s="245" t="s">
        <v>135</v>
      </c>
      <c r="L492" s="245" t="s">
        <v>62</v>
      </c>
      <c r="M492" s="204"/>
      <c r="N492" s="205"/>
    </row>
    <row r="493" spans="1:14" x14ac:dyDescent="0.25">
      <c r="A493" s="216">
        <v>44307</v>
      </c>
      <c r="B493" s="210" t="s">
        <v>68</v>
      </c>
      <c r="C493" s="210" t="s">
        <v>67</v>
      </c>
      <c r="D493" s="226" t="s">
        <v>91</v>
      </c>
      <c r="E493" s="233">
        <v>13000</v>
      </c>
      <c r="F493" s="565">
        <v>3650</v>
      </c>
      <c r="G493" s="519">
        <f t="shared" si="11"/>
        <v>3.5616438356164384</v>
      </c>
      <c r="H493" s="690" t="s">
        <v>70</v>
      </c>
      <c r="I493" s="246" t="s">
        <v>18</v>
      </c>
      <c r="J493" s="833" t="s">
        <v>511</v>
      </c>
      <c r="K493" s="245" t="s">
        <v>135</v>
      </c>
      <c r="L493" s="245" t="s">
        <v>62</v>
      </c>
      <c r="M493" s="204"/>
      <c r="N493" s="205"/>
    </row>
    <row r="494" spans="1:14" x14ac:dyDescent="0.25">
      <c r="A494" s="216">
        <v>44307</v>
      </c>
      <c r="B494" s="210" t="s">
        <v>68</v>
      </c>
      <c r="C494" s="210" t="s">
        <v>67</v>
      </c>
      <c r="D494" s="226" t="s">
        <v>91</v>
      </c>
      <c r="E494" s="222">
        <v>16000</v>
      </c>
      <c r="F494" s="565">
        <v>3650</v>
      </c>
      <c r="G494" s="519">
        <f t="shared" si="11"/>
        <v>4.3835616438356162</v>
      </c>
      <c r="H494" s="690" t="s">
        <v>70</v>
      </c>
      <c r="I494" s="246" t="s">
        <v>18</v>
      </c>
      <c r="J494" s="833" t="s">
        <v>511</v>
      </c>
      <c r="K494" s="245" t="s">
        <v>135</v>
      </c>
      <c r="L494" s="245" t="s">
        <v>62</v>
      </c>
      <c r="M494" s="204"/>
      <c r="N494" s="205"/>
    </row>
    <row r="495" spans="1:14" x14ac:dyDescent="0.25">
      <c r="A495" s="216">
        <v>44307</v>
      </c>
      <c r="B495" s="210" t="s">
        <v>93</v>
      </c>
      <c r="C495" s="245" t="s">
        <v>93</v>
      </c>
      <c r="D495" s="226" t="s">
        <v>91</v>
      </c>
      <c r="E495" s="222">
        <v>4000</v>
      </c>
      <c r="F495" s="565">
        <v>3650</v>
      </c>
      <c r="G495" s="519">
        <f t="shared" si="11"/>
        <v>1.095890410958904</v>
      </c>
      <c r="H495" s="690" t="s">
        <v>70</v>
      </c>
      <c r="I495" s="246" t="s">
        <v>18</v>
      </c>
      <c r="J495" s="833" t="s">
        <v>511</v>
      </c>
      <c r="K495" s="245" t="s">
        <v>135</v>
      </c>
      <c r="L495" s="245" t="s">
        <v>62</v>
      </c>
      <c r="M495" s="204"/>
      <c r="N495" s="205"/>
    </row>
    <row r="496" spans="1:14" x14ac:dyDescent="0.25">
      <c r="A496" s="216">
        <v>44307</v>
      </c>
      <c r="B496" s="210" t="s">
        <v>93</v>
      </c>
      <c r="C496" s="245" t="s">
        <v>93</v>
      </c>
      <c r="D496" s="226" t="s">
        <v>91</v>
      </c>
      <c r="E496" s="220">
        <v>2000</v>
      </c>
      <c r="F496" s="565">
        <v>3650</v>
      </c>
      <c r="G496" s="519">
        <f t="shared" si="11"/>
        <v>0.54794520547945202</v>
      </c>
      <c r="H496" s="690" t="s">
        <v>70</v>
      </c>
      <c r="I496" s="246" t="s">
        <v>18</v>
      </c>
      <c r="J496" s="833" t="s">
        <v>511</v>
      </c>
      <c r="K496" s="245" t="s">
        <v>135</v>
      </c>
      <c r="L496" s="245" t="s">
        <v>62</v>
      </c>
      <c r="M496" s="204"/>
      <c r="N496" s="205"/>
    </row>
    <row r="497" spans="1:14" x14ac:dyDescent="0.25">
      <c r="A497" s="216">
        <v>44307</v>
      </c>
      <c r="B497" s="210" t="s">
        <v>93</v>
      </c>
      <c r="C497" s="245" t="s">
        <v>93</v>
      </c>
      <c r="D497" s="226" t="s">
        <v>91</v>
      </c>
      <c r="E497" s="220">
        <v>3000</v>
      </c>
      <c r="F497" s="565">
        <v>3650</v>
      </c>
      <c r="G497" s="519">
        <f t="shared" si="11"/>
        <v>0.82191780821917804</v>
      </c>
      <c r="H497" s="690" t="s">
        <v>70</v>
      </c>
      <c r="I497" s="246" t="s">
        <v>18</v>
      </c>
      <c r="J497" s="833" t="s">
        <v>511</v>
      </c>
      <c r="K497" s="245" t="s">
        <v>135</v>
      </c>
      <c r="L497" s="245" t="s">
        <v>62</v>
      </c>
      <c r="M497" s="204"/>
      <c r="N497" s="205"/>
    </row>
    <row r="498" spans="1:14" x14ac:dyDescent="0.25">
      <c r="A498" s="48">
        <v>44307</v>
      </c>
      <c r="B498" s="516" t="s">
        <v>543</v>
      </c>
      <c r="C498" s="516" t="s">
        <v>330</v>
      </c>
      <c r="D498" s="516" t="s">
        <v>92</v>
      </c>
      <c r="E498" s="734">
        <v>4000</v>
      </c>
      <c r="F498" s="565">
        <v>3650</v>
      </c>
      <c r="G498" s="519">
        <f t="shared" si="11"/>
        <v>1.095890410958904</v>
      </c>
      <c r="H498" s="690" t="s">
        <v>465</v>
      </c>
      <c r="I498" s="246" t="s">
        <v>18</v>
      </c>
      <c r="J498" s="931" t="s">
        <v>544</v>
      </c>
      <c r="K498" s="245" t="s">
        <v>135</v>
      </c>
      <c r="L498" s="245" t="s">
        <v>62</v>
      </c>
      <c r="M498" s="204"/>
      <c r="N498" s="205"/>
    </row>
    <row r="499" spans="1:14" x14ac:dyDescent="0.25">
      <c r="A499" s="48">
        <v>44307</v>
      </c>
      <c r="B499" s="212" t="s">
        <v>68</v>
      </c>
      <c r="C499" s="212" t="s">
        <v>67</v>
      </c>
      <c r="D499" s="212" t="s">
        <v>52</v>
      </c>
      <c r="E499" s="454">
        <v>7500</v>
      </c>
      <c r="F499" s="565">
        <v>3650</v>
      </c>
      <c r="G499" s="519">
        <f t="shared" si="11"/>
        <v>2.0547945205479454</v>
      </c>
      <c r="H499" s="690" t="s">
        <v>97</v>
      </c>
      <c r="I499" s="246" t="s">
        <v>18</v>
      </c>
      <c r="J499" s="291" t="s">
        <v>678</v>
      </c>
      <c r="K499" s="245" t="s">
        <v>135</v>
      </c>
      <c r="L499" s="245" t="s">
        <v>62</v>
      </c>
      <c r="M499" s="204"/>
      <c r="N499" s="205"/>
    </row>
    <row r="500" spans="1:14" x14ac:dyDescent="0.25">
      <c r="A500" s="48">
        <v>44307</v>
      </c>
      <c r="B500" s="212" t="s">
        <v>68</v>
      </c>
      <c r="C500" s="212" t="s">
        <v>67</v>
      </c>
      <c r="D500" s="212" t="s">
        <v>52</v>
      </c>
      <c r="E500" s="448">
        <v>6000</v>
      </c>
      <c r="F500" s="565">
        <v>3650</v>
      </c>
      <c r="G500" s="519">
        <f t="shared" si="11"/>
        <v>1.6438356164383561</v>
      </c>
      <c r="H500" s="690" t="s">
        <v>97</v>
      </c>
      <c r="I500" s="246" t="s">
        <v>18</v>
      </c>
      <c r="J500" s="291" t="s">
        <v>678</v>
      </c>
      <c r="K500" s="245" t="s">
        <v>135</v>
      </c>
      <c r="L500" s="245" t="s">
        <v>62</v>
      </c>
      <c r="M500" s="204"/>
      <c r="N500" s="205"/>
    </row>
    <row r="501" spans="1:14" x14ac:dyDescent="0.25">
      <c r="A501" s="48">
        <v>44307</v>
      </c>
      <c r="B501" s="212" t="s">
        <v>68</v>
      </c>
      <c r="C501" s="212" t="s">
        <v>67</v>
      </c>
      <c r="D501" s="212" t="s">
        <v>52</v>
      </c>
      <c r="E501" s="448">
        <v>7500</v>
      </c>
      <c r="F501" s="565">
        <v>3650</v>
      </c>
      <c r="G501" s="519">
        <f t="shared" si="11"/>
        <v>2.0547945205479454</v>
      </c>
      <c r="H501" s="690" t="s">
        <v>97</v>
      </c>
      <c r="I501" s="246" t="s">
        <v>18</v>
      </c>
      <c r="J501" s="291" t="s">
        <v>678</v>
      </c>
      <c r="K501" s="245" t="s">
        <v>135</v>
      </c>
      <c r="L501" s="245" t="s">
        <v>62</v>
      </c>
      <c r="M501" s="204"/>
      <c r="N501" s="205"/>
    </row>
    <row r="502" spans="1:14" x14ac:dyDescent="0.25">
      <c r="A502" s="48">
        <v>44308</v>
      </c>
      <c r="B502" s="212" t="s">
        <v>68</v>
      </c>
      <c r="C502" s="212" t="s">
        <v>67</v>
      </c>
      <c r="D502" s="212" t="s">
        <v>91</v>
      </c>
      <c r="E502" s="497">
        <v>12000</v>
      </c>
      <c r="F502" s="565">
        <v>3650</v>
      </c>
      <c r="G502" s="519">
        <f t="shared" si="11"/>
        <v>3.2876712328767121</v>
      </c>
      <c r="H502" s="690" t="s">
        <v>70</v>
      </c>
      <c r="I502" s="246" t="s">
        <v>18</v>
      </c>
      <c r="J502" s="833" t="s">
        <v>512</v>
      </c>
      <c r="K502" s="245" t="s">
        <v>135</v>
      </c>
      <c r="L502" s="245" t="s">
        <v>62</v>
      </c>
      <c r="M502" s="204"/>
      <c r="N502" s="205"/>
    </row>
    <row r="503" spans="1:14" x14ac:dyDescent="0.25">
      <c r="A503" s="48">
        <v>44308</v>
      </c>
      <c r="B503" s="212" t="s">
        <v>68</v>
      </c>
      <c r="C503" s="212" t="s">
        <v>67</v>
      </c>
      <c r="D503" s="212" t="s">
        <v>91</v>
      </c>
      <c r="E503" s="203">
        <v>14000</v>
      </c>
      <c r="F503" s="565">
        <v>3650</v>
      </c>
      <c r="G503" s="519">
        <f t="shared" si="11"/>
        <v>3.8356164383561642</v>
      </c>
      <c r="H503" s="690" t="s">
        <v>70</v>
      </c>
      <c r="I503" s="246" t="s">
        <v>18</v>
      </c>
      <c r="J503" s="833" t="s">
        <v>512</v>
      </c>
      <c r="K503" s="245" t="s">
        <v>135</v>
      </c>
      <c r="L503" s="245" t="s">
        <v>62</v>
      </c>
      <c r="M503" s="204"/>
      <c r="N503" s="205"/>
    </row>
    <row r="504" spans="1:14" x14ac:dyDescent="0.25">
      <c r="A504" s="48">
        <v>44308</v>
      </c>
      <c r="B504" s="212" t="s">
        <v>68</v>
      </c>
      <c r="C504" s="212" t="s">
        <v>67</v>
      </c>
      <c r="D504" s="212" t="s">
        <v>91</v>
      </c>
      <c r="E504" s="873">
        <v>13000</v>
      </c>
      <c r="F504" s="565">
        <v>3650</v>
      </c>
      <c r="G504" s="519">
        <f t="shared" si="11"/>
        <v>3.5616438356164384</v>
      </c>
      <c r="H504" s="690" t="s">
        <v>70</v>
      </c>
      <c r="I504" s="246" t="s">
        <v>18</v>
      </c>
      <c r="J504" s="833" t="s">
        <v>512</v>
      </c>
      <c r="K504" s="245" t="s">
        <v>135</v>
      </c>
      <c r="L504" s="245" t="s">
        <v>62</v>
      </c>
      <c r="M504" s="204"/>
      <c r="N504" s="205"/>
    </row>
    <row r="505" spans="1:14" x14ac:dyDescent="0.25">
      <c r="A505" s="48">
        <v>44308</v>
      </c>
      <c r="B505" s="212" t="s">
        <v>68</v>
      </c>
      <c r="C505" s="212" t="s">
        <v>67</v>
      </c>
      <c r="D505" s="212" t="s">
        <v>91</v>
      </c>
      <c r="E505" s="227">
        <v>12000</v>
      </c>
      <c r="F505" s="565">
        <v>3650</v>
      </c>
      <c r="G505" s="519">
        <f t="shared" si="11"/>
        <v>3.2876712328767121</v>
      </c>
      <c r="H505" s="690" t="s">
        <v>70</v>
      </c>
      <c r="I505" s="246" t="s">
        <v>18</v>
      </c>
      <c r="J505" s="833" t="s">
        <v>512</v>
      </c>
      <c r="K505" s="245" t="s">
        <v>135</v>
      </c>
      <c r="L505" s="245" t="s">
        <v>62</v>
      </c>
      <c r="M505" s="204"/>
      <c r="N505" s="205"/>
    </row>
    <row r="506" spans="1:14" x14ac:dyDescent="0.25">
      <c r="A506" s="48">
        <v>44308</v>
      </c>
      <c r="B506" s="210" t="s">
        <v>93</v>
      </c>
      <c r="C506" s="245" t="s">
        <v>93</v>
      </c>
      <c r="D506" s="210" t="s">
        <v>91</v>
      </c>
      <c r="E506" s="203">
        <v>6000</v>
      </c>
      <c r="F506" s="565">
        <v>3650</v>
      </c>
      <c r="G506" s="519">
        <f t="shared" si="11"/>
        <v>1.6438356164383561</v>
      </c>
      <c r="H506" s="690" t="s">
        <v>70</v>
      </c>
      <c r="I506" s="246" t="s">
        <v>18</v>
      </c>
      <c r="J506" s="833" t="s">
        <v>512</v>
      </c>
      <c r="K506" s="245" t="s">
        <v>135</v>
      </c>
      <c r="L506" s="245" t="s">
        <v>62</v>
      </c>
      <c r="M506" s="204"/>
      <c r="N506" s="205"/>
    </row>
    <row r="507" spans="1:14" x14ac:dyDescent="0.25">
      <c r="A507" s="48">
        <v>44308</v>
      </c>
      <c r="B507" s="210" t="s">
        <v>93</v>
      </c>
      <c r="C507" s="245" t="s">
        <v>93</v>
      </c>
      <c r="D507" s="210" t="s">
        <v>91</v>
      </c>
      <c r="E507" s="203">
        <v>4000</v>
      </c>
      <c r="F507" s="565">
        <v>3650</v>
      </c>
      <c r="G507" s="519">
        <f t="shared" si="11"/>
        <v>1.095890410958904</v>
      </c>
      <c r="H507" s="690" t="s">
        <v>70</v>
      </c>
      <c r="I507" s="246" t="s">
        <v>18</v>
      </c>
      <c r="J507" s="833" t="s">
        <v>512</v>
      </c>
      <c r="K507" s="245" t="s">
        <v>135</v>
      </c>
      <c r="L507" s="245" t="s">
        <v>62</v>
      </c>
      <c r="M507" s="204"/>
      <c r="N507" s="205"/>
    </row>
    <row r="508" spans="1:14" x14ac:dyDescent="0.25">
      <c r="A508" s="48">
        <v>44308</v>
      </c>
      <c r="B508" s="245" t="s">
        <v>68</v>
      </c>
      <c r="C508" s="210" t="s">
        <v>67</v>
      </c>
      <c r="D508" s="210" t="s">
        <v>91</v>
      </c>
      <c r="E508" s="447">
        <v>15000</v>
      </c>
      <c r="F508" s="565">
        <v>3650</v>
      </c>
      <c r="G508" s="519">
        <f t="shared" si="11"/>
        <v>4.1095890410958908</v>
      </c>
      <c r="H508" s="690" t="s">
        <v>71</v>
      </c>
      <c r="I508" s="246" t="s">
        <v>18</v>
      </c>
      <c r="J508" s="290" t="s">
        <v>518</v>
      </c>
      <c r="K508" s="245" t="s">
        <v>135</v>
      </c>
      <c r="L508" s="245" t="s">
        <v>62</v>
      </c>
      <c r="M508" s="204"/>
      <c r="N508" s="205"/>
    </row>
    <row r="509" spans="1:14" x14ac:dyDescent="0.25">
      <c r="A509" s="48">
        <v>44308</v>
      </c>
      <c r="B509" s="245" t="s">
        <v>68</v>
      </c>
      <c r="C509" s="210" t="s">
        <v>67</v>
      </c>
      <c r="D509" s="210" t="s">
        <v>91</v>
      </c>
      <c r="E509" s="203">
        <v>20000</v>
      </c>
      <c r="F509" s="565">
        <v>3650</v>
      </c>
      <c r="G509" s="519">
        <f t="shared" si="11"/>
        <v>5.4794520547945202</v>
      </c>
      <c r="H509" s="690" t="s">
        <v>71</v>
      </c>
      <c r="I509" s="246" t="s">
        <v>18</v>
      </c>
      <c r="J509" s="290" t="s">
        <v>518</v>
      </c>
      <c r="K509" s="245" t="s">
        <v>135</v>
      </c>
      <c r="L509" s="245" t="s">
        <v>62</v>
      </c>
      <c r="M509" s="204"/>
      <c r="N509" s="205"/>
    </row>
    <row r="510" spans="1:14" x14ac:dyDescent="0.25">
      <c r="A510" s="48">
        <v>44308</v>
      </c>
      <c r="B510" s="245" t="s">
        <v>68</v>
      </c>
      <c r="C510" s="210" t="s">
        <v>67</v>
      </c>
      <c r="D510" s="210" t="s">
        <v>91</v>
      </c>
      <c r="E510" s="454">
        <v>12000</v>
      </c>
      <c r="F510" s="565">
        <v>3650</v>
      </c>
      <c r="G510" s="519">
        <f t="shared" si="11"/>
        <v>3.2876712328767121</v>
      </c>
      <c r="H510" s="690" t="s">
        <v>71</v>
      </c>
      <c r="I510" s="246" t="s">
        <v>18</v>
      </c>
      <c r="J510" s="290" t="s">
        <v>518</v>
      </c>
      <c r="K510" s="245" t="s">
        <v>135</v>
      </c>
      <c r="L510" s="245" t="s">
        <v>62</v>
      </c>
      <c r="M510" s="204"/>
      <c r="N510" s="205"/>
    </row>
    <row r="511" spans="1:14" x14ac:dyDescent="0.25">
      <c r="A511" s="48">
        <v>44308</v>
      </c>
      <c r="B511" s="245" t="s">
        <v>93</v>
      </c>
      <c r="C511" s="245" t="s">
        <v>93</v>
      </c>
      <c r="D511" s="230" t="s">
        <v>91</v>
      </c>
      <c r="E511" s="203">
        <v>5000</v>
      </c>
      <c r="F511" s="565">
        <v>3650</v>
      </c>
      <c r="G511" s="519">
        <f t="shared" si="11"/>
        <v>1.3698630136986301</v>
      </c>
      <c r="H511" s="690" t="s">
        <v>71</v>
      </c>
      <c r="I511" s="246" t="s">
        <v>18</v>
      </c>
      <c r="J511" s="290" t="s">
        <v>518</v>
      </c>
      <c r="K511" s="245" t="s">
        <v>135</v>
      </c>
      <c r="L511" s="245" t="s">
        <v>62</v>
      </c>
      <c r="M511" s="204"/>
      <c r="N511" s="205"/>
    </row>
    <row r="512" spans="1:14" x14ac:dyDescent="0.25">
      <c r="A512" s="48">
        <v>44308</v>
      </c>
      <c r="B512" s="245" t="s">
        <v>93</v>
      </c>
      <c r="C512" s="245" t="s">
        <v>93</v>
      </c>
      <c r="D512" s="230" t="s">
        <v>91</v>
      </c>
      <c r="E512" s="497">
        <v>5000</v>
      </c>
      <c r="F512" s="565">
        <v>3650</v>
      </c>
      <c r="G512" s="519">
        <f t="shared" si="11"/>
        <v>1.3698630136986301</v>
      </c>
      <c r="H512" s="690" t="s">
        <v>71</v>
      </c>
      <c r="I512" s="246" t="s">
        <v>18</v>
      </c>
      <c r="J512" s="290" t="s">
        <v>518</v>
      </c>
      <c r="K512" s="245" t="s">
        <v>135</v>
      </c>
      <c r="L512" s="245" t="s">
        <v>62</v>
      </c>
      <c r="M512" s="204"/>
      <c r="N512" s="205"/>
    </row>
    <row r="513" spans="1:14" x14ac:dyDescent="0.25">
      <c r="A513" s="211">
        <v>44308</v>
      </c>
      <c r="B513" s="212" t="s">
        <v>68</v>
      </c>
      <c r="C513" s="210" t="s">
        <v>67</v>
      </c>
      <c r="D513" s="287" t="s">
        <v>91</v>
      </c>
      <c r="E513" s="454">
        <v>4000</v>
      </c>
      <c r="F513" s="565">
        <v>3650</v>
      </c>
      <c r="G513" s="519">
        <f t="shared" si="11"/>
        <v>1.095890410958904</v>
      </c>
      <c r="H513" s="210" t="s">
        <v>324</v>
      </c>
      <c r="I513" s="246" t="s">
        <v>18</v>
      </c>
      <c r="J513" s="210" t="s">
        <v>523</v>
      </c>
      <c r="K513" s="245" t="s">
        <v>135</v>
      </c>
      <c r="L513" s="245" t="s">
        <v>62</v>
      </c>
      <c r="M513" s="204"/>
      <c r="N513" s="205"/>
    </row>
    <row r="514" spans="1:14" x14ac:dyDescent="0.25">
      <c r="A514" s="211">
        <v>44308</v>
      </c>
      <c r="B514" s="212" t="s">
        <v>68</v>
      </c>
      <c r="C514" s="210" t="s">
        <v>67</v>
      </c>
      <c r="D514" s="287" t="s">
        <v>91</v>
      </c>
      <c r="E514" s="454">
        <v>9000</v>
      </c>
      <c r="F514" s="565">
        <v>3650</v>
      </c>
      <c r="G514" s="519">
        <f t="shared" si="11"/>
        <v>2.4657534246575343</v>
      </c>
      <c r="H514" s="210" t="s">
        <v>324</v>
      </c>
      <c r="I514" s="246" t="s">
        <v>18</v>
      </c>
      <c r="J514" s="210" t="s">
        <v>523</v>
      </c>
      <c r="K514" s="245" t="s">
        <v>135</v>
      </c>
      <c r="L514" s="245" t="s">
        <v>62</v>
      </c>
      <c r="M514" s="204"/>
      <c r="N514" s="205"/>
    </row>
    <row r="515" spans="1:14" x14ac:dyDescent="0.25">
      <c r="A515" s="211">
        <v>44308</v>
      </c>
      <c r="B515" s="212" t="s">
        <v>68</v>
      </c>
      <c r="C515" s="210" t="s">
        <v>67</v>
      </c>
      <c r="D515" s="287" t="s">
        <v>91</v>
      </c>
      <c r="E515" s="454">
        <v>5000</v>
      </c>
      <c r="F515" s="565">
        <v>3650</v>
      </c>
      <c r="G515" s="519">
        <f t="shared" si="11"/>
        <v>1.3698630136986301</v>
      </c>
      <c r="H515" s="210" t="s">
        <v>324</v>
      </c>
      <c r="I515" s="246" t="s">
        <v>18</v>
      </c>
      <c r="J515" s="210" t="s">
        <v>523</v>
      </c>
      <c r="K515" s="245" t="s">
        <v>135</v>
      </c>
      <c r="L515" s="245" t="s">
        <v>62</v>
      </c>
      <c r="M515" s="204"/>
      <c r="N515" s="205"/>
    </row>
    <row r="516" spans="1:14" x14ac:dyDescent="0.25">
      <c r="A516" s="211">
        <v>44308</v>
      </c>
      <c r="B516" s="212" t="s">
        <v>68</v>
      </c>
      <c r="C516" s="210" t="s">
        <v>67</v>
      </c>
      <c r="D516" s="287" t="s">
        <v>91</v>
      </c>
      <c r="E516" s="500">
        <v>12000</v>
      </c>
      <c r="F516" s="565">
        <v>3650</v>
      </c>
      <c r="G516" s="519">
        <f t="shared" si="11"/>
        <v>3.2876712328767121</v>
      </c>
      <c r="H516" s="210" t="s">
        <v>324</v>
      </c>
      <c r="I516" s="246" t="s">
        <v>18</v>
      </c>
      <c r="J516" s="210" t="s">
        <v>523</v>
      </c>
      <c r="K516" s="245" t="s">
        <v>135</v>
      </c>
      <c r="L516" s="245" t="s">
        <v>62</v>
      </c>
      <c r="M516" s="204"/>
      <c r="N516" s="205"/>
    </row>
    <row r="517" spans="1:14" x14ac:dyDescent="0.25">
      <c r="A517" s="211">
        <v>44308</v>
      </c>
      <c r="B517" s="212" t="s">
        <v>68</v>
      </c>
      <c r="C517" s="210" t="s">
        <v>67</v>
      </c>
      <c r="D517" s="287" t="s">
        <v>91</v>
      </c>
      <c r="E517" s="500">
        <v>5000</v>
      </c>
      <c r="F517" s="565">
        <v>3650</v>
      </c>
      <c r="G517" s="519">
        <f t="shared" si="11"/>
        <v>1.3698630136986301</v>
      </c>
      <c r="H517" s="210" t="s">
        <v>324</v>
      </c>
      <c r="I517" s="246" t="s">
        <v>18</v>
      </c>
      <c r="J517" s="210" t="s">
        <v>523</v>
      </c>
      <c r="K517" s="245" t="s">
        <v>135</v>
      </c>
      <c r="L517" s="245" t="s">
        <v>62</v>
      </c>
      <c r="M517" s="204"/>
      <c r="N517" s="205"/>
    </row>
    <row r="518" spans="1:14" x14ac:dyDescent="0.25">
      <c r="A518" s="211">
        <v>44308</v>
      </c>
      <c r="B518" s="212" t="s">
        <v>68</v>
      </c>
      <c r="C518" s="210" t="s">
        <v>67</v>
      </c>
      <c r="D518" s="287" t="s">
        <v>91</v>
      </c>
      <c r="E518" s="733">
        <v>15000</v>
      </c>
      <c r="F518" s="565">
        <v>3650</v>
      </c>
      <c r="G518" s="519">
        <f t="shared" si="11"/>
        <v>4.1095890410958908</v>
      </c>
      <c r="H518" s="210" t="s">
        <v>324</v>
      </c>
      <c r="I518" s="246" t="s">
        <v>18</v>
      </c>
      <c r="J518" s="210" t="s">
        <v>523</v>
      </c>
      <c r="K518" s="245" t="s">
        <v>135</v>
      </c>
      <c r="L518" s="245" t="s">
        <v>62</v>
      </c>
      <c r="M518" s="204"/>
      <c r="N518" s="205"/>
    </row>
    <row r="519" spans="1:14" x14ac:dyDescent="0.25">
      <c r="A519" s="211">
        <v>44308</v>
      </c>
      <c r="B519" s="515" t="s">
        <v>93</v>
      </c>
      <c r="C519" s="245" t="s">
        <v>93</v>
      </c>
      <c r="D519" s="212" t="s">
        <v>91</v>
      </c>
      <c r="E519" s="733">
        <v>3000</v>
      </c>
      <c r="F519" s="565">
        <v>3650</v>
      </c>
      <c r="G519" s="519">
        <f t="shared" si="11"/>
        <v>0.82191780821917804</v>
      </c>
      <c r="H519" s="210" t="s">
        <v>324</v>
      </c>
      <c r="I519" s="246" t="s">
        <v>18</v>
      </c>
      <c r="J519" s="210" t="s">
        <v>523</v>
      </c>
      <c r="K519" s="245" t="s">
        <v>135</v>
      </c>
      <c r="L519" s="245" t="s">
        <v>62</v>
      </c>
      <c r="M519" s="204"/>
      <c r="N519" s="205"/>
    </row>
    <row r="520" spans="1:14" x14ac:dyDescent="0.25">
      <c r="A520" s="211">
        <v>44308</v>
      </c>
      <c r="B520" s="515" t="s">
        <v>93</v>
      </c>
      <c r="C520" s="245" t="s">
        <v>93</v>
      </c>
      <c r="D520" s="212" t="s">
        <v>91</v>
      </c>
      <c r="E520" s="733">
        <v>2000</v>
      </c>
      <c r="F520" s="565">
        <v>3650</v>
      </c>
      <c r="G520" s="519">
        <f t="shared" si="11"/>
        <v>0.54794520547945202</v>
      </c>
      <c r="H520" s="210" t="s">
        <v>324</v>
      </c>
      <c r="I520" s="246" t="s">
        <v>18</v>
      </c>
      <c r="J520" s="210" t="s">
        <v>523</v>
      </c>
      <c r="K520" s="245" t="s">
        <v>135</v>
      </c>
      <c r="L520" s="245" t="s">
        <v>62</v>
      </c>
      <c r="M520" s="204"/>
      <c r="N520" s="205"/>
    </row>
    <row r="521" spans="1:14" x14ac:dyDescent="0.25">
      <c r="A521" s="211">
        <v>44308</v>
      </c>
      <c r="B521" s="515" t="s">
        <v>93</v>
      </c>
      <c r="C521" s="245" t="s">
        <v>93</v>
      </c>
      <c r="D521" s="212" t="s">
        <v>91</v>
      </c>
      <c r="E521" s="733">
        <v>2000</v>
      </c>
      <c r="F521" s="565">
        <v>3650</v>
      </c>
      <c r="G521" s="519">
        <f t="shared" si="11"/>
        <v>0.54794520547945202</v>
      </c>
      <c r="H521" s="210" t="s">
        <v>324</v>
      </c>
      <c r="I521" s="246" t="s">
        <v>18</v>
      </c>
      <c r="J521" s="210" t="s">
        <v>523</v>
      </c>
      <c r="K521" s="245" t="s">
        <v>135</v>
      </c>
      <c r="L521" s="245" t="s">
        <v>62</v>
      </c>
      <c r="M521" s="204"/>
      <c r="N521" s="205"/>
    </row>
    <row r="522" spans="1:14" x14ac:dyDescent="0.25">
      <c r="A522" s="211">
        <v>44308</v>
      </c>
      <c r="B522" s="515" t="s">
        <v>93</v>
      </c>
      <c r="C522" s="245" t="s">
        <v>93</v>
      </c>
      <c r="D522" s="212" t="s">
        <v>91</v>
      </c>
      <c r="E522" s="733">
        <v>3000</v>
      </c>
      <c r="F522" s="565">
        <v>3650</v>
      </c>
      <c r="G522" s="519">
        <f t="shared" si="11"/>
        <v>0.82191780821917804</v>
      </c>
      <c r="H522" s="210" t="s">
        <v>324</v>
      </c>
      <c r="I522" s="246" t="s">
        <v>18</v>
      </c>
      <c r="J522" s="210" t="s">
        <v>523</v>
      </c>
      <c r="K522" s="245" t="s">
        <v>135</v>
      </c>
      <c r="L522" s="245" t="s">
        <v>62</v>
      </c>
      <c r="M522" s="204"/>
      <c r="N522" s="205"/>
    </row>
    <row r="523" spans="1:14" x14ac:dyDescent="0.25">
      <c r="A523" s="250">
        <v>44308</v>
      </c>
      <c r="B523" s="290" t="s">
        <v>68</v>
      </c>
      <c r="C523" s="251" t="s">
        <v>67</v>
      </c>
      <c r="D523" s="251" t="s">
        <v>91</v>
      </c>
      <c r="E523" s="570">
        <v>11000</v>
      </c>
      <c r="F523" s="565">
        <v>3650</v>
      </c>
      <c r="G523" s="519">
        <f t="shared" si="11"/>
        <v>3.0136986301369864</v>
      </c>
      <c r="H523" s="228" t="s">
        <v>263</v>
      </c>
      <c r="I523" s="246" t="s">
        <v>18</v>
      </c>
      <c r="J523" s="290" t="s">
        <v>545</v>
      </c>
      <c r="K523" s="245" t="s">
        <v>135</v>
      </c>
      <c r="L523" s="245" t="s">
        <v>62</v>
      </c>
      <c r="M523" s="204"/>
      <c r="N523" s="205"/>
    </row>
    <row r="524" spans="1:14" x14ac:dyDescent="0.25">
      <c r="A524" s="250">
        <v>44308</v>
      </c>
      <c r="B524" s="290" t="s">
        <v>68</v>
      </c>
      <c r="C524" s="251" t="s">
        <v>67</v>
      </c>
      <c r="D524" s="251" t="s">
        <v>91</v>
      </c>
      <c r="E524" s="454">
        <v>15000</v>
      </c>
      <c r="F524" s="565">
        <v>3650</v>
      </c>
      <c r="G524" s="519">
        <f t="shared" si="11"/>
        <v>4.1095890410958908</v>
      </c>
      <c r="H524" s="228" t="s">
        <v>263</v>
      </c>
      <c r="I524" s="246" t="s">
        <v>18</v>
      </c>
      <c r="J524" s="290" t="s">
        <v>545</v>
      </c>
      <c r="K524" s="245" t="s">
        <v>135</v>
      </c>
      <c r="L524" s="245" t="s">
        <v>62</v>
      </c>
      <c r="M524" s="204"/>
      <c r="N524" s="205"/>
    </row>
    <row r="525" spans="1:14" x14ac:dyDescent="0.25">
      <c r="A525" s="250">
        <v>44308</v>
      </c>
      <c r="B525" s="290" t="s">
        <v>68</v>
      </c>
      <c r="C525" s="251" t="s">
        <v>67</v>
      </c>
      <c r="D525" s="251" t="s">
        <v>91</v>
      </c>
      <c r="E525" s="227">
        <v>10000</v>
      </c>
      <c r="F525" s="565">
        <v>3650</v>
      </c>
      <c r="G525" s="519">
        <f t="shared" si="11"/>
        <v>2.7397260273972601</v>
      </c>
      <c r="H525" s="228" t="s">
        <v>263</v>
      </c>
      <c r="I525" s="246" t="s">
        <v>18</v>
      </c>
      <c r="J525" s="290" t="s">
        <v>545</v>
      </c>
      <c r="K525" s="245" t="s">
        <v>135</v>
      </c>
      <c r="L525" s="245" t="s">
        <v>62</v>
      </c>
      <c r="M525" s="204"/>
      <c r="N525" s="205"/>
    </row>
    <row r="526" spans="1:14" x14ac:dyDescent="0.25">
      <c r="A526" s="250">
        <v>44308</v>
      </c>
      <c r="B526" s="290" t="s">
        <v>68</v>
      </c>
      <c r="C526" s="251" t="s">
        <v>67</v>
      </c>
      <c r="D526" s="251" t="s">
        <v>91</v>
      </c>
      <c r="E526" s="227">
        <v>8000</v>
      </c>
      <c r="F526" s="565">
        <v>3650</v>
      </c>
      <c r="G526" s="519">
        <f t="shared" ref="G526:G610" si="12">E526/F526</f>
        <v>2.1917808219178081</v>
      </c>
      <c r="H526" s="228" t="s">
        <v>263</v>
      </c>
      <c r="I526" s="246" t="s">
        <v>18</v>
      </c>
      <c r="J526" s="290" t="s">
        <v>545</v>
      </c>
      <c r="K526" s="245" t="s">
        <v>135</v>
      </c>
      <c r="L526" s="245" t="s">
        <v>62</v>
      </c>
      <c r="M526" s="204"/>
      <c r="N526" s="205"/>
    </row>
    <row r="527" spans="1:14" x14ac:dyDescent="0.25">
      <c r="A527" s="250">
        <v>44308</v>
      </c>
      <c r="B527" s="290" t="s">
        <v>68</v>
      </c>
      <c r="C527" s="251" t="s">
        <v>67</v>
      </c>
      <c r="D527" s="251" t="s">
        <v>91</v>
      </c>
      <c r="E527" s="498">
        <v>7000</v>
      </c>
      <c r="F527" s="565">
        <v>3650</v>
      </c>
      <c r="G527" s="519">
        <f t="shared" si="12"/>
        <v>1.9178082191780821</v>
      </c>
      <c r="H527" s="228" t="s">
        <v>263</v>
      </c>
      <c r="I527" s="246" t="s">
        <v>18</v>
      </c>
      <c r="J527" s="290" t="s">
        <v>545</v>
      </c>
      <c r="K527" s="245" t="s">
        <v>135</v>
      </c>
      <c r="L527" s="245" t="s">
        <v>62</v>
      </c>
      <c r="M527" s="204"/>
      <c r="N527" s="205"/>
    </row>
    <row r="528" spans="1:14" x14ac:dyDescent="0.25">
      <c r="A528" s="250">
        <v>44308</v>
      </c>
      <c r="B528" s="245" t="s">
        <v>93</v>
      </c>
      <c r="C528" s="245" t="s">
        <v>93</v>
      </c>
      <c r="D528" s="212" t="s">
        <v>91</v>
      </c>
      <c r="E528" s="219">
        <v>6000</v>
      </c>
      <c r="F528" s="565">
        <v>3650</v>
      </c>
      <c r="G528" s="519">
        <f t="shared" si="12"/>
        <v>1.6438356164383561</v>
      </c>
      <c r="H528" s="228" t="s">
        <v>263</v>
      </c>
      <c r="I528" s="246" t="s">
        <v>18</v>
      </c>
      <c r="J528" s="290" t="s">
        <v>545</v>
      </c>
      <c r="K528" s="245" t="s">
        <v>135</v>
      </c>
      <c r="L528" s="245" t="s">
        <v>62</v>
      </c>
      <c r="M528" s="204"/>
      <c r="N528" s="205"/>
    </row>
    <row r="529" spans="1:14" x14ac:dyDescent="0.25">
      <c r="A529" s="250">
        <v>44308</v>
      </c>
      <c r="B529" s="245" t="s">
        <v>93</v>
      </c>
      <c r="C529" s="245" t="s">
        <v>93</v>
      </c>
      <c r="D529" s="212" t="s">
        <v>91</v>
      </c>
      <c r="E529" s="203">
        <v>3000</v>
      </c>
      <c r="F529" s="565">
        <v>3650</v>
      </c>
      <c r="G529" s="519">
        <f t="shared" si="12"/>
        <v>0.82191780821917804</v>
      </c>
      <c r="H529" s="228" t="s">
        <v>263</v>
      </c>
      <c r="I529" s="246" t="s">
        <v>18</v>
      </c>
      <c r="J529" s="290" t="s">
        <v>545</v>
      </c>
      <c r="K529" s="245" t="s">
        <v>135</v>
      </c>
      <c r="L529" s="245" t="s">
        <v>62</v>
      </c>
      <c r="M529" s="204"/>
      <c r="N529" s="205"/>
    </row>
    <row r="530" spans="1:14" x14ac:dyDescent="0.25">
      <c r="A530" s="250">
        <v>44308</v>
      </c>
      <c r="B530" s="245" t="s">
        <v>93</v>
      </c>
      <c r="C530" s="245" t="s">
        <v>93</v>
      </c>
      <c r="D530" s="212" t="s">
        <v>91</v>
      </c>
      <c r="E530" s="454">
        <v>1000</v>
      </c>
      <c r="F530" s="565">
        <v>3650</v>
      </c>
      <c r="G530" s="519">
        <f t="shared" si="12"/>
        <v>0.27397260273972601</v>
      </c>
      <c r="H530" s="228" t="s">
        <v>263</v>
      </c>
      <c r="I530" s="246" t="s">
        <v>18</v>
      </c>
      <c r="J530" s="290" t="s">
        <v>545</v>
      </c>
      <c r="K530" s="245" t="s">
        <v>135</v>
      </c>
      <c r="L530" s="245" t="s">
        <v>62</v>
      </c>
      <c r="M530" s="204"/>
      <c r="N530" s="205"/>
    </row>
    <row r="531" spans="1:14" x14ac:dyDescent="0.25">
      <c r="A531" s="48">
        <v>44308</v>
      </c>
      <c r="B531" s="210" t="s">
        <v>68</v>
      </c>
      <c r="C531" s="210" t="s">
        <v>67</v>
      </c>
      <c r="D531" s="226" t="s">
        <v>91</v>
      </c>
      <c r="E531" s="233">
        <v>8000</v>
      </c>
      <c r="F531" s="565">
        <v>3650</v>
      </c>
      <c r="G531" s="519">
        <f t="shared" si="12"/>
        <v>2.1917808219178081</v>
      </c>
      <c r="H531" s="228" t="s">
        <v>276</v>
      </c>
      <c r="I531" s="246" t="s">
        <v>18</v>
      </c>
      <c r="J531" s="762" t="s">
        <v>546</v>
      </c>
      <c r="K531" s="245" t="s">
        <v>135</v>
      </c>
      <c r="L531" s="245" t="s">
        <v>62</v>
      </c>
      <c r="M531" s="204"/>
      <c r="N531" s="205"/>
    </row>
    <row r="532" spans="1:14" x14ac:dyDescent="0.25">
      <c r="A532" s="48">
        <v>44308</v>
      </c>
      <c r="B532" s="210" t="s">
        <v>68</v>
      </c>
      <c r="C532" s="210" t="s">
        <v>67</v>
      </c>
      <c r="D532" s="226" t="s">
        <v>91</v>
      </c>
      <c r="E532" s="447">
        <v>10000</v>
      </c>
      <c r="F532" s="565">
        <v>3650</v>
      </c>
      <c r="G532" s="519">
        <f t="shared" si="12"/>
        <v>2.7397260273972601</v>
      </c>
      <c r="H532" s="228" t="s">
        <v>276</v>
      </c>
      <c r="I532" s="246" t="s">
        <v>18</v>
      </c>
      <c r="J532" s="762" t="s">
        <v>546</v>
      </c>
      <c r="K532" s="245" t="s">
        <v>135</v>
      </c>
      <c r="L532" s="245" t="s">
        <v>62</v>
      </c>
      <c r="M532" s="204"/>
      <c r="N532" s="205"/>
    </row>
    <row r="533" spans="1:14" x14ac:dyDescent="0.25">
      <c r="A533" s="48">
        <v>44308</v>
      </c>
      <c r="B533" s="210" t="s">
        <v>68</v>
      </c>
      <c r="C533" s="210" t="s">
        <v>67</v>
      </c>
      <c r="D533" s="226" t="s">
        <v>91</v>
      </c>
      <c r="E533" s="454">
        <v>11000</v>
      </c>
      <c r="F533" s="565">
        <v>3650</v>
      </c>
      <c r="G533" s="519">
        <f t="shared" si="12"/>
        <v>3.0136986301369864</v>
      </c>
      <c r="H533" s="228" t="s">
        <v>276</v>
      </c>
      <c r="I533" s="246" t="s">
        <v>18</v>
      </c>
      <c r="J533" s="762" t="s">
        <v>546</v>
      </c>
      <c r="K533" s="245" t="s">
        <v>135</v>
      </c>
      <c r="L533" s="245" t="s">
        <v>62</v>
      </c>
      <c r="M533" s="204"/>
      <c r="N533" s="205"/>
    </row>
    <row r="534" spans="1:14" x14ac:dyDescent="0.25">
      <c r="A534" s="48">
        <v>44308</v>
      </c>
      <c r="B534" s="210" t="s">
        <v>68</v>
      </c>
      <c r="C534" s="210" t="s">
        <v>67</v>
      </c>
      <c r="D534" s="226" t="s">
        <v>91</v>
      </c>
      <c r="E534" s="203">
        <v>6000</v>
      </c>
      <c r="F534" s="565">
        <v>3650</v>
      </c>
      <c r="G534" s="519">
        <f t="shared" si="12"/>
        <v>1.6438356164383561</v>
      </c>
      <c r="H534" s="228" t="s">
        <v>276</v>
      </c>
      <c r="I534" s="246" t="s">
        <v>18</v>
      </c>
      <c r="J534" s="762" t="s">
        <v>546</v>
      </c>
      <c r="K534" s="245" t="s">
        <v>135</v>
      </c>
      <c r="L534" s="245" t="s">
        <v>62</v>
      </c>
      <c r="M534" s="204"/>
      <c r="N534" s="205"/>
    </row>
    <row r="535" spans="1:14" x14ac:dyDescent="0.25">
      <c r="A535" s="48">
        <v>44308</v>
      </c>
      <c r="B535" s="210" t="s">
        <v>68</v>
      </c>
      <c r="C535" s="210" t="s">
        <v>67</v>
      </c>
      <c r="D535" s="226" t="s">
        <v>91</v>
      </c>
      <c r="E535" s="497">
        <v>8000</v>
      </c>
      <c r="F535" s="565">
        <v>3650</v>
      </c>
      <c r="G535" s="519">
        <f t="shared" si="12"/>
        <v>2.1917808219178081</v>
      </c>
      <c r="H535" s="228" t="s">
        <v>276</v>
      </c>
      <c r="I535" s="246" t="s">
        <v>18</v>
      </c>
      <c r="J535" s="762" t="s">
        <v>546</v>
      </c>
      <c r="K535" s="245" t="s">
        <v>135</v>
      </c>
      <c r="L535" s="245" t="s">
        <v>62</v>
      </c>
      <c r="M535" s="204"/>
      <c r="N535" s="205"/>
    </row>
    <row r="536" spans="1:14" x14ac:dyDescent="0.25">
      <c r="A536" s="48">
        <v>44308</v>
      </c>
      <c r="B536" s="251" t="s">
        <v>93</v>
      </c>
      <c r="C536" s="245" t="s">
        <v>93</v>
      </c>
      <c r="D536" s="321" t="s">
        <v>91</v>
      </c>
      <c r="E536" s="447">
        <v>5000</v>
      </c>
      <c r="F536" s="565">
        <v>3650</v>
      </c>
      <c r="G536" s="519">
        <f t="shared" si="12"/>
        <v>1.3698630136986301</v>
      </c>
      <c r="H536" s="228" t="s">
        <v>276</v>
      </c>
      <c r="I536" s="246" t="s">
        <v>18</v>
      </c>
      <c r="J536" s="762" t="s">
        <v>546</v>
      </c>
      <c r="K536" s="245" t="s">
        <v>135</v>
      </c>
      <c r="L536" s="245" t="s">
        <v>62</v>
      </c>
      <c r="M536" s="204"/>
      <c r="N536" s="205"/>
    </row>
    <row r="537" spans="1:14" x14ac:dyDescent="0.25">
      <c r="A537" s="48">
        <v>44308</v>
      </c>
      <c r="B537" s="251" t="s">
        <v>93</v>
      </c>
      <c r="C537" s="245" t="s">
        <v>93</v>
      </c>
      <c r="D537" s="321" t="s">
        <v>91</v>
      </c>
      <c r="E537" s="227">
        <v>1000</v>
      </c>
      <c r="F537" s="565">
        <v>3650</v>
      </c>
      <c r="G537" s="519">
        <f t="shared" si="12"/>
        <v>0.27397260273972601</v>
      </c>
      <c r="H537" s="228" t="s">
        <v>276</v>
      </c>
      <c r="I537" s="246" t="s">
        <v>18</v>
      </c>
      <c r="J537" s="762" t="s">
        <v>546</v>
      </c>
      <c r="K537" s="245" t="s">
        <v>135</v>
      </c>
      <c r="L537" s="245" t="s">
        <v>62</v>
      </c>
      <c r="M537" s="204"/>
      <c r="N537" s="205"/>
    </row>
    <row r="538" spans="1:14" x14ac:dyDescent="0.25">
      <c r="A538" s="48">
        <v>44308</v>
      </c>
      <c r="B538" s="251" t="s">
        <v>93</v>
      </c>
      <c r="C538" s="245" t="s">
        <v>93</v>
      </c>
      <c r="D538" s="321" t="s">
        <v>91</v>
      </c>
      <c r="E538" s="220">
        <v>4000</v>
      </c>
      <c r="F538" s="565">
        <v>3650</v>
      </c>
      <c r="G538" s="519">
        <f t="shared" si="12"/>
        <v>1.095890410958904</v>
      </c>
      <c r="H538" s="228" t="s">
        <v>276</v>
      </c>
      <c r="I538" s="246" t="s">
        <v>18</v>
      </c>
      <c r="J538" s="762" t="s">
        <v>546</v>
      </c>
      <c r="K538" s="245" t="s">
        <v>135</v>
      </c>
      <c r="L538" s="245" t="s">
        <v>62</v>
      </c>
      <c r="M538" s="204"/>
      <c r="N538" s="205"/>
    </row>
    <row r="539" spans="1:14" x14ac:dyDescent="0.25">
      <c r="A539" s="48">
        <v>44309</v>
      </c>
      <c r="B539" s="251" t="s">
        <v>124</v>
      </c>
      <c r="C539" s="251" t="s">
        <v>117</v>
      </c>
      <c r="D539" s="321" t="s">
        <v>92</v>
      </c>
      <c r="E539" s="220">
        <f>F539*G539</f>
        <v>2190</v>
      </c>
      <c r="F539" s="565">
        <v>3650</v>
      </c>
      <c r="G539" s="519">
        <v>0.6</v>
      </c>
      <c r="H539" s="228" t="s">
        <v>769</v>
      </c>
      <c r="I539" s="246" t="s">
        <v>18</v>
      </c>
      <c r="J539" s="762" t="s">
        <v>795</v>
      </c>
      <c r="K539" s="245" t="s">
        <v>135</v>
      </c>
      <c r="L539" s="245" t="s">
        <v>62</v>
      </c>
      <c r="M539" s="204"/>
      <c r="N539" s="205"/>
    </row>
    <row r="540" spans="1:14" x14ac:dyDescent="0.25">
      <c r="A540" s="216">
        <v>44309</v>
      </c>
      <c r="B540" s="210" t="s">
        <v>68</v>
      </c>
      <c r="C540" s="210" t="s">
        <v>67</v>
      </c>
      <c r="D540" s="210" t="s">
        <v>91</v>
      </c>
      <c r="E540" s="497">
        <v>18000</v>
      </c>
      <c r="F540" s="565">
        <v>3650</v>
      </c>
      <c r="G540" s="519">
        <f t="shared" si="12"/>
        <v>4.9315068493150687</v>
      </c>
      <c r="H540" s="228" t="s">
        <v>70</v>
      </c>
      <c r="I540" s="246" t="s">
        <v>18</v>
      </c>
      <c r="J540" s="833" t="s">
        <v>551</v>
      </c>
      <c r="K540" s="245" t="s">
        <v>135</v>
      </c>
      <c r="L540" s="245" t="s">
        <v>62</v>
      </c>
      <c r="M540" s="204"/>
      <c r="N540" s="205"/>
    </row>
    <row r="541" spans="1:14" x14ac:dyDescent="0.25">
      <c r="A541" s="216">
        <v>44309</v>
      </c>
      <c r="B541" s="210" t="s">
        <v>68</v>
      </c>
      <c r="C541" s="210" t="s">
        <v>67</v>
      </c>
      <c r="D541" s="210" t="s">
        <v>91</v>
      </c>
      <c r="E541" s="203">
        <v>14000</v>
      </c>
      <c r="F541" s="565">
        <v>3650</v>
      </c>
      <c r="G541" s="519">
        <f t="shared" si="12"/>
        <v>3.8356164383561642</v>
      </c>
      <c r="H541" s="228" t="s">
        <v>70</v>
      </c>
      <c r="I541" s="246" t="s">
        <v>18</v>
      </c>
      <c r="J541" s="833" t="s">
        <v>551</v>
      </c>
      <c r="K541" s="245" t="s">
        <v>135</v>
      </c>
      <c r="L541" s="245" t="s">
        <v>62</v>
      </c>
      <c r="M541" s="204"/>
      <c r="N541" s="205"/>
    </row>
    <row r="542" spans="1:14" x14ac:dyDescent="0.25">
      <c r="A542" s="216">
        <v>44309</v>
      </c>
      <c r="B542" s="210" t="s">
        <v>68</v>
      </c>
      <c r="C542" s="210" t="s">
        <v>67</v>
      </c>
      <c r="D542" s="210" t="s">
        <v>91</v>
      </c>
      <c r="E542" s="222">
        <v>18000</v>
      </c>
      <c r="F542" s="565">
        <v>3650</v>
      </c>
      <c r="G542" s="519">
        <f t="shared" si="12"/>
        <v>4.9315068493150687</v>
      </c>
      <c r="H542" s="228" t="s">
        <v>70</v>
      </c>
      <c r="I542" s="246" t="s">
        <v>18</v>
      </c>
      <c r="J542" s="833" t="s">
        <v>551</v>
      </c>
      <c r="K542" s="245" t="s">
        <v>135</v>
      </c>
      <c r="L542" s="245" t="s">
        <v>62</v>
      </c>
      <c r="M542" s="204"/>
      <c r="N542" s="205"/>
    </row>
    <row r="543" spans="1:14" x14ac:dyDescent="0.25">
      <c r="A543" s="216">
        <v>44309</v>
      </c>
      <c r="B543" s="212" t="s">
        <v>93</v>
      </c>
      <c r="C543" s="245" t="s">
        <v>93</v>
      </c>
      <c r="D543" s="287" t="s">
        <v>91</v>
      </c>
      <c r="E543" s="203">
        <v>6000</v>
      </c>
      <c r="F543" s="565">
        <v>3650</v>
      </c>
      <c r="G543" s="519">
        <f t="shared" si="12"/>
        <v>1.6438356164383561</v>
      </c>
      <c r="H543" s="228" t="s">
        <v>70</v>
      </c>
      <c r="I543" s="246" t="s">
        <v>18</v>
      </c>
      <c r="J543" s="833" t="s">
        <v>551</v>
      </c>
      <c r="K543" s="245" t="s">
        <v>135</v>
      </c>
      <c r="L543" s="245" t="s">
        <v>62</v>
      </c>
      <c r="M543" s="204"/>
      <c r="N543" s="205"/>
    </row>
    <row r="544" spans="1:14" x14ac:dyDescent="0.25">
      <c r="A544" s="216">
        <v>44309</v>
      </c>
      <c r="B544" s="212" t="s">
        <v>93</v>
      </c>
      <c r="C544" s="245" t="s">
        <v>93</v>
      </c>
      <c r="D544" s="287" t="s">
        <v>91</v>
      </c>
      <c r="E544" s="277">
        <v>3000</v>
      </c>
      <c r="F544" s="565">
        <v>3650</v>
      </c>
      <c r="G544" s="519">
        <f t="shared" si="12"/>
        <v>0.82191780821917804</v>
      </c>
      <c r="H544" s="228" t="s">
        <v>70</v>
      </c>
      <c r="I544" s="246" t="s">
        <v>18</v>
      </c>
      <c r="J544" s="833" t="s">
        <v>551</v>
      </c>
      <c r="K544" s="245" t="s">
        <v>135</v>
      </c>
      <c r="L544" s="245" t="s">
        <v>62</v>
      </c>
      <c r="M544" s="204"/>
      <c r="N544" s="205"/>
    </row>
    <row r="545" spans="1:14" x14ac:dyDescent="0.25">
      <c r="A545" s="216">
        <v>44309</v>
      </c>
      <c r="B545" s="212" t="s">
        <v>93</v>
      </c>
      <c r="C545" s="245" t="s">
        <v>93</v>
      </c>
      <c r="D545" s="287" t="s">
        <v>91</v>
      </c>
      <c r="E545" s="490">
        <v>1000</v>
      </c>
      <c r="F545" s="565">
        <v>3650</v>
      </c>
      <c r="G545" s="519">
        <f t="shared" si="12"/>
        <v>0.27397260273972601</v>
      </c>
      <c r="H545" s="228" t="s">
        <v>70</v>
      </c>
      <c r="I545" s="246" t="s">
        <v>18</v>
      </c>
      <c r="J545" s="833" t="s">
        <v>551</v>
      </c>
      <c r="K545" s="245" t="s">
        <v>135</v>
      </c>
      <c r="L545" s="245" t="s">
        <v>62</v>
      </c>
      <c r="M545" s="204"/>
      <c r="N545" s="205"/>
    </row>
    <row r="546" spans="1:14" ht="15.75" customHeight="1" x14ac:dyDescent="0.25">
      <c r="A546" s="48">
        <v>44309</v>
      </c>
      <c r="B546" s="212" t="s">
        <v>68</v>
      </c>
      <c r="C546" s="212" t="s">
        <v>67</v>
      </c>
      <c r="D546" s="212" t="s">
        <v>91</v>
      </c>
      <c r="E546" s="849">
        <v>24000</v>
      </c>
      <c r="F546" s="565">
        <v>3650</v>
      </c>
      <c r="G546" s="519">
        <f t="shared" si="12"/>
        <v>6.5753424657534243</v>
      </c>
      <c r="H546" s="690" t="s">
        <v>71</v>
      </c>
      <c r="I546" s="246" t="s">
        <v>18</v>
      </c>
      <c r="J546" s="290" t="s">
        <v>555</v>
      </c>
      <c r="K546" s="245" t="s">
        <v>135</v>
      </c>
      <c r="L546" s="245" t="s">
        <v>62</v>
      </c>
      <c r="M546" s="204"/>
      <c r="N546" s="205"/>
    </row>
    <row r="547" spans="1:14" x14ac:dyDescent="0.25">
      <c r="A547" s="48">
        <v>44309</v>
      </c>
      <c r="B547" s="212" t="s">
        <v>68</v>
      </c>
      <c r="C547" s="212" t="s">
        <v>67</v>
      </c>
      <c r="D547" s="212" t="s">
        <v>91</v>
      </c>
      <c r="E547" s="497">
        <v>17000</v>
      </c>
      <c r="F547" s="565">
        <v>3650</v>
      </c>
      <c r="G547" s="519">
        <f t="shared" si="12"/>
        <v>4.6575342465753424</v>
      </c>
      <c r="H547" s="690" t="s">
        <v>71</v>
      </c>
      <c r="I547" s="246" t="s">
        <v>18</v>
      </c>
      <c r="J547" s="290" t="s">
        <v>555</v>
      </c>
      <c r="K547" s="245" t="s">
        <v>135</v>
      </c>
      <c r="L547" s="245" t="s">
        <v>62</v>
      </c>
      <c r="M547" s="204"/>
      <c r="N547" s="205"/>
    </row>
    <row r="548" spans="1:14" x14ac:dyDescent="0.25">
      <c r="A548" s="48">
        <v>44309</v>
      </c>
      <c r="B548" s="212" t="s">
        <v>68</v>
      </c>
      <c r="C548" s="212" t="s">
        <v>67</v>
      </c>
      <c r="D548" s="212" t="s">
        <v>91</v>
      </c>
      <c r="E548" s="497">
        <v>8000</v>
      </c>
      <c r="F548" s="565">
        <v>3650</v>
      </c>
      <c r="G548" s="519">
        <f t="shared" si="12"/>
        <v>2.1917808219178081</v>
      </c>
      <c r="H548" s="690" t="s">
        <v>71</v>
      </c>
      <c r="I548" s="246" t="s">
        <v>18</v>
      </c>
      <c r="J548" s="290" t="s">
        <v>555</v>
      </c>
      <c r="K548" s="245" t="s">
        <v>135</v>
      </c>
      <c r="L548" s="245" t="s">
        <v>62</v>
      </c>
      <c r="M548" s="204"/>
      <c r="N548" s="205"/>
    </row>
    <row r="549" spans="1:14" x14ac:dyDescent="0.25">
      <c r="A549" s="48">
        <v>44309</v>
      </c>
      <c r="B549" s="245" t="s">
        <v>93</v>
      </c>
      <c r="C549" s="245" t="s">
        <v>93</v>
      </c>
      <c r="D549" s="230" t="s">
        <v>91</v>
      </c>
      <c r="E549" s="497">
        <v>7000</v>
      </c>
      <c r="F549" s="565">
        <v>3650</v>
      </c>
      <c r="G549" s="519">
        <f t="shared" si="12"/>
        <v>1.9178082191780821</v>
      </c>
      <c r="H549" s="690" t="s">
        <v>71</v>
      </c>
      <c r="I549" s="246" t="s">
        <v>18</v>
      </c>
      <c r="J549" s="290" t="s">
        <v>555</v>
      </c>
      <c r="K549" s="245" t="s">
        <v>135</v>
      </c>
      <c r="L549" s="245" t="s">
        <v>62</v>
      </c>
      <c r="M549" s="204"/>
      <c r="N549" s="205"/>
    </row>
    <row r="550" spans="1:14" x14ac:dyDescent="0.25">
      <c r="A550" s="48">
        <v>44309</v>
      </c>
      <c r="B550" s="245" t="s">
        <v>93</v>
      </c>
      <c r="C550" s="245" t="s">
        <v>93</v>
      </c>
      <c r="D550" s="230" t="s">
        <v>91</v>
      </c>
      <c r="E550" s="233">
        <v>1000</v>
      </c>
      <c r="F550" s="565">
        <v>3650</v>
      </c>
      <c r="G550" s="519">
        <f t="shared" si="12"/>
        <v>0.27397260273972601</v>
      </c>
      <c r="H550" s="690" t="s">
        <v>71</v>
      </c>
      <c r="I550" s="246" t="s">
        <v>18</v>
      </c>
      <c r="J550" s="290" t="s">
        <v>555</v>
      </c>
      <c r="K550" s="245" t="s">
        <v>135</v>
      </c>
      <c r="L550" s="245" t="s">
        <v>62</v>
      </c>
      <c r="M550" s="204"/>
      <c r="N550" s="205"/>
    </row>
    <row r="551" spans="1:14" x14ac:dyDescent="0.25">
      <c r="A551" s="48">
        <v>44309</v>
      </c>
      <c r="B551" s="245" t="s">
        <v>93</v>
      </c>
      <c r="C551" s="245" t="s">
        <v>93</v>
      </c>
      <c r="D551" s="230" t="s">
        <v>91</v>
      </c>
      <c r="E551" s="227">
        <v>2000</v>
      </c>
      <c r="F551" s="565">
        <v>3650</v>
      </c>
      <c r="G551" s="519">
        <f t="shared" si="12"/>
        <v>0.54794520547945202</v>
      </c>
      <c r="H551" s="690" t="s">
        <v>71</v>
      </c>
      <c r="I551" s="246" t="s">
        <v>18</v>
      </c>
      <c r="J551" s="290" t="s">
        <v>555</v>
      </c>
      <c r="K551" s="245" t="s">
        <v>135</v>
      </c>
      <c r="L551" s="245" t="s">
        <v>62</v>
      </c>
      <c r="M551" s="204"/>
      <c r="N551" s="205"/>
    </row>
    <row r="552" spans="1:14" x14ac:dyDescent="0.25">
      <c r="A552" s="531">
        <v>44309</v>
      </c>
      <c r="B552" s="515" t="s">
        <v>68</v>
      </c>
      <c r="C552" s="438" t="s">
        <v>67</v>
      </c>
      <c r="D552" s="212" t="s">
        <v>91</v>
      </c>
      <c r="E552" s="733">
        <v>4000</v>
      </c>
      <c r="F552" s="565">
        <v>3650</v>
      </c>
      <c r="G552" s="519">
        <f t="shared" si="12"/>
        <v>1.095890410958904</v>
      </c>
      <c r="H552" s="745" t="s">
        <v>324</v>
      </c>
      <c r="I552" s="246" t="s">
        <v>18</v>
      </c>
      <c r="J552" s="210" t="s">
        <v>558</v>
      </c>
      <c r="K552" s="245" t="s">
        <v>135</v>
      </c>
      <c r="L552" s="245" t="s">
        <v>62</v>
      </c>
      <c r="M552" s="204"/>
      <c r="N552" s="205"/>
    </row>
    <row r="553" spans="1:14" x14ac:dyDescent="0.25">
      <c r="A553" s="531">
        <v>44309</v>
      </c>
      <c r="B553" s="515" t="s">
        <v>68</v>
      </c>
      <c r="C553" s="438" t="s">
        <v>67</v>
      </c>
      <c r="D553" s="212" t="s">
        <v>91</v>
      </c>
      <c r="E553" s="733">
        <v>7000</v>
      </c>
      <c r="F553" s="565">
        <v>3650</v>
      </c>
      <c r="G553" s="519">
        <f t="shared" si="12"/>
        <v>1.9178082191780821</v>
      </c>
      <c r="H553" s="745" t="s">
        <v>324</v>
      </c>
      <c r="I553" s="246" t="s">
        <v>18</v>
      </c>
      <c r="J553" s="210" t="s">
        <v>558</v>
      </c>
      <c r="K553" s="245" t="s">
        <v>135</v>
      </c>
      <c r="L553" s="245" t="s">
        <v>62</v>
      </c>
      <c r="M553" s="204"/>
      <c r="N553" s="205"/>
    </row>
    <row r="554" spans="1:14" x14ac:dyDescent="0.25">
      <c r="A554" s="531">
        <v>44309</v>
      </c>
      <c r="B554" s="515" t="s">
        <v>68</v>
      </c>
      <c r="C554" s="438" t="s">
        <v>67</v>
      </c>
      <c r="D554" s="212" t="s">
        <v>91</v>
      </c>
      <c r="E554" s="500">
        <v>12000</v>
      </c>
      <c r="F554" s="565">
        <v>3650</v>
      </c>
      <c r="G554" s="519">
        <f t="shared" si="12"/>
        <v>3.2876712328767121</v>
      </c>
      <c r="H554" s="745" t="s">
        <v>324</v>
      </c>
      <c r="I554" s="246" t="s">
        <v>18</v>
      </c>
      <c r="J554" s="210" t="s">
        <v>558</v>
      </c>
      <c r="K554" s="245" t="s">
        <v>135</v>
      </c>
      <c r="L554" s="245" t="s">
        <v>62</v>
      </c>
      <c r="M554" s="204"/>
      <c r="N554" s="205"/>
    </row>
    <row r="555" spans="1:14" x14ac:dyDescent="0.25">
      <c r="A555" s="531">
        <v>44309</v>
      </c>
      <c r="B555" s="515" t="s">
        <v>68</v>
      </c>
      <c r="C555" s="438" t="s">
        <v>67</v>
      </c>
      <c r="D555" s="212" t="s">
        <v>91</v>
      </c>
      <c r="E555" s="733">
        <v>15000</v>
      </c>
      <c r="F555" s="565">
        <v>3650</v>
      </c>
      <c r="G555" s="519">
        <f t="shared" si="12"/>
        <v>4.1095890410958908</v>
      </c>
      <c r="H555" s="745" t="s">
        <v>324</v>
      </c>
      <c r="I555" s="246" t="s">
        <v>18</v>
      </c>
      <c r="J555" s="210" t="s">
        <v>558</v>
      </c>
      <c r="K555" s="245" t="s">
        <v>135</v>
      </c>
      <c r="L555" s="245" t="s">
        <v>62</v>
      </c>
      <c r="M555" s="204"/>
      <c r="N555" s="205"/>
    </row>
    <row r="556" spans="1:14" x14ac:dyDescent="0.25">
      <c r="A556" s="531">
        <v>44309</v>
      </c>
      <c r="B556" s="515" t="s">
        <v>68</v>
      </c>
      <c r="C556" s="438" t="s">
        <v>67</v>
      </c>
      <c r="D556" s="212" t="s">
        <v>91</v>
      </c>
      <c r="E556" s="733">
        <v>15000</v>
      </c>
      <c r="F556" s="565">
        <v>3650</v>
      </c>
      <c r="G556" s="519">
        <f t="shared" si="12"/>
        <v>4.1095890410958908</v>
      </c>
      <c r="H556" s="745" t="s">
        <v>324</v>
      </c>
      <c r="I556" s="246" t="s">
        <v>18</v>
      </c>
      <c r="J556" s="210" t="s">
        <v>558</v>
      </c>
      <c r="K556" s="245" t="s">
        <v>135</v>
      </c>
      <c r="L556" s="245" t="s">
        <v>62</v>
      </c>
      <c r="M556" s="204"/>
      <c r="N556" s="205"/>
    </row>
    <row r="557" spans="1:14" x14ac:dyDescent="0.25">
      <c r="A557" s="531">
        <v>44309</v>
      </c>
      <c r="B557" s="515" t="s">
        <v>93</v>
      </c>
      <c r="C557" s="245" t="s">
        <v>93</v>
      </c>
      <c r="D557" s="212" t="s">
        <v>91</v>
      </c>
      <c r="E557" s="734">
        <v>3000</v>
      </c>
      <c r="F557" s="565">
        <v>3650</v>
      </c>
      <c r="G557" s="519">
        <f t="shared" si="12"/>
        <v>0.82191780821917804</v>
      </c>
      <c r="H557" s="745" t="s">
        <v>324</v>
      </c>
      <c r="I557" s="246" t="s">
        <v>18</v>
      </c>
      <c r="J557" s="210" t="s">
        <v>558</v>
      </c>
      <c r="K557" s="245" t="s">
        <v>135</v>
      </c>
      <c r="L557" s="245" t="s">
        <v>62</v>
      </c>
      <c r="M557" s="204"/>
      <c r="N557" s="205"/>
    </row>
    <row r="558" spans="1:14" x14ac:dyDescent="0.25">
      <c r="A558" s="531">
        <v>44309</v>
      </c>
      <c r="B558" s="515" t="s">
        <v>93</v>
      </c>
      <c r="C558" s="245" t="s">
        <v>93</v>
      </c>
      <c r="D558" s="212" t="s">
        <v>91</v>
      </c>
      <c r="E558" s="734">
        <v>2000</v>
      </c>
      <c r="F558" s="565">
        <v>3650</v>
      </c>
      <c r="G558" s="519">
        <f t="shared" si="12"/>
        <v>0.54794520547945202</v>
      </c>
      <c r="H558" s="745" t="s">
        <v>324</v>
      </c>
      <c r="I558" s="246" t="s">
        <v>18</v>
      </c>
      <c r="J558" s="210" t="s">
        <v>558</v>
      </c>
      <c r="K558" s="245" t="s">
        <v>135</v>
      </c>
      <c r="L558" s="245" t="s">
        <v>62</v>
      </c>
      <c r="M558" s="204"/>
      <c r="N558" s="205"/>
    </row>
    <row r="559" spans="1:14" x14ac:dyDescent="0.25">
      <c r="A559" s="531">
        <v>44309</v>
      </c>
      <c r="B559" s="515" t="s">
        <v>93</v>
      </c>
      <c r="C559" s="245" t="s">
        <v>93</v>
      </c>
      <c r="D559" s="212" t="s">
        <v>91</v>
      </c>
      <c r="E559" s="728">
        <v>2000</v>
      </c>
      <c r="F559" s="565">
        <v>3650</v>
      </c>
      <c r="G559" s="519">
        <f t="shared" si="12"/>
        <v>0.54794520547945202</v>
      </c>
      <c r="H559" s="745" t="s">
        <v>324</v>
      </c>
      <c r="I559" s="246" t="s">
        <v>18</v>
      </c>
      <c r="J559" s="210" t="s">
        <v>558</v>
      </c>
      <c r="K559" s="245" t="s">
        <v>135</v>
      </c>
      <c r="L559" s="245" t="s">
        <v>62</v>
      </c>
      <c r="M559" s="204"/>
      <c r="N559" s="205"/>
    </row>
    <row r="560" spans="1:14" x14ac:dyDescent="0.25">
      <c r="A560" s="531">
        <v>44309</v>
      </c>
      <c r="B560" s="515" t="s">
        <v>93</v>
      </c>
      <c r="C560" s="245" t="s">
        <v>93</v>
      </c>
      <c r="D560" s="212" t="s">
        <v>91</v>
      </c>
      <c r="E560" s="743">
        <v>3000</v>
      </c>
      <c r="F560" s="565">
        <v>3650</v>
      </c>
      <c r="G560" s="519">
        <f t="shared" si="12"/>
        <v>0.82191780821917804</v>
      </c>
      <c r="H560" s="745" t="s">
        <v>324</v>
      </c>
      <c r="I560" s="246" t="s">
        <v>18</v>
      </c>
      <c r="J560" s="210" t="s">
        <v>558</v>
      </c>
      <c r="K560" s="245" t="s">
        <v>135</v>
      </c>
      <c r="L560" s="245" t="s">
        <v>62</v>
      </c>
      <c r="M560" s="204"/>
      <c r="N560" s="205"/>
    </row>
    <row r="561" spans="1:14" x14ac:dyDescent="0.25">
      <c r="A561" s="48">
        <v>44309</v>
      </c>
      <c r="B561" s="212" t="s">
        <v>68</v>
      </c>
      <c r="C561" s="212" t="s">
        <v>67</v>
      </c>
      <c r="D561" s="212" t="s">
        <v>91</v>
      </c>
      <c r="E561" s="447">
        <v>8000</v>
      </c>
      <c r="F561" s="565">
        <v>3650</v>
      </c>
      <c r="G561" s="519">
        <f t="shared" si="12"/>
        <v>2.1917808219178081</v>
      </c>
      <c r="H561" s="690" t="s">
        <v>276</v>
      </c>
      <c r="I561" s="246" t="s">
        <v>18</v>
      </c>
      <c r="J561" s="762" t="s">
        <v>562</v>
      </c>
      <c r="K561" s="245" t="s">
        <v>135</v>
      </c>
      <c r="L561" s="245" t="s">
        <v>62</v>
      </c>
      <c r="M561" s="204"/>
      <c r="N561" s="205"/>
    </row>
    <row r="562" spans="1:14" x14ac:dyDescent="0.25">
      <c r="A562" s="48">
        <v>44309</v>
      </c>
      <c r="B562" s="212" t="s">
        <v>68</v>
      </c>
      <c r="C562" s="212" t="s">
        <v>67</v>
      </c>
      <c r="D562" s="212" t="s">
        <v>91</v>
      </c>
      <c r="E562" s="222">
        <v>13000</v>
      </c>
      <c r="F562" s="565">
        <v>3650</v>
      </c>
      <c r="G562" s="519">
        <f t="shared" si="12"/>
        <v>3.5616438356164384</v>
      </c>
      <c r="H562" s="690" t="s">
        <v>276</v>
      </c>
      <c r="I562" s="246" t="s">
        <v>18</v>
      </c>
      <c r="J562" s="762" t="s">
        <v>562</v>
      </c>
      <c r="K562" s="245" t="s">
        <v>135</v>
      </c>
      <c r="L562" s="245" t="s">
        <v>62</v>
      </c>
      <c r="M562" s="204"/>
      <c r="N562" s="205"/>
    </row>
    <row r="563" spans="1:14" x14ac:dyDescent="0.25">
      <c r="A563" s="48">
        <v>44309</v>
      </c>
      <c r="B563" s="212" t="s">
        <v>68</v>
      </c>
      <c r="C563" s="212" t="s">
        <v>67</v>
      </c>
      <c r="D563" s="212" t="s">
        <v>91</v>
      </c>
      <c r="E563" s="220">
        <v>10000</v>
      </c>
      <c r="F563" s="565">
        <v>3650</v>
      </c>
      <c r="G563" s="519">
        <f t="shared" si="12"/>
        <v>2.7397260273972601</v>
      </c>
      <c r="H563" s="690" t="s">
        <v>276</v>
      </c>
      <c r="I563" s="246" t="s">
        <v>18</v>
      </c>
      <c r="J563" s="762" t="s">
        <v>562</v>
      </c>
      <c r="K563" s="245" t="s">
        <v>135</v>
      </c>
      <c r="L563" s="245" t="s">
        <v>62</v>
      </c>
      <c r="M563" s="204"/>
      <c r="N563" s="205"/>
    </row>
    <row r="564" spans="1:14" x14ac:dyDescent="0.25">
      <c r="A564" s="48">
        <v>44309</v>
      </c>
      <c r="B564" s="212" t="s">
        <v>68</v>
      </c>
      <c r="C564" s="212" t="s">
        <v>67</v>
      </c>
      <c r="D564" s="212" t="s">
        <v>91</v>
      </c>
      <c r="E564" s="233">
        <v>12000</v>
      </c>
      <c r="F564" s="565">
        <v>3650</v>
      </c>
      <c r="G564" s="519">
        <f t="shared" si="12"/>
        <v>3.2876712328767121</v>
      </c>
      <c r="H564" s="690" t="s">
        <v>276</v>
      </c>
      <c r="I564" s="246" t="s">
        <v>18</v>
      </c>
      <c r="J564" s="762" t="s">
        <v>562</v>
      </c>
      <c r="K564" s="245" t="s">
        <v>135</v>
      </c>
      <c r="L564" s="245" t="s">
        <v>62</v>
      </c>
      <c r="M564" s="204"/>
      <c r="N564" s="205"/>
    </row>
    <row r="565" spans="1:14" x14ac:dyDescent="0.25">
      <c r="A565" s="48">
        <v>44309</v>
      </c>
      <c r="B565" s="212" t="s">
        <v>68</v>
      </c>
      <c r="C565" s="212" t="s">
        <v>67</v>
      </c>
      <c r="D565" s="212" t="s">
        <v>91</v>
      </c>
      <c r="E565" s="203">
        <v>4000</v>
      </c>
      <c r="F565" s="565">
        <v>3650</v>
      </c>
      <c r="G565" s="519">
        <f t="shared" si="12"/>
        <v>1.095890410958904</v>
      </c>
      <c r="H565" s="690" t="s">
        <v>276</v>
      </c>
      <c r="I565" s="246" t="s">
        <v>18</v>
      </c>
      <c r="J565" s="762" t="s">
        <v>562</v>
      </c>
      <c r="K565" s="245" t="s">
        <v>135</v>
      </c>
      <c r="L565" s="245" t="s">
        <v>62</v>
      </c>
      <c r="M565" s="204"/>
      <c r="N565" s="205"/>
    </row>
    <row r="566" spans="1:14" x14ac:dyDescent="0.25">
      <c r="A566" s="48">
        <v>44309</v>
      </c>
      <c r="B566" s="212" t="s">
        <v>93</v>
      </c>
      <c r="C566" s="245" t="s">
        <v>93</v>
      </c>
      <c r="D566" s="287" t="s">
        <v>91</v>
      </c>
      <c r="E566" s="203">
        <v>5000</v>
      </c>
      <c r="F566" s="565">
        <v>3650</v>
      </c>
      <c r="G566" s="519">
        <f t="shared" si="12"/>
        <v>1.3698630136986301</v>
      </c>
      <c r="H566" s="690" t="s">
        <v>276</v>
      </c>
      <c r="I566" s="246" t="s">
        <v>18</v>
      </c>
      <c r="J566" s="762" t="s">
        <v>562</v>
      </c>
      <c r="K566" s="245" t="s">
        <v>135</v>
      </c>
      <c r="L566" s="245" t="s">
        <v>62</v>
      </c>
      <c r="M566" s="204"/>
      <c r="N566" s="205"/>
    </row>
    <row r="567" spans="1:14" x14ac:dyDescent="0.25">
      <c r="A567" s="48">
        <v>44309</v>
      </c>
      <c r="B567" s="212" t="s">
        <v>93</v>
      </c>
      <c r="C567" s="245" t="s">
        <v>93</v>
      </c>
      <c r="D567" s="287" t="s">
        <v>91</v>
      </c>
      <c r="E567" s="447">
        <v>2000</v>
      </c>
      <c r="F567" s="565">
        <v>3650</v>
      </c>
      <c r="G567" s="519">
        <f t="shared" si="12"/>
        <v>0.54794520547945202</v>
      </c>
      <c r="H567" s="690" t="s">
        <v>276</v>
      </c>
      <c r="I567" s="246" t="s">
        <v>18</v>
      </c>
      <c r="J567" s="762" t="s">
        <v>562</v>
      </c>
      <c r="K567" s="245" t="s">
        <v>135</v>
      </c>
      <c r="L567" s="245" t="s">
        <v>62</v>
      </c>
      <c r="M567" s="204"/>
      <c r="N567" s="205"/>
    </row>
    <row r="568" spans="1:14" x14ac:dyDescent="0.25">
      <c r="A568" s="48">
        <v>44309</v>
      </c>
      <c r="B568" s="212" t="s">
        <v>93</v>
      </c>
      <c r="C568" s="245" t="s">
        <v>93</v>
      </c>
      <c r="D568" s="287" t="s">
        <v>91</v>
      </c>
      <c r="E568" s="233">
        <v>3000</v>
      </c>
      <c r="F568" s="565">
        <v>3650</v>
      </c>
      <c r="G568" s="519">
        <f t="shared" si="12"/>
        <v>0.82191780821917804</v>
      </c>
      <c r="H568" s="690" t="s">
        <v>276</v>
      </c>
      <c r="I568" s="246" t="s">
        <v>18</v>
      </c>
      <c r="J568" s="762" t="s">
        <v>562</v>
      </c>
      <c r="K568" s="245" t="s">
        <v>135</v>
      </c>
      <c r="L568" s="245" t="s">
        <v>62</v>
      </c>
      <c r="M568" s="204"/>
      <c r="N568" s="205"/>
    </row>
    <row r="569" spans="1:14" x14ac:dyDescent="0.25">
      <c r="A569" s="48">
        <v>44309</v>
      </c>
      <c r="B569" s="212" t="s">
        <v>68</v>
      </c>
      <c r="C569" s="212" t="s">
        <v>67</v>
      </c>
      <c r="D569" s="212" t="s">
        <v>91</v>
      </c>
      <c r="E569" s="233">
        <v>15000</v>
      </c>
      <c r="F569" s="565">
        <v>3650</v>
      </c>
      <c r="G569" s="519">
        <f t="shared" si="12"/>
        <v>4.1095890410958908</v>
      </c>
      <c r="H569" s="690" t="s">
        <v>263</v>
      </c>
      <c r="I569" s="246" t="s">
        <v>18</v>
      </c>
      <c r="J569" s="290" t="s">
        <v>566</v>
      </c>
      <c r="K569" s="245" t="s">
        <v>135</v>
      </c>
      <c r="L569" s="245" t="s">
        <v>62</v>
      </c>
      <c r="M569" s="204"/>
      <c r="N569" s="205"/>
    </row>
    <row r="570" spans="1:14" x14ac:dyDescent="0.25">
      <c r="A570" s="48">
        <v>44309</v>
      </c>
      <c r="B570" s="212" t="s">
        <v>68</v>
      </c>
      <c r="C570" s="212" t="s">
        <v>67</v>
      </c>
      <c r="D570" s="212" t="s">
        <v>91</v>
      </c>
      <c r="E570" s="203">
        <v>9000</v>
      </c>
      <c r="F570" s="565">
        <v>3650</v>
      </c>
      <c r="G570" s="519">
        <f t="shared" si="12"/>
        <v>2.4657534246575343</v>
      </c>
      <c r="H570" s="690" t="s">
        <v>263</v>
      </c>
      <c r="I570" s="246" t="s">
        <v>18</v>
      </c>
      <c r="J570" s="290" t="s">
        <v>566</v>
      </c>
      <c r="K570" s="245" t="s">
        <v>135</v>
      </c>
      <c r="L570" s="245" t="s">
        <v>62</v>
      </c>
      <c r="M570" s="204"/>
      <c r="N570" s="205"/>
    </row>
    <row r="571" spans="1:14" x14ac:dyDescent="0.25">
      <c r="A571" s="48">
        <v>44309</v>
      </c>
      <c r="B571" s="212" t="s">
        <v>68</v>
      </c>
      <c r="C571" s="212" t="s">
        <v>67</v>
      </c>
      <c r="D571" s="212" t="s">
        <v>91</v>
      </c>
      <c r="E571" s="227">
        <v>5000</v>
      </c>
      <c r="F571" s="565">
        <v>3650</v>
      </c>
      <c r="G571" s="519">
        <f t="shared" si="12"/>
        <v>1.3698630136986301</v>
      </c>
      <c r="H571" s="690" t="s">
        <v>263</v>
      </c>
      <c r="I571" s="246" t="s">
        <v>18</v>
      </c>
      <c r="J571" s="290" t="s">
        <v>566</v>
      </c>
      <c r="K571" s="245" t="s">
        <v>135</v>
      </c>
      <c r="L571" s="245" t="s">
        <v>62</v>
      </c>
      <c r="M571" s="204"/>
      <c r="N571" s="205"/>
    </row>
    <row r="572" spans="1:14" x14ac:dyDescent="0.25">
      <c r="A572" s="48">
        <v>44309</v>
      </c>
      <c r="B572" s="212" t="s">
        <v>68</v>
      </c>
      <c r="C572" s="212" t="s">
        <v>67</v>
      </c>
      <c r="D572" s="212" t="s">
        <v>91</v>
      </c>
      <c r="E572" s="222">
        <v>3000</v>
      </c>
      <c r="F572" s="565">
        <v>3650</v>
      </c>
      <c r="G572" s="519">
        <f t="shared" si="12"/>
        <v>0.82191780821917804</v>
      </c>
      <c r="H572" s="690" t="s">
        <v>263</v>
      </c>
      <c r="I572" s="246" t="s">
        <v>18</v>
      </c>
      <c r="J572" s="290" t="s">
        <v>566</v>
      </c>
      <c r="K572" s="245" t="s">
        <v>135</v>
      </c>
      <c r="L572" s="245" t="s">
        <v>62</v>
      </c>
      <c r="M572" s="204"/>
      <c r="N572" s="205"/>
    </row>
    <row r="573" spans="1:14" x14ac:dyDescent="0.25">
      <c r="A573" s="48">
        <v>44309</v>
      </c>
      <c r="B573" s="212" t="s">
        <v>68</v>
      </c>
      <c r="C573" s="212" t="s">
        <v>67</v>
      </c>
      <c r="D573" s="212" t="s">
        <v>91</v>
      </c>
      <c r="E573" s="220">
        <v>7000</v>
      </c>
      <c r="F573" s="565">
        <v>3650</v>
      </c>
      <c r="G573" s="519">
        <f t="shared" si="12"/>
        <v>1.9178082191780821</v>
      </c>
      <c r="H573" s="690" t="s">
        <v>263</v>
      </c>
      <c r="I573" s="246" t="s">
        <v>18</v>
      </c>
      <c r="J573" s="290" t="s">
        <v>566</v>
      </c>
      <c r="K573" s="245" t="s">
        <v>135</v>
      </c>
      <c r="L573" s="245" t="s">
        <v>62</v>
      </c>
      <c r="M573" s="204"/>
      <c r="N573" s="205"/>
    </row>
    <row r="574" spans="1:14" x14ac:dyDescent="0.25">
      <c r="A574" s="48">
        <v>44309</v>
      </c>
      <c r="B574" s="245" t="s">
        <v>93</v>
      </c>
      <c r="C574" s="245" t="s">
        <v>93</v>
      </c>
      <c r="D574" s="210" t="s">
        <v>91</v>
      </c>
      <c r="E574" s="447">
        <v>6000</v>
      </c>
      <c r="F574" s="565">
        <v>3650</v>
      </c>
      <c r="G574" s="519">
        <f t="shared" si="12"/>
        <v>1.6438356164383561</v>
      </c>
      <c r="H574" s="690" t="s">
        <v>263</v>
      </c>
      <c r="I574" s="246" t="s">
        <v>18</v>
      </c>
      <c r="J574" s="290" t="s">
        <v>566</v>
      </c>
      <c r="K574" s="245" t="s">
        <v>135</v>
      </c>
      <c r="L574" s="245" t="s">
        <v>62</v>
      </c>
      <c r="M574" s="204"/>
      <c r="N574" s="205"/>
    </row>
    <row r="575" spans="1:14" x14ac:dyDescent="0.25">
      <c r="A575" s="48">
        <v>44309</v>
      </c>
      <c r="B575" s="245" t="s">
        <v>93</v>
      </c>
      <c r="C575" s="245" t="s">
        <v>93</v>
      </c>
      <c r="D575" s="210" t="s">
        <v>91</v>
      </c>
      <c r="E575" s="203">
        <v>2000</v>
      </c>
      <c r="F575" s="565">
        <v>3650</v>
      </c>
      <c r="G575" s="519">
        <f t="shared" si="12"/>
        <v>0.54794520547945202</v>
      </c>
      <c r="H575" s="690" t="s">
        <v>263</v>
      </c>
      <c r="I575" s="246" t="s">
        <v>18</v>
      </c>
      <c r="J575" s="290" t="s">
        <v>566</v>
      </c>
      <c r="K575" s="245" t="s">
        <v>135</v>
      </c>
      <c r="L575" s="245" t="s">
        <v>62</v>
      </c>
      <c r="M575" s="204"/>
      <c r="N575" s="205"/>
    </row>
    <row r="576" spans="1:14" x14ac:dyDescent="0.25">
      <c r="A576" s="48">
        <v>44309</v>
      </c>
      <c r="B576" s="245" t="s">
        <v>93</v>
      </c>
      <c r="C576" s="245" t="s">
        <v>93</v>
      </c>
      <c r="D576" s="210" t="s">
        <v>91</v>
      </c>
      <c r="E576" s="454">
        <v>2000</v>
      </c>
      <c r="F576" s="565">
        <v>3650</v>
      </c>
      <c r="G576" s="519">
        <f t="shared" si="12"/>
        <v>0.54794520547945202</v>
      </c>
      <c r="H576" s="690" t="s">
        <v>263</v>
      </c>
      <c r="I576" s="246" t="s">
        <v>18</v>
      </c>
      <c r="J576" s="290" t="s">
        <v>566</v>
      </c>
      <c r="K576" s="245" t="s">
        <v>135</v>
      </c>
      <c r="L576" s="245" t="s">
        <v>62</v>
      </c>
      <c r="M576" s="204"/>
      <c r="N576" s="205"/>
    </row>
    <row r="577" spans="1:14" x14ac:dyDescent="0.25">
      <c r="A577" s="48">
        <v>44309</v>
      </c>
      <c r="B577" s="516" t="s">
        <v>571</v>
      </c>
      <c r="C577" s="516" t="s">
        <v>189</v>
      </c>
      <c r="D577" s="516" t="s">
        <v>275</v>
      </c>
      <c r="E577" s="844">
        <v>200000</v>
      </c>
      <c r="F577" s="565">
        <v>3650</v>
      </c>
      <c r="G577" s="519">
        <f>E577/F577</f>
        <v>54.794520547945204</v>
      </c>
      <c r="H577" s="690" t="s">
        <v>465</v>
      </c>
      <c r="I577" s="246" t="s">
        <v>18</v>
      </c>
      <c r="J577" s="931" t="s">
        <v>573</v>
      </c>
      <c r="K577" s="245" t="s">
        <v>135</v>
      </c>
      <c r="L577" s="245" t="s">
        <v>62</v>
      </c>
      <c r="M577" s="204"/>
      <c r="N577" s="205"/>
    </row>
    <row r="578" spans="1:14" x14ac:dyDescent="0.25">
      <c r="A578" s="48">
        <v>44309</v>
      </c>
      <c r="B578" s="516" t="s">
        <v>818</v>
      </c>
      <c r="C578" s="516" t="s">
        <v>122</v>
      </c>
      <c r="D578" s="516" t="s">
        <v>92</v>
      </c>
      <c r="E578" s="844">
        <v>10000</v>
      </c>
      <c r="F578" s="565">
        <v>3650</v>
      </c>
      <c r="G578" s="519">
        <f>E578/F578</f>
        <v>2.7397260273972601</v>
      </c>
      <c r="H578" s="690" t="s">
        <v>465</v>
      </c>
      <c r="I578" s="246" t="s">
        <v>18</v>
      </c>
      <c r="J578" s="290" t="s">
        <v>575</v>
      </c>
      <c r="K578" s="245" t="s">
        <v>135</v>
      </c>
      <c r="L578" s="245" t="s">
        <v>62</v>
      </c>
      <c r="M578" s="204"/>
      <c r="N578" s="205"/>
    </row>
    <row r="579" spans="1:14" x14ac:dyDescent="0.25">
      <c r="A579" s="48">
        <v>44309</v>
      </c>
      <c r="B579" s="251" t="s">
        <v>68</v>
      </c>
      <c r="C579" s="212" t="s">
        <v>67</v>
      </c>
      <c r="D579" s="212" t="s">
        <v>52</v>
      </c>
      <c r="E579" s="220">
        <v>10000</v>
      </c>
      <c r="F579" s="565">
        <v>3650</v>
      </c>
      <c r="G579" s="519">
        <f t="shared" si="12"/>
        <v>2.7397260273972601</v>
      </c>
      <c r="H579" s="690" t="s">
        <v>97</v>
      </c>
      <c r="I579" s="246" t="s">
        <v>18</v>
      </c>
      <c r="J579" s="291" t="s">
        <v>681</v>
      </c>
      <c r="K579" s="245" t="s">
        <v>135</v>
      </c>
      <c r="L579" s="245" t="s">
        <v>62</v>
      </c>
      <c r="M579" s="204"/>
      <c r="N579" s="205"/>
    </row>
    <row r="580" spans="1:14" x14ac:dyDescent="0.25">
      <c r="A580" s="48">
        <v>44309</v>
      </c>
      <c r="B580" s="251" t="s">
        <v>770</v>
      </c>
      <c r="C580" s="212" t="s">
        <v>67</v>
      </c>
      <c r="D580" s="212" t="s">
        <v>52</v>
      </c>
      <c r="E580" s="203">
        <v>15000</v>
      </c>
      <c r="F580" s="565">
        <v>3650</v>
      </c>
      <c r="G580" s="519">
        <f t="shared" si="12"/>
        <v>4.1095890410958908</v>
      </c>
      <c r="H580" s="690" t="s">
        <v>97</v>
      </c>
      <c r="I580" s="246" t="s">
        <v>18</v>
      </c>
      <c r="J580" s="291" t="s">
        <v>681</v>
      </c>
      <c r="K580" s="245" t="s">
        <v>135</v>
      </c>
      <c r="L580" s="245" t="s">
        <v>62</v>
      </c>
      <c r="M580" s="204"/>
      <c r="N580" s="205"/>
    </row>
    <row r="581" spans="1:14" x14ac:dyDescent="0.25">
      <c r="A581" s="48">
        <v>44309</v>
      </c>
      <c r="B581" s="251" t="s">
        <v>68</v>
      </c>
      <c r="C581" s="212" t="s">
        <v>67</v>
      </c>
      <c r="D581" s="212" t="s">
        <v>52</v>
      </c>
      <c r="E581" s="220">
        <v>68000</v>
      </c>
      <c r="F581" s="565">
        <v>3650</v>
      </c>
      <c r="G581" s="519">
        <f t="shared" si="12"/>
        <v>18.63013698630137</v>
      </c>
      <c r="H581" s="690" t="s">
        <v>97</v>
      </c>
      <c r="I581" s="246" t="s">
        <v>18</v>
      </c>
      <c r="J581" s="291" t="s">
        <v>687</v>
      </c>
      <c r="K581" s="245" t="s">
        <v>135</v>
      </c>
      <c r="L581" s="245" t="s">
        <v>62</v>
      </c>
      <c r="M581" s="204"/>
      <c r="N581" s="205"/>
    </row>
    <row r="582" spans="1:14" x14ac:dyDescent="0.25">
      <c r="A582" s="48">
        <v>44309</v>
      </c>
      <c r="B582" s="251" t="s">
        <v>68</v>
      </c>
      <c r="C582" s="212" t="s">
        <v>67</v>
      </c>
      <c r="D582" s="212" t="s">
        <v>52</v>
      </c>
      <c r="E582" s="522">
        <v>65000</v>
      </c>
      <c r="F582" s="565">
        <v>3650</v>
      </c>
      <c r="G582" s="519">
        <f t="shared" si="12"/>
        <v>17.80821917808219</v>
      </c>
      <c r="H582" s="690" t="s">
        <v>97</v>
      </c>
      <c r="I582" s="246" t="s">
        <v>18</v>
      </c>
      <c r="J582" s="291" t="s">
        <v>687</v>
      </c>
      <c r="K582" s="245" t="s">
        <v>135</v>
      </c>
      <c r="L582" s="245" t="s">
        <v>62</v>
      </c>
      <c r="M582" s="204"/>
      <c r="N582" s="205"/>
    </row>
    <row r="583" spans="1:14" x14ac:dyDescent="0.25">
      <c r="A583" s="48">
        <v>44309</v>
      </c>
      <c r="B583" s="251" t="s">
        <v>683</v>
      </c>
      <c r="C583" s="212" t="s">
        <v>67</v>
      </c>
      <c r="D583" s="212" t="s">
        <v>52</v>
      </c>
      <c r="E583" s="233">
        <v>14000</v>
      </c>
      <c r="F583" s="565">
        <v>3650</v>
      </c>
      <c r="G583" s="519">
        <f t="shared" si="12"/>
        <v>3.8356164383561642</v>
      </c>
      <c r="H583" s="690" t="s">
        <v>97</v>
      </c>
      <c r="I583" s="246" t="s">
        <v>18</v>
      </c>
      <c r="J583" s="291" t="s">
        <v>681</v>
      </c>
      <c r="K583" s="245" t="s">
        <v>135</v>
      </c>
      <c r="L583" s="245" t="s">
        <v>62</v>
      </c>
      <c r="M583" s="204"/>
      <c r="N583" s="205"/>
    </row>
    <row r="584" spans="1:14" x14ac:dyDescent="0.25">
      <c r="A584" s="48">
        <v>44309</v>
      </c>
      <c r="B584" s="212" t="s">
        <v>68</v>
      </c>
      <c r="C584" s="212" t="s">
        <v>67</v>
      </c>
      <c r="D584" s="212" t="s">
        <v>52</v>
      </c>
      <c r="E584" s="522">
        <v>13000</v>
      </c>
      <c r="F584" s="565">
        <v>3650</v>
      </c>
      <c r="G584" s="519">
        <f t="shared" si="12"/>
        <v>3.5616438356164384</v>
      </c>
      <c r="H584" s="690" t="s">
        <v>97</v>
      </c>
      <c r="I584" s="246" t="s">
        <v>18</v>
      </c>
      <c r="J584" s="291" t="s">
        <v>681</v>
      </c>
      <c r="K584" s="245" t="s">
        <v>135</v>
      </c>
      <c r="L584" s="245" t="s">
        <v>62</v>
      </c>
      <c r="M584" s="204"/>
      <c r="N584" s="205"/>
    </row>
    <row r="585" spans="1:14" ht="15.75" customHeight="1" x14ac:dyDescent="0.25">
      <c r="A585" s="783">
        <v>44309</v>
      </c>
      <c r="B585" s="251" t="s">
        <v>684</v>
      </c>
      <c r="C585" s="251" t="s">
        <v>120</v>
      </c>
      <c r="D585" s="251" t="s">
        <v>52</v>
      </c>
      <c r="E585" s="520">
        <v>15000</v>
      </c>
      <c r="F585" s="565">
        <v>3650</v>
      </c>
      <c r="G585" s="519">
        <f t="shared" si="12"/>
        <v>4.1095890410958908</v>
      </c>
      <c r="H585" s="785" t="s">
        <v>97</v>
      </c>
      <c r="I585" s="786" t="s">
        <v>18</v>
      </c>
      <c r="J585" s="291" t="s">
        <v>681</v>
      </c>
      <c r="K585" s="290" t="s">
        <v>135</v>
      </c>
      <c r="L585" s="290" t="s">
        <v>62</v>
      </c>
      <c r="M585" s="800"/>
      <c r="N585" s="801"/>
    </row>
    <row r="586" spans="1:14" ht="15.75" customHeight="1" x14ac:dyDescent="0.25">
      <c r="A586" s="48">
        <v>44312</v>
      </c>
      <c r="B586" s="210" t="s">
        <v>68</v>
      </c>
      <c r="C586" s="210" t="s">
        <v>67</v>
      </c>
      <c r="D586" s="210" t="s">
        <v>91</v>
      </c>
      <c r="E586" s="233">
        <v>7000</v>
      </c>
      <c r="F586" s="565">
        <v>3650</v>
      </c>
      <c r="G586" s="519">
        <f t="shared" si="12"/>
        <v>1.9178082191780821</v>
      </c>
      <c r="H586" s="785" t="s">
        <v>70</v>
      </c>
      <c r="I586" s="246" t="s">
        <v>18</v>
      </c>
      <c r="J586" s="833" t="s">
        <v>576</v>
      </c>
      <c r="K586" s="245" t="s">
        <v>135</v>
      </c>
      <c r="L586" s="245" t="s">
        <v>62</v>
      </c>
      <c r="M586" s="800"/>
      <c r="N586" s="801"/>
    </row>
    <row r="587" spans="1:14" x14ac:dyDescent="0.25">
      <c r="A587" s="48">
        <v>44312</v>
      </c>
      <c r="B587" s="210" t="s">
        <v>68</v>
      </c>
      <c r="C587" s="210" t="s">
        <v>67</v>
      </c>
      <c r="D587" s="210" t="s">
        <v>91</v>
      </c>
      <c r="E587" s="203">
        <v>13000</v>
      </c>
      <c r="F587" s="565">
        <v>3650</v>
      </c>
      <c r="G587" s="519">
        <f t="shared" si="12"/>
        <v>3.5616438356164384</v>
      </c>
      <c r="H587" s="785" t="s">
        <v>70</v>
      </c>
      <c r="I587" s="246" t="s">
        <v>18</v>
      </c>
      <c r="J587" s="833" t="s">
        <v>576</v>
      </c>
      <c r="K587" s="245" t="s">
        <v>135</v>
      </c>
      <c r="L587" s="245" t="s">
        <v>62</v>
      </c>
      <c r="M587" s="204"/>
      <c r="N587" s="205"/>
    </row>
    <row r="588" spans="1:14" x14ac:dyDescent="0.25">
      <c r="A588" s="48">
        <v>44312</v>
      </c>
      <c r="B588" s="210" t="s">
        <v>68</v>
      </c>
      <c r="C588" s="210" t="s">
        <v>67</v>
      </c>
      <c r="D588" s="210" t="s">
        <v>91</v>
      </c>
      <c r="E588" s="497">
        <v>17000</v>
      </c>
      <c r="F588" s="857">
        <v>3650</v>
      </c>
      <c r="G588" s="519">
        <f t="shared" si="12"/>
        <v>4.6575342465753424</v>
      </c>
      <c r="H588" s="785" t="s">
        <v>70</v>
      </c>
      <c r="I588" s="246" t="s">
        <v>18</v>
      </c>
      <c r="J588" s="833" t="s">
        <v>576</v>
      </c>
      <c r="K588" s="245" t="s">
        <v>135</v>
      </c>
      <c r="L588" s="245" t="s">
        <v>62</v>
      </c>
      <c r="M588" s="204"/>
      <c r="N588" s="205"/>
    </row>
    <row r="589" spans="1:14" x14ac:dyDescent="0.25">
      <c r="A589" s="48">
        <v>44312</v>
      </c>
      <c r="B589" s="210" t="s">
        <v>68</v>
      </c>
      <c r="C589" s="210" t="s">
        <v>67</v>
      </c>
      <c r="D589" s="210" t="s">
        <v>91</v>
      </c>
      <c r="E589" s="263">
        <v>16000</v>
      </c>
      <c r="F589" s="565">
        <v>3650</v>
      </c>
      <c r="G589" s="519">
        <f t="shared" ref="G589:G597" si="13">E589/F589</f>
        <v>4.3835616438356162</v>
      </c>
      <c r="H589" s="785" t="s">
        <v>70</v>
      </c>
      <c r="I589" s="246" t="s">
        <v>18</v>
      </c>
      <c r="J589" s="833" t="s">
        <v>576</v>
      </c>
      <c r="K589" s="245" t="s">
        <v>135</v>
      </c>
      <c r="L589" s="245" t="s">
        <v>62</v>
      </c>
      <c r="M589" s="204"/>
      <c r="N589" s="205"/>
    </row>
    <row r="590" spans="1:14" x14ac:dyDescent="0.25">
      <c r="A590" s="48">
        <v>44312</v>
      </c>
      <c r="B590" s="210" t="s">
        <v>93</v>
      </c>
      <c r="C590" s="245" t="s">
        <v>93</v>
      </c>
      <c r="D590" s="210" t="s">
        <v>91</v>
      </c>
      <c r="E590" s="275">
        <v>4000</v>
      </c>
      <c r="F590" s="565">
        <v>3650</v>
      </c>
      <c r="G590" s="519">
        <f t="shared" si="13"/>
        <v>1.095890410958904</v>
      </c>
      <c r="H590" s="785" t="s">
        <v>70</v>
      </c>
      <c r="I590" s="246" t="s">
        <v>18</v>
      </c>
      <c r="J590" s="833" t="s">
        <v>576</v>
      </c>
      <c r="K590" s="245" t="s">
        <v>135</v>
      </c>
      <c r="L590" s="245" t="s">
        <v>62</v>
      </c>
      <c r="M590" s="204"/>
      <c r="N590" s="205"/>
    </row>
    <row r="591" spans="1:14" x14ac:dyDescent="0.25">
      <c r="A591" s="48">
        <v>44312</v>
      </c>
      <c r="B591" s="210" t="s">
        <v>93</v>
      </c>
      <c r="C591" s="245" t="s">
        <v>93</v>
      </c>
      <c r="D591" s="210" t="s">
        <v>91</v>
      </c>
      <c r="E591" s="220">
        <v>3000</v>
      </c>
      <c r="F591" s="565">
        <v>3650</v>
      </c>
      <c r="G591" s="519">
        <f t="shared" si="13"/>
        <v>0.82191780821917804</v>
      </c>
      <c r="H591" s="785" t="s">
        <v>70</v>
      </c>
      <c r="I591" s="246" t="s">
        <v>18</v>
      </c>
      <c r="J591" s="833" t="s">
        <v>576</v>
      </c>
      <c r="K591" s="245" t="s">
        <v>135</v>
      </c>
      <c r="L591" s="245" t="s">
        <v>62</v>
      </c>
      <c r="M591" s="204"/>
      <c r="N591" s="205"/>
    </row>
    <row r="592" spans="1:14" x14ac:dyDescent="0.25">
      <c r="A592" s="48">
        <v>44312</v>
      </c>
      <c r="B592" s="210" t="s">
        <v>93</v>
      </c>
      <c r="C592" s="245" t="s">
        <v>93</v>
      </c>
      <c r="D592" s="210" t="s">
        <v>91</v>
      </c>
      <c r="E592" s="233">
        <v>1500</v>
      </c>
      <c r="F592" s="565">
        <v>3650</v>
      </c>
      <c r="G592" s="519">
        <f t="shared" si="13"/>
        <v>0.41095890410958902</v>
      </c>
      <c r="H592" s="785" t="s">
        <v>70</v>
      </c>
      <c r="I592" s="246" t="s">
        <v>18</v>
      </c>
      <c r="J592" s="833" t="s">
        <v>576</v>
      </c>
      <c r="K592" s="245" t="s">
        <v>135</v>
      </c>
      <c r="L592" s="245" t="s">
        <v>62</v>
      </c>
      <c r="M592" s="204"/>
      <c r="N592" s="205"/>
    </row>
    <row r="593" spans="1:14" x14ac:dyDescent="0.25">
      <c r="A593" s="48">
        <v>44312</v>
      </c>
      <c r="B593" s="210" t="s">
        <v>93</v>
      </c>
      <c r="C593" s="245" t="s">
        <v>93</v>
      </c>
      <c r="D593" s="210" t="s">
        <v>91</v>
      </c>
      <c r="E593" s="203">
        <v>1000</v>
      </c>
      <c r="F593" s="565">
        <v>3650</v>
      </c>
      <c r="G593" s="519">
        <f t="shared" si="13"/>
        <v>0.27397260273972601</v>
      </c>
      <c r="H593" s="785" t="s">
        <v>70</v>
      </c>
      <c r="I593" s="246" t="s">
        <v>18</v>
      </c>
      <c r="J593" s="833" t="s">
        <v>576</v>
      </c>
      <c r="K593" s="245" t="s">
        <v>135</v>
      </c>
      <c r="L593" s="245" t="s">
        <v>62</v>
      </c>
      <c r="M593" s="204"/>
      <c r="N593" s="205"/>
    </row>
    <row r="594" spans="1:14" x14ac:dyDescent="0.25">
      <c r="A594" s="255">
        <v>44312</v>
      </c>
      <c r="B594" s="210" t="s">
        <v>68</v>
      </c>
      <c r="C594" s="210" t="s">
        <v>67</v>
      </c>
      <c r="D594" s="210" t="s">
        <v>91</v>
      </c>
      <c r="E594" s="203">
        <v>4000</v>
      </c>
      <c r="F594" s="565">
        <v>3650</v>
      </c>
      <c r="G594" s="519">
        <f t="shared" si="13"/>
        <v>1.095890410958904</v>
      </c>
      <c r="H594" s="690" t="s">
        <v>324</v>
      </c>
      <c r="I594" s="246" t="s">
        <v>18</v>
      </c>
      <c r="J594" s="210" t="s">
        <v>581</v>
      </c>
      <c r="K594" s="245" t="s">
        <v>135</v>
      </c>
      <c r="L594" s="245" t="s">
        <v>62</v>
      </c>
      <c r="M594" s="204"/>
      <c r="N594" s="205"/>
    </row>
    <row r="595" spans="1:14" x14ac:dyDescent="0.25">
      <c r="A595" s="255">
        <v>44312</v>
      </c>
      <c r="B595" s="210" t="s">
        <v>68</v>
      </c>
      <c r="C595" s="210" t="s">
        <v>67</v>
      </c>
      <c r="D595" s="210" t="s">
        <v>91</v>
      </c>
      <c r="E595" s="203">
        <v>14000</v>
      </c>
      <c r="F595" s="565">
        <v>3650</v>
      </c>
      <c r="G595" s="519">
        <f t="shared" si="13"/>
        <v>3.8356164383561642</v>
      </c>
      <c r="H595" s="690" t="s">
        <v>324</v>
      </c>
      <c r="I595" s="246" t="s">
        <v>18</v>
      </c>
      <c r="J595" s="210" t="s">
        <v>581</v>
      </c>
      <c r="K595" s="245" t="s">
        <v>135</v>
      </c>
      <c r="L595" s="245" t="s">
        <v>62</v>
      </c>
      <c r="M595" s="204"/>
      <c r="N595" s="205"/>
    </row>
    <row r="596" spans="1:14" x14ac:dyDescent="0.25">
      <c r="A596" s="255">
        <v>44312</v>
      </c>
      <c r="B596" s="210" t="s">
        <v>68</v>
      </c>
      <c r="C596" s="210" t="s">
        <v>67</v>
      </c>
      <c r="D596" s="210" t="s">
        <v>91</v>
      </c>
      <c r="E596" s="203">
        <v>10000</v>
      </c>
      <c r="F596" s="565">
        <v>3650</v>
      </c>
      <c r="G596" s="519">
        <f t="shared" si="13"/>
        <v>2.7397260273972601</v>
      </c>
      <c r="H596" s="690" t="s">
        <v>324</v>
      </c>
      <c r="I596" s="246" t="s">
        <v>18</v>
      </c>
      <c r="J596" s="210" t="s">
        <v>581</v>
      </c>
      <c r="K596" s="245" t="s">
        <v>135</v>
      </c>
      <c r="L596" s="245" t="s">
        <v>62</v>
      </c>
      <c r="M596" s="204"/>
      <c r="N596" s="205"/>
    </row>
    <row r="597" spans="1:14" x14ac:dyDescent="0.25">
      <c r="A597" s="255">
        <v>44312</v>
      </c>
      <c r="B597" s="210" t="s">
        <v>68</v>
      </c>
      <c r="C597" s="210" t="s">
        <v>67</v>
      </c>
      <c r="D597" s="210" t="s">
        <v>91</v>
      </c>
      <c r="E597" s="203">
        <v>14000</v>
      </c>
      <c r="F597" s="565">
        <v>3650</v>
      </c>
      <c r="G597" s="519">
        <f t="shared" si="13"/>
        <v>3.8356164383561642</v>
      </c>
      <c r="H597" s="690" t="s">
        <v>324</v>
      </c>
      <c r="I597" s="246" t="s">
        <v>18</v>
      </c>
      <c r="J597" s="210" t="s">
        <v>581</v>
      </c>
      <c r="K597" s="245" t="s">
        <v>135</v>
      </c>
      <c r="L597" s="245" t="s">
        <v>62</v>
      </c>
      <c r="M597" s="204"/>
      <c r="N597" s="205"/>
    </row>
    <row r="598" spans="1:14" x14ac:dyDescent="0.25">
      <c r="A598" s="255">
        <v>44312</v>
      </c>
      <c r="B598" s="210" t="s">
        <v>68</v>
      </c>
      <c r="C598" s="210" t="s">
        <v>67</v>
      </c>
      <c r="D598" s="210" t="s">
        <v>91</v>
      </c>
      <c r="E598" s="980">
        <v>9000</v>
      </c>
      <c r="F598" s="565">
        <v>3650</v>
      </c>
      <c r="G598" s="519">
        <f t="shared" si="12"/>
        <v>2.4657534246575343</v>
      </c>
      <c r="H598" s="690" t="s">
        <v>324</v>
      </c>
      <c r="I598" s="246" t="s">
        <v>18</v>
      </c>
      <c r="J598" s="210" t="s">
        <v>581</v>
      </c>
      <c r="K598" s="245" t="s">
        <v>135</v>
      </c>
      <c r="L598" s="245" t="s">
        <v>62</v>
      </c>
      <c r="M598" s="204"/>
      <c r="N598" s="205"/>
    </row>
    <row r="599" spans="1:14" x14ac:dyDescent="0.25">
      <c r="A599" s="255">
        <v>44312</v>
      </c>
      <c r="B599" s="496" t="s">
        <v>93</v>
      </c>
      <c r="C599" s="245" t="s">
        <v>93</v>
      </c>
      <c r="D599" s="496" t="s">
        <v>91</v>
      </c>
      <c r="E599" s="983">
        <v>3000</v>
      </c>
      <c r="F599" s="565">
        <v>3650</v>
      </c>
      <c r="G599" s="519">
        <f t="shared" si="12"/>
        <v>0.82191780821917804</v>
      </c>
      <c r="H599" s="690" t="s">
        <v>324</v>
      </c>
      <c r="I599" s="246" t="s">
        <v>18</v>
      </c>
      <c r="J599" s="210" t="s">
        <v>581</v>
      </c>
      <c r="K599" s="245" t="s">
        <v>135</v>
      </c>
      <c r="L599" s="245" t="s">
        <v>62</v>
      </c>
      <c r="M599" s="204"/>
      <c r="N599" s="205"/>
    </row>
    <row r="600" spans="1:14" x14ac:dyDescent="0.25">
      <c r="A600" s="255">
        <v>44312</v>
      </c>
      <c r="B600" s="496" t="s">
        <v>93</v>
      </c>
      <c r="C600" s="245" t="s">
        <v>93</v>
      </c>
      <c r="D600" s="496" t="s">
        <v>91</v>
      </c>
      <c r="E600" s="983">
        <v>2000</v>
      </c>
      <c r="F600" s="565">
        <v>3650</v>
      </c>
      <c r="G600" s="519">
        <f t="shared" si="12"/>
        <v>0.54794520547945202</v>
      </c>
      <c r="H600" s="690" t="s">
        <v>324</v>
      </c>
      <c r="I600" s="246" t="s">
        <v>18</v>
      </c>
      <c r="J600" s="210" t="s">
        <v>581</v>
      </c>
      <c r="K600" s="245" t="s">
        <v>135</v>
      </c>
      <c r="L600" s="245" t="s">
        <v>62</v>
      </c>
      <c r="M600" s="204"/>
      <c r="N600" s="205"/>
    </row>
    <row r="601" spans="1:14" x14ac:dyDescent="0.25">
      <c r="A601" s="255">
        <v>44312</v>
      </c>
      <c r="B601" s="496" t="s">
        <v>93</v>
      </c>
      <c r="C601" s="245" t="s">
        <v>93</v>
      </c>
      <c r="D601" s="496" t="s">
        <v>91</v>
      </c>
      <c r="E601" s="983">
        <v>2000</v>
      </c>
      <c r="F601" s="565">
        <v>3650</v>
      </c>
      <c r="G601" s="519">
        <f t="shared" si="12"/>
        <v>0.54794520547945202</v>
      </c>
      <c r="H601" s="690" t="s">
        <v>324</v>
      </c>
      <c r="I601" s="246" t="s">
        <v>18</v>
      </c>
      <c r="J601" s="210" t="s">
        <v>581</v>
      </c>
      <c r="K601" s="245" t="s">
        <v>135</v>
      </c>
      <c r="L601" s="245" t="s">
        <v>62</v>
      </c>
      <c r="M601" s="204"/>
      <c r="N601" s="205"/>
    </row>
    <row r="602" spans="1:14" x14ac:dyDescent="0.25">
      <c r="A602" s="255">
        <v>44312</v>
      </c>
      <c r="B602" s="496" t="s">
        <v>93</v>
      </c>
      <c r="C602" s="245" t="s">
        <v>93</v>
      </c>
      <c r="D602" s="496" t="s">
        <v>91</v>
      </c>
      <c r="E602" s="983">
        <v>3000</v>
      </c>
      <c r="F602" s="565">
        <v>3650</v>
      </c>
      <c r="G602" s="519">
        <f t="shared" si="12"/>
        <v>0.82191780821917804</v>
      </c>
      <c r="H602" s="690" t="s">
        <v>324</v>
      </c>
      <c r="I602" s="246" t="s">
        <v>18</v>
      </c>
      <c r="J602" s="210" t="s">
        <v>581</v>
      </c>
      <c r="K602" s="245" t="s">
        <v>135</v>
      </c>
      <c r="L602" s="245" t="s">
        <v>62</v>
      </c>
      <c r="M602" s="204"/>
      <c r="N602" s="205"/>
    </row>
    <row r="603" spans="1:14" x14ac:dyDescent="0.25">
      <c r="A603" s="48">
        <v>44312</v>
      </c>
      <c r="B603" s="245" t="s">
        <v>68</v>
      </c>
      <c r="C603" s="230" t="s">
        <v>67</v>
      </c>
      <c r="D603" s="230" t="s">
        <v>91</v>
      </c>
      <c r="E603" s="240">
        <v>15000</v>
      </c>
      <c r="F603" s="565">
        <v>3650</v>
      </c>
      <c r="G603" s="519">
        <f t="shared" si="12"/>
        <v>4.1095890410958908</v>
      </c>
      <c r="H603" s="690" t="s">
        <v>71</v>
      </c>
      <c r="I603" s="246" t="s">
        <v>18</v>
      </c>
      <c r="J603" s="290" t="s">
        <v>585</v>
      </c>
      <c r="K603" s="245" t="s">
        <v>135</v>
      </c>
      <c r="L603" s="245" t="s">
        <v>62</v>
      </c>
      <c r="M603" s="204"/>
      <c r="N603" s="205"/>
    </row>
    <row r="604" spans="1:14" x14ac:dyDescent="0.25">
      <c r="A604" s="48">
        <v>44312</v>
      </c>
      <c r="B604" s="245" t="s">
        <v>68</v>
      </c>
      <c r="C604" s="230" t="s">
        <v>67</v>
      </c>
      <c r="D604" s="230" t="s">
        <v>91</v>
      </c>
      <c r="E604" s="203">
        <v>25000</v>
      </c>
      <c r="F604" s="565">
        <v>3650</v>
      </c>
      <c r="G604" s="519">
        <f t="shared" si="12"/>
        <v>6.8493150684931505</v>
      </c>
      <c r="H604" s="690" t="s">
        <v>71</v>
      </c>
      <c r="I604" s="246" t="s">
        <v>18</v>
      </c>
      <c r="J604" s="290" t="s">
        <v>585</v>
      </c>
      <c r="K604" s="245" t="s">
        <v>135</v>
      </c>
      <c r="L604" s="245" t="s">
        <v>62</v>
      </c>
      <c r="M604" s="204"/>
      <c r="N604" s="205"/>
    </row>
    <row r="605" spans="1:14" x14ac:dyDescent="0.25">
      <c r="A605" s="48">
        <v>44312</v>
      </c>
      <c r="B605" s="245" t="s">
        <v>68</v>
      </c>
      <c r="C605" s="230" t="s">
        <v>67</v>
      </c>
      <c r="D605" s="230" t="s">
        <v>91</v>
      </c>
      <c r="E605" s="227">
        <v>10000</v>
      </c>
      <c r="F605" s="565">
        <v>3650</v>
      </c>
      <c r="G605" s="519">
        <f t="shared" si="12"/>
        <v>2.7397260273972601</v>
      </c>
      <c r="H605" s="690" t="s">
        <v>71</v>
      </c>
      <c r="I605" s="246" t="s">
        <v>18</v>
      </c>
      <c r="J605" s="290" t="s">
        <v>585</v>
      </c>
      <c r="K605" s="245" t="s">
        <v>135</v>
      </c>
      <c r="L605" s="245" t="s">
        <v>62</v>
      </c>
      <c r="M605" s="204"/>
      <c r="N605" s="205"/>
    </row>
    <row r="606" spans="1:14" x14ac:dyDescent="0.25">
      <c r="A606" s="48">
        <v>44312</v>
      </c>
      <c r="B606" s="245" t="s">
        <v>93</v>
      </c>
      <c r="C606" s="245" t="s">
        <v>93</v>
      </c>
      <c r="D606" s="230" t="s">
        <v>91</v>
      </c>
      <c r="E606" s="500">
        <v>5000</v>
      </c>
      <c r="F606" s="565">
        <v>3650</v>
      </c>
      <c r="G606" s="519">
        <f t="shared" si="12"/>
        <v>1.3698630136986301</v>
      </c>
      <c r="H606" s="690" t="s">
        <v>71</v>
      </c>
      <c r="I606" s="246" t="s">
        <v>18</v>
      </c>
      <c r="J606" s="290" t="s">
        <v>585</v>
      </c>
      <c r="K606" s="245" t="s">
        <v>135</v>
      </c>
      <c r="L606" s="245" t="s">
        <v>62</v>
      </c>
      <c r="M606" s="204"/>
      <c r="N606" s="205"/>
    </row>
    <row r="607" spans="1:14" x14ac:dyDescent="0.25">
      <c r="A607" s="48">
        <v>44312</v>
      </c>
      <c r="B607" s="245" t="s">
        <v>93</v>
      </c>
      <c r="C607" s="245" t="s">
        <v>93</v>
      </c>
      <c r="D607" s="230" t="s">
        <v>91</v>
      </c>
      <c r="E607" s="203">
        <v>5000</v>
      </c>
      <c r="F607" s="565">
        <v>3650</v>
      </c>
      <c r="G607" s="519">
        <f t="shared" si="12"/>
        <v>1.3698630136986301</v>
      </c>
      <c r="H607" s="690" t="s">
        <v>71</v>
      </c>
      <c r="I607" s="246" t="s">
        <v>18</v>
      </c>
      <c r="J607" s="290" t="s">
        <v>585</v>
      </c>
      <c r="K607" s="245" t="s">
        <v>135</v>
      </c>
      <c r="L607" s="245" t="s">
        <v>62</v>
      </c>
      <c r="M607" s="204"/>
      <c r="N607" s="205"/>
    </row>
    <row r="608" spans="1:14" x14ac:dyDescent="0.25">
      <c r="A608" s="211">
        <v>44312</v>
      </c>
      <c r="B608" s="212" t="s">
        <v>68</v>
      </c>
      <c r="C608" s="212" t="s">
        <v>67</v>
      </c>
      <c r="D608" s="212" t="s">
        <v>91</v>
      </c>
      <c r="E608" s="233">
        <v>9000</v>
      </c>
      <c r="F608" s="565">
        <v>3650</v>
      </c>
      <c r="G608" s="519">
        <f t="shared" si="12"/>
        <v>2.4657534246575343</v>
      </c>
      <c r="H608" s="690" t="s">
        <v>263</v>
      </c>
      <c r="I608" s="246" t="s">
        <v>18</v>
      </c>
      <c r="J608" s="290" t="s">
        <v>590</v>
      </c>
      <c r="K608" s="245" t="s">
        <v>135</v>
      </c>
      <c r="L608" s="245" t="s">
        <v>62</v>
      </c>
      <c r="M608" s="204"/>
      <c r="N608" s="205"/>
    </row>
    <row r="609" spans="1:14" x14ac:dyDescent="0.25">
      <c r="A609" s="211">
        <v>44312</v>
      </c>
      <c r="B609" s="212" t="s">
        <v>68</v>
      </c>
      <c r="C609" s="212" t="s">
        <v>67</v>
      </c>
      <c r="D609" s="212" t="s">
        <v>91</v>
      </c>
      <c r="E609" s="233">
        <v>7000</v>
      </c>
      <c r="F609" s="565">
        <v>3650</v>
      </c>
      <c r="G609" s="519">
        <f t="shared" si="12"/>
        <v>1.9178082191780821</v>
      </c>
      <c r="H609" s="690" t="s">
        <v>263</v>
      </c>
      <c r="I609" s="246" t="s">
        <v>18</v>
      </c>
      <c r="J609" s="290" t="s">
        <v>590</v>
      </c>
      <c r="K609" s="245" t="s">
        <v>135</v>
      </c>
      <c r="L609" s="245" t="s">
        <v>62</v>
      </c>
      <c r="M609" s="204"/>
      <c r="N609" s="205"/>
    </row>
    <row r="610" spans="1:14" x14ac:dyDescent="0.25">
      <c r="A610" s="211">
        <v>44312</v>
      </c>
      <c r="B610" s="212" t="s">
        <v>68</v>
      </c>
      <c r="C610" s="212" t="s">
        <v>67</v>
      </c>
      <c r="D610" s="212" t="s">
        <v>91</v>
      </c>
      <c r="E610" s="849">
        <v>5000</v>
      </c>
      <c r="F610" s="565">
        <v>3650</v>
      </c>
      <c r="G610" s="519">
        <f t="shared" si="12"/>
        <v>1.3698630136986301</v>
      </c>
      <c r="H610" s="690" t="s">
        <v>263</v>
      </c>
      <c r="I610" s="246" t="s">
        <v>18</v>
      </c>
      <c r="J610" s="290" t="s">
        <v>590</v>
      </c>
      <c r="K610" s="245" t="s">
        <v>135</v>
      </c>
      <c r="L610" s="245" t="s">
        <v>62</v>
      </c>
      <c r="M610" s="204"/>
      <c r="N610" s="205"/>
    </row>
    <row r="611" spans="1:14" x14ac:dyDescent="0.25">
      <c r="A611" s="211">
        <v>44312</v>
      </c>
      <c r="B611" s="212" t="s">
        <v>68</v>
      </c>
      <c r="C611" s="212" t="s">
        <v>67</v>
      </c>
      <c r="D611" s="212" t="s">
        <v>91</v>
      </c>
      <c r="E611" s="497">
        <v>9000</v>
      </c>
      <c r="F611" s="565">
        <v>3650</v>
      </c>
      <c r="G611" s="519">
        <f t="shared" ref="G611:G662" si="14">E611/F611</f>
        <v>2.4657534246575343</v>
      </c>
      <c r="H611" s="690" t="s">
        <v>263</v>
      </c>
      <c r="I611" s="246" t="s">
        <v>18</v>
      </c>
      <c r="J611" s="290" t="s">
        <v>590</v>
      </c>
      <c r="K611" s="245" t="s">
        <v>135</v>
      </c>
      <c r="L611" s="245" t="s">
        <v>62</v>
      </c>
      <c r="M611" s="204"/>
      <c r="N611" s="205"/>
    </row>
    <row r="612" spans="1:14" x14ac:dyDescent="0.25">
      <c r="A612" s="211">
        <v>44312</v>
      </c>
      <c r="B612" s="212" t="s">
        <v>68</v>
      </c>
      <c r="C612" s="212" t="s">
        <v>67</v>
      </c>
      <c r="D612" s="212" t="s">
        <v>91</v>
      </c>
      <c r="E612" s="497">
        <v>13000</v>
      </c>
      <c r="F612" s="565">
        <v>3650</v>
      </c>
      <c r="G612" s="519">
        <f t="shared" si="14"/>
        <v>3.5616438356164384</v>
      </c>
      <c r="H612" s="690" t="s">
        <v>263</v>
      </c>
      <c r="I612" s="246" t="s">
        <v>18</v>
      </c>
      <c r="J612" s="290" t="s">
        <v>590</v>
      </c>
      <c r="K612" s="245" t="s">
        <v>135</v>
      </c>
      <c r="L612" s="245" t="s">
        <v>62</v>
      </c>
      <c r="M612" s="204"/>
      <c r="N612" s="205"/>
    </row>
    <row r="613" spans="1:14" x14ac:dyDescent="0.25">
      <c r="A613" s="211">
        <v>44312</v>
      </c>
      <c r="B613" s="245" t="s">
        <v>93</v>
      </c>
      <c r="C613" s="245" t="s">
        <v>93</v>
      </c>
      <c r="D613" s="230" t="s">
        <v>91</v>
      </c>
      <c r="E613" s="497">
        <v>7000</v>
      </c>
      <c r="F613" s="565">
        <v>3650</v>
      </c>
      <c r="G613" s="519">
        <f t="shared" si="14"/>
        <v>1.9178082191780821</v>
      </c>
      <c r="H613" s="690" t="s">
        <v>263</v>
      </c>
      <c r="I613" s="246" t="s">
        <v>18</v>
      </c>
      <c r="J613" s="290" t="s">
        <v>590</v>
      </c>
      <c r="K613" s="245" t="s">
        <v>135</v>
      </c>
      <c r="L613" s="245" t="s">
        <v>62</v>
      </c>
      <c r="M613" s="204"/>
      <c r="N613" s="205"/>
    </row>
    <row r="614" spans="1:14" x14ac:dyDescent="0.25">
      <c r="A614" s="211">
        <v>44312</v>
      </c>
      <c r="B614" s="245" t="s">
        <v>93</v>
      </c>
      <c r="C614" s="245" t="s">
        <v>93</v>
      </c>
      <c r="D614" s="230" t="s">
        <v>91</v>
      </c>
      <c r="E614" s="233">
        <v>6000</v>
      </c>
      <c r="F614" s="565">
        <v>3650</v>
      </c>
      <c r="G614" s="519">
        <f t="shared" si="14"/>
        <v>1.6438356164383561</v>
      </c>
      <c r="H614" s="690" t="s">
        <v>263</v>
      </c>
      <c r="I614" s="246" t="s">
        <v>18</v>
      </c>
      <c r="J614" s="290" t="s">
        <v>590</v>
      </c>
      <c r="K614" s="245" t="s">
        <v>135</v>
      </c>
      <c r="L614" s="245" t="s">
        <v>62</v>
      </c>
      <c r="M614" s="204"/>
      <c r="N614" s="205"/>
    </row>
    <row r="615" spans="1:14" x14ac:dyDescent="0.25">
      <c r="A615" s="211">
        <v>44312</v>
      </c>
      <c r="B615" s="245" t="s">
        <v>93</v>
      </c>
      <c r="C615" s="245" t="s">
        <v>93</v>
      </c>
      <c r="D615" s="230" t="s">
        <v>91</v>
      </c>
      <c r="E615" s="227">
        <v>4000</v>
      </c>
      <c r="F615" s="565">
        <v>3650</v>
      </c>
      <c r="G615" s="519">
        <f t="shared" si="14"/>
        <v>1.095890410958904</v>
      </c>
      <c r="H615" s="690" t="s">
        <v>263</v>
      </c>
      <c r="I615" s="246" t="s">
        <v>18</v>
      </c>
      <c r="J615" s="290" t="s">
        <v>590</v>
      </c>
      <c r="K615" s="245" t="s">
        <v>135</v>
      </c>
      <c r="L615" s="245" t="s">
        <v>62</v>
      </c>
      <c r="M615" s="204"/>
      <c r="N615" s="205"/>
    </row>
    <row r="616" spans="1:14" x14ac:dyDescent="0.25">
      <c r="A616" s="531">
        <v>44312</v>
      </c>
      <c r="B616" s="210" t="s">
        <v>595</v>
      </c>
      <c r="C616" s="210" t="s">
        <v>115</v>
      </c>
      <c r="D616" s="226" t="s">
        <v>14</v>
      </c>
      <c r="E616" s="262">
        <v>20000</v>
      </c>
      <c r="F616" s="565">
        <v>3650</v>
      </c>
      <c r="G616" s="519">
        <f t="shared" si="14"/>
        <v>5.4794520547945202</v>
      </c>
      <c r="H616" s="690" t="s">
        <v>465</v>
      </c>
      <c r="I616" s="246" t="s">
        <v>18</v>
      </c>
      <c r="J616" s="833"/>
      <c r="K616" s="245" t="s">
        <v>135</v>
      </c>
      <c r="L616" s="245" t="s">
        <v>62</v>
      </c>
      <c r="M616" s="204"/>
      <c r="N616" s="205"/>
    </row>
    <row r="617" spans="1:14" x14ac:dyDescent="0.25">
      <c r="A617" s="216">
        <v>44313</v>
      </c>
      <c r="B617" s="210" t="s">
        <v>68</v>
      </c>
      <c r="C617" s="210" t="s">
        <v>67</v>
      </c>
      <c r="D617" s="210" t="s">
        <v>91</v>
      </c>
      <c r="E617" s="233">
        <v>8000</v>
      </c>
      <c r="F617" s="565">
        <v>3650</v>
      </c>
      <c r="G617" s="519">
        <f t="shared" si="14"/>
        <v>2.1917808219178081</v>
      </c>
      <c r="H617" s="690" t="s">
        <v>276</v>
      </c>
      <c r="I617" s="246" t="s">
        <v>18</v>
      </c>
      <c r="J617" s="762" t="s">
        <v>598</v>
      </c>
      <c r="K617" s="245" t="s">
        <v>135</v>
      </c>
      <c r="L617" s="245" t="s">
        <v>62</v>
      </c>
      <c r="M617" s="204"/>
      <c r="N617" s="205"/>
    </row>
    <row r="618" spans="1:14" x14ac:dyDescent="0.25">
      <c r="A618" s="216">
        <v>44313</v>
      </c>
      <c r="B618" s="210" t="s">
        <v>68</v>
      </c>
      <c r="C618" s="210" t="s">
        <v>67</v>
      </c>
      <c r="D618" s="210" t="s">
        <v>91</v>
      </c>
      <c r="E618" s="233">
        <v>5000</v>
      </c>
      <c r="F618" s="565">
        <v>3650</v>
      </c>
      <c r="G618" s="519">
        <f t="shared" si="14"/>
        <v>1.3698630136986301</v>
      </c>
      <c r="H618" s="690" t="s">
        <v>276</v>
      </c>
      <c r="I618" s="246" t="s">
        <v>18</v>
      </c>
      <c r="J618" s="762" t="s">
        <v>598</v>
      </c>
      <c r="K618" s="245" t="s">
        <v>135</v>
      </c>
      <c r="L618" s="245" t="s">
        <v>62</v>
      </c>
      <c r="M618" s="204"/>
      <c r="N618" s="205"/>
    </row>
    <row r="619" spans="1:14" x14ac:dyDescent="0.25">
      <c r="A619" s="216">
        <v>44313</v>
      </c>
      <c r="B619" s="210" t="s">
        <v>68</v>
      </c>
      <c r="C619" s="210" t="s">
        <v>67</v>
      </c>
      <c r="D619" s="210" t="s">
        <v>91</v>
      </c>
      <c r="E619" s="203">
        <v>11000</v>
      </c>
      <c r="F619" s="565">
        <v>3650</v>
      </c>
      <c r="G619" s="519">
        <f t="shared" si="14"/>
        <v>3.0136986301369864</v>
      </c>
      <c r="H619" s="690" t="s">
        <v>276</v>
      </c>
      <c r="I619" s="246" t="s">
        <v>18</v>
      </c>
      <c r="J619" s="762" t="s">
        <v>598</v>
      </c>
      <c r="K619" s="245" t="s">
        <v>135</v>
      </c>
      <c r="L619" s="245" t="s">
        <v>62</v>
      </c>
      <c r="M619" s="204"/>
      <c r="N619" s="205"/>
    </row>
    <row r="620" spans="1:14" x14ac:dyDescent="0.25">
      <c r="A620" s="216">
        <v>44313</v>
      </c>
      <c r="B620" s="210" t="s">
        <v>68</v>
      </c>
      <c r="C620" s="210" t="s">
        <v>67</v>
      </c>
      <c r="D620" s="210" t="s">
        <v>91</v>
      </c>
      <c r="E620" s="203">
        <v>12000</v>
      </c>
      <c r="F620" s="565">
        <v>3650</v>
      </c>
      <c r="G620" s="519">
        <f t="shared" si="14"/>
        <v>3.2876712328767121</v>
      </c>
      <c r="H620" s="690" t="s">
        <v>276</v>
      </c>
      <c r="I620" s="246" t="s">
        <v>18</v>
      </c>
      <c r="J620" s="762" t="s">
        <v>598</v>
      </c>
      <c r="K620" s="245" t="s">
        <v>135</v>
      </c>
      <c r="L620" s="245" t="s">
        <v>62</v>
      </c>
      <c r="M620" s="204"/>
      <c r="N620" s="205"/>
    </row>
    <row r="621" spans="1:14" x14ac:dyDescent="0.25">
      <c r="A621" s="216">
        <v>44313</v>
      </c>
      <c r="B621" s="210" t="s">
        <v>68</v>
      </c>
      <c r="C621" s="210" t="s">
        <v>67</v>
      </c>
      <c r="D621" s="210" t="s">
        <v>91</v>
      </c>
      <c r="E621" s="203">
        <v>8000</v>
      </c>
      <c r="F621" s="565">
        <v>3650</v>
      </c>
      <c r="G621" s="519">
        <f t="shared" si="14"/>
        <v>2.1917808219178081</v>
      </c>
      <c r="H621" s="690" t="s">
        <v>276</v>
      </c>
      <c r="I621" s="246" t="s">
        <v>18</v>
      </c>
      <c r="J621" s="762" t="s">
        <v>598</v>
      </c>
      <c r="K621" s="245" t="s">
        <v>135</v>
      </c>
      <c r="L621" s="245" t="s">
        <v>62</v>
      </c>
      <c r="M621" s="204"/>
      <c r="N621" s="205"/>
    </row>
    <row r="622" spans="1:14" x14ac:dyDescent="0.25">
      <c r="A622" s="216">
        <v>44313</v>
      </c>
      <c r="B622" s="210" t="s">
        <v>93</v>
      </c>
      <c r="C622" s="245" t="s">
        <v>93</v>
      </c>
      <c r="D622" s="210" t="s">
        <v>91</v>
      </c>
      <c r="E622" s="454">
        <v>4000</v>
      </c>
      <c r="F622" s="565">
        <v>3650</v>
      </c>
      <c r="G622" s="519">
        <f t="shared" si="14"/>
        <v>1.095890410958904</v>
      </c>
      <c r="H622" s="690" t="s">
        <v>276</v>
      </c>
      <c r="I622" s="246" t="s">
        <v>18</v>
      </c>
      <c r="J622" s="762" t="s">
        <v>598</v>
      </c>
      <c r="K622" s="245" t="s">
        <v>135</v>
      </c>
      <c r="L622" s="245" t="s">
        <v>62</v>
      </c>
      <c r="M622" s="204"/>
      <c r="N622" s="205"/>
    </row>
    <row r="623" spans="1:14" x14ac:dyDescent="0.25">
      <c r="A623" s="216">
        <v>44313</v>
      </c>
      <c r="B623" s="210" t="s">
        <v>93</v>
      </c>
      <c r="C623" s="245" t="s">
        <v>93</v>
      </c>
      <c r="D623" s="210" t="s">
        <v>91</v>
      </c>
      <c r="E623" s="497">
        <v>2000</v>
      </c>
      <c r="F623" s="565">
        <v>3650</v>
      </c>
      <c r="G623" s="519">
        <f t="shared" si="14"/>
        <v>0.54794520547945202</v>
      </c>
      <c r="H623" s="690" t="s">
        <v>276</v>
      </c>
      <c r="I623" s="246" t="s">
        <v>18</v>
      </c>
      <c r="J623" s="762" t="s">
        <v>598</v>
      </c>
      <c r="K623" s="245" t="s">
        <v>135</v>
      </c>
      <c r="L623" s="245" t="s">
        <v>62</v>
      </c>
      <c r="M623" s="204"/>
      <c r="N623" s="205"/>
    </row>
    <row r="624" spans="1:14" x14ac:dyDescent="0.25">
      <c r="A624" s="216">
        <v>44313</v>
      </c>
      <c r="B624" s="210" t="s">
        <v>93</v>
      </c>
      <c r="C624" s="245" t="s">
        <v>93</v>
      </c>
      <c r="D624" s="210" t="s">
        <v>91</v>
      </c>
      <c r="E624" s="203">
        <v>4000</v>
      </c>
      <c r="F624" s="565">
        <v>3650</v>
      </c>
      <c r="G624" s="519">
        <f t="shared" si="14"/>
        <v>1.095890410958904</v>
      </c>
      <c r="H624" s="690" t="s">
        <v>276</v>
      </c>
      <c r="I624" s="246" t="s">
        <v>18</v>
      </c>
      <c r="J624" s="762" t="s">
        <v>598</v>
      </c>
      <c r="K624" s="245" t="s">
        <v>135</v>
      </c>
      <c r="L624" s="245" t="s">
        <v>62</v>
      </c>
      <c r="M624" s="204"/>
      <c r="N624" s="205"/>
    </row>
    <row r="625" spans="1:14" x14ac:dyDescent="0.25">
      <c r="A625" s="48">
        <v>44313</v>
      </c>
      <c r="B625" s="230" t="s">
        <v>68</v>
      </c>
      <c r="C625" s="230" t="s">
        <v>67</v>
      </c>
      <c r="D625" s="667" t="s">
        <v>91</v>
      </c>
      <c r="E625" s="222">
        <v>6000</v>
      </c>
      <c r="F625" s="565">
        <v>3650</v>
      </c>
      <c r="G625" s="519">
        <f t="shared" si="14"/>
        <v>1.6438356164383561</v>
      </c>
      <c r="H625" s="690" t="s">
        <v>70</v>
      </c>
      <c r="I625" s="246" t="s">
        <v>18</v>
      </c>
      <c r="J625" s="833" t="s">
        <v>601</v>
      </c>
      <c r="K625" s="245" t="s">
        <v>135</v>
      </c>
      <c r="L625" s="245" t="s">
        <v>62</v>
      </c>
      <c r="M625" s="204"/>
      <c r="N625" s="205"/>
    </row>
    <row r="626" spans="1:14" x14ac:dyDescent="0.25">
      <c r="A626" s="48">
        <v>44313</v>
      </c>
      <c r="B626" s="230" t="s">
        <v>68</v>
      </c>
      <c r="C626" s="230" t="s">
        <v>67</v>
      </c>
      <c r="D626" s="667" t="s">
        <v>91</v>
      </c>
      <c r="E626" s="222">
        <v>18000</v>
      </c>
      <c r="F626" s="565">
        <v>3650</v>
      </c>
      <c r="G626" s="519">
        <f t="shared" si="14"/>
        <v>4.9315068493150687</v>
      </c>
      <c r="H626" s="690" t="s">
        <v>70</v>
      </c>
      <c r="I626" s="246" t="s">
        <v>18</v>
      </c>
      <c r="J626" s="833" t="s">
        <v>601</v>
      </c>
      <c r="K626" s="245" t="s">
        <v>135</v>
      </c>
      <c r="L626" s="245" t="s">
        <v>62</v>
      </c>
      <c r="M626" s="204"/>
      <c r="N626" s="205"/>
    </row>
    <row r="627" spans="1:14" x14ac:dyDescent="0.25">
      <c r="A627" s="48">
        <v>44313</v>
      </c>
      <c r="B627" s="230" t="s">
        <v>68</v>
      </c>
      <c r="C627" s="230" t="s">
        <v>67</v>
      </c>
      <c r="D627" s="667" t="s">
        <v>91</v>
      </c>
      <c r="E627" s="497">
        <v>4000</v>
      </c>
      <c r="F627" s="565">
        <v>3650</v>
      </c>
      <c r="G627" s="519">
        <f t="shared" si="14"/>
        <v>1.095890410958904</v>
      </c>
      <c r="H627" s="690" t="s">
        <v>70</v>
      </c>
      <c r="I627" s="246" t="s">
        <v>18</v>
      </c>
      <c r="J627" s="833" t="s">
        <v>601</v>
      </c>
      <c r="K627" s="245" t="s">
        <v>135</v>
      </c>
      <c r="L627" s="245" t="s">
        <v>62</v>
      </c>
      <c r="M627" s="204"/>
      <c r="N627" s="205"/>
    </row>
    <row r="628" spans="1:14" x14ac:dyDescent="0.25">
      <c r="A628" s="48">
        <v>44313</v>
      </c>
      <c r="B628" s="230" t="s">
        <v>68</v>
      </c>
      <c r="C628" s="230" t="s">
        <v>67</v>
      </c>
      <c r="D628" s="667" t="s">
        <v>91</v>
      </c>
      <c r="E628" s="219">
        <v>7000</v>
      </c>
      <c r="F628" s="565">
        <v>3650</v>
      </c>
      <c r="G628" s="519">
        <f t="shared" si="14"/>
        <v>1.9178082191780821</v>
      </c>
      <c r="H628" s="690" t="s">
        <v>70</v>
      </c>
      <c r="I628" s="246" t="s">
        <v>18</v>
      </c>
      <c r="J628" s="833" t="s">
        <v>601</v>
      </c>
      <c r="K628" s="245" t="s">
        <v>135</v>
      </c>
      <c r="L628" s="245" t="s">
        <v>62</v>
      </c>
      <c r="M628" s="204"/>
      <c r="N628" s="205"/>
    </row>
    <row r="629" spans="1:14" ht="16.5" customHeight="1" x14ac:dyDescent="0.25">
      <c r="A629" s="48">
        <v>44313</v>
      </c>
      <c r="B629" s="230" t="s">
        <v>68</v>
      </c>
      <c r="C629" s="230" t="s">
        <v>67</v>
      </c>
      <c r="D629" s="667" t="s">
        <v>91</v>
      </c>
      <c r="E629" s="222">
        <v>19000</v>
      </c>
      <c r="F629" s="565">
        <v>3650</v>
      </c>
      <c r="G629" s="519">
        <f t="shared" si="14"/>
        <v>5.2054794520547949</v>
      </c>
      <c r="H629" s="690" t="s">
        <v>70</v>
      </c>
      <c r="I629" s="246" t="s">
        <v>18</v>
      </c>
      <c r="J629" s="833" t="s">
        <v>601</v>
      </c>
      <c r="K629" s="245" t="s">
        <v>135</v>
      </c>
      <c r="L629" s="245" t="s">
        <v>62</v>
      </c>
      <c r="M629" s="800"/>
      <c r="N629" s="801"/>
    </row>
    <row r="630" spans="1:14" ht="16.5" customHeight="1" x14ac:dyDescent="0.25">
      <c r="A630" s="48">
        <v>44313</v>
      </c>
      <c r="B630" s="212" t="s">
        <v>93</v>
      </c>
      <c r="C630" s="245" t="s">
        <v>93</v>
      </c>
      <c r="D630" s="287" t="s">
        <v>91</v>
      </c>
      <c r="E630" s="203">
        <v>8000</v>
      </c>
      <c r="F630" s="565">
        <v>3650</v>
      </c>
      <c r="G630" s="519">
        <f t="shared" si="14"/>
        <v>2.1917808219178081</v>
      </c>
      <c r="H630" s="690" t="s">
        <v>70</v>
      </c>
      <c r="I630" s="246" t="s">
        <v>18</v>
      </c>
      <c r="J630" s="833" t="s">
        <v>601</v>
      </c>
      <c r="K630" s="245" t="s">
        <v>135</v>
      </c>
      <c r="L630" s="245" t="s">
        <v>62</v>
      </c>
      <c r="M630" s="800"/>
      <c r="N630" s="801"/>
    </row>
    <row r="631" spans="1:14" ht="15.75" customHeight="1" x14ac:dyDescent="0.25">
      <c r="A631" s="48">
        <v>44313</v>
      </c>
      <c r="B631" s="212" t="s">
        <v>93</v>
      </c>
      <c r="C631" s="245" t="s">
        <v>93</v>
      </c>
      <c r="D631" s="287" t="s">
        <v>91</v>
      </c>
      <c r="E631" s="500">
        <v>2000</v>
      </c>
      <c r="F631" s="565">
        <v>3650</v>
      </c>
      <c r="G631" s="519">
        <f t="shared" si="14"/>
        <v>0.54794520547945202</v>
      </c>
      <c r="H631" s="690" t="s">
        <v>70</v>
      </c>
      <c r="I631" s="246" t="s">
        <v>18</v>
      </c>
      <c r="J631" s="833" t="s">
        <v>601</v>
      </c>
      <c r="K631" s="245" t="s">
        <v>135</v>
      </c>
      <c r="L631" s="245" t="s">
        <v>62</v>
      </c>
      <c r="M631" s="800"/>
      <c r="N631" s="801"/>
    </row>
    <row r="632" spans="1:14" ht="16.5" customHeight="1" x14ac:dyDescent="0.25">
      <c r="A632" s="48">
        <v>44313</v>
      </c>
      <c r="B632" s="245" t="s">
        <v>68</v>
      </c>
      <c r="C632" s="230" t="s">
        <v>67</v>
      </c>
      <c r="D632" s="230" t="s">
        <v>91</v>
      </c>
      <c r="E632" s="240">
        <v>9000</v>
      </c>
      <c r="F632" s="565">
        <v>3650</v>
      </c>
      <c r="G632" s="519">
        <f t="shared" si="14"/>
        <v>2.4657534246575343</v>
      </c>
      <c r="H632" s="785" t="s">
        <v>263</v>
      </c>
      <c r="I632" s="246" t="s">
        <v>18</v>
      </c>
      <c r="J632" s="290" t="s">
        <v>591</v>
      </c>
      <c r="K632" s="245" t="s">
        <v>135</v>
      </c>
      <c r="L632" s="245" t="s">
        <v>62</v>
      </c>
      <c r="M632" s="800"/>
      <c r="N632" s="801"/>
    </row>
    <row r="633" spans="1:14" ht="16.5" customHeight="1" x14ac:dyDescent="0.25">
      <c r="A633" s="48">
        <v>44313</v>
      </c>
      <c r="B633" s="245" t="s">
        <v>68</v>
      </c>
      <c r="C633" s="230" t="s">
        <v>67</v>
      </c>
      <c r="D633" s="230" t="s">
        <v>91</v>
      </c>
      <c r="E633" s="203">
        <v>10000</v>
      </c>
      <c r="F633" s="565">
        <v>3650</v>
      </c>
      <c r="G633" s="519">
        <f t="shared" si="14"/>
        <v>2.7397260273972601</v>
      </c>
      <c r="H633" s="785" t="s">
        <v>263</v>
      </c>
      <c r="I633" s="246" t="s">
        <v>18</v>
      </c>
      <c r="J633" s="290" t="s">
        <v>591</v>
      </c>
      <c r="K633" s="245" t="s">
        <v>135</v>
      </c>
      <c r="L633" s="245" t="s">
        <v>62</v>
      </c>
      <c r="M633" s="800"/>
      <c r="N633" s="801"/>
    </row>
    <row r="634" spans="1:14" ht="17.25" customHeight="1" x14ac:dyDescent="0.25">
      <c r="A634" s="48">
        <v>44313</v>
      </c>
      <c r="B634" s="245" t="s">
        <v>68</v>
      </c>
      <c r="C634" s="230" t="s">
        <v>67</v>
      </c>
      <c r="D634" s="230" t="s">
        <v>91</v>
      </c>
      <c r="E634" s="227">
        <v>3000</v>
      </c>
      <c r="F634" s="565">
        <v>3650</v>
      </c>
      <c r="G634" s="519">
        <f t="shared" si="14"/>
        <v>0.82191780821917804</v>
      </c>
      <c r="H634" s="785" t="s">
        <v>263</v>
      </c>
      <c r="I634" s="246" t="s">
        <v>18</v>
      </c>
      <c r="J634" s="290" t="s">
        <v>591</v>
      </c>
      <c r="K634" s="245" t="s">
        <v>135</v>
      </c>
      <c r="L634" s="245" t="s">
        <v>62</v>
      </c>
      <c r="M634" s="800"/>
      <c r="N634" s="801"/>
    </row>
    <row r="635" spans="1:14" x14ac:dyDescent="0.25">
      <c r="A635" s="48">
        <v>44313</v>
      </c>
      <c r="B635" s="245" t="s">
        <v>68</v>
      </c>
      <c r="C635" s="230" t="s">
        <v>67</v>
      </c>
      <c r="D635" s="230" t="s">
        <v>91</v>
      </c>
      <c r="E635" s="500">
        <v>6000</v>
      </c>
      <c r="F635" s="565">
        <v>3650</v>
      </c>
      <c r="G635" s="519">
        <f t="shared" si="14"/>
        <v>1.6438356164383561</v>
      </c>
      <c r="H635" s="785" t="s">
        <v>263</v>
      </c>
      <c r="I635" s="246" t="s">
        <v>18</v>
      </c>
      <c r="J635" s="290" t="s">
        <v>591</v>
      </c>
      <c r="K635" s="245" t="s">
        <v>135</v>
      </c>
      <c r="L635" s="245" t="s">
        <v>62</v>
      </c>
      <c r="M635" s="204"/>
      <c r="N635" s="205"/>
    </row>
    <row r="636" spans="1:14" x14ac:dyDescent="0.25">
      <c r="A636" s="48">
        <v>44313</v>
      </c>
      <c r="B636" s="245" t="s">
        <v>68</v>
      </c>
      <c r="C636" s="230" t="s">
        <v>67</v>
      </c>
      <c r="D636" s="230" t="s">
        <v>91</v>
      </c>
      <c r="E636" s="203">
        <v>7000</v>
      </c>
      <c r="F636" s="565">
        <v>3650</v>
      </c>
      <c r="G636" s="519">
        <f t="shared" si="14"/>
        <v>1.9178082191780821</v>
      </c>
      <c r="H636" s="785" t="s">
        <v>263</v>
      </c>
      <c r="I636" s="246" t="s">
        <v>18</v>
      </c>
      <c r="J636" s="290" t="s">
        <v>591</v>
      </c>
      <c r="K636" s="245" t="s">
        <v>135</v>
      </c>
      <c r="L636" s="245" t="s">
        <v>62</v>
      </c>
      <c r="M636" s="204"/>
      <c r="N636" s="205"/>
    </row>
    <row r="637" spans="1:14" x14ac:dyDescent="0.25">
      <c r="A637" s="48">
        <v>44313</v>
      </c>
      <c r="B637" s="245" t="s">
        <v>93</v>
      </c>
      <c r="C637" s="245" t="s">
        <v>93</v>
      </c>
      <c r="D637" s="226" t="s">
        <v>91</v>
      </c>
      <c r="E637" s="203">
        <v>6000</v>
      </c>
      <c r="F637" s="565">
        <v>3650</v>
      </c>
      <c r="G637" s="519">
        <f t="shared" si="14"/>
        <v>1.6438356164383561</v>
      </c>
      <c r="H637" s="785" t="s">
        <v>263</v>
      </c>
      <c r="I637" s="246" t="s">
        <v>18</v>
      </c>
      <c r="J637" s="290" t="s">
        <v>591</v>
      </c>
      <c r="K637" s="245" t="s">
        <v>135</v>
      </c>
      <c r="L637" s="245" t="s">
        <v>62</v>
      </c>
      <c r="M637" s="204"/>
      <c r="N637" s="205"/>
    </row>
    <row r="638" spans="1:14" x14ac:dyDescent="0.25">
      <c r="A638" s="48">
        <v>44313</v>
      </c>
      <c r="B638" s="245" t="s">
        <v>93</v>
      </c>
      <c r="C638" s="245" t="s">
        <v>93</v>
      </c>
      <c r="D638" s="226" t="s">
        <v>91</v>
      </c>
      <c r="E638" s="222">
        <v>4000</v>
      </c>
      <c r="F638" s="565">
        <v>3650</v>
      </c>
      <c r="G638" s="519">
        <f t="shared" si="14"/>
        <v>1.095890410958904</v>
      </c>
      <c r="H638" s="785" t="s">
        <v>263</v>
      </c>
      <c r="I638" s="246" t="s">
        <v>18</v>
      </c>
      <c r="J638" s="290" t="s">
        <v>591</v>
      </c>
      <c r="K638" s="245" t="s">
        <v>135</v>
      </c>
      <c r="L638" s="245" t="s">
        <v>62</v>
      </c>
      <c r="M638" s="204"/>
      <c r="N638" s="205"/>
    </row>
    <row r="639" spans="1:14" x14ac:dyDescent="0.25">
      <c r="A639" s="48">
        <v>44313</v>
      </c>
      <c r="B639" s="26" t="s">
        <v>68</v>
      </c>
      <c r="C639" s="26" t="s">
        <v>67</v>
      </c>
      <c r="D639" s="26" t="s">
        <v>91</v>
      </c>
      <c r="E639" s="981">
        <v>4000</v>
      </c>
      <c r="F639" s="565">
        <v>3650</v>
      </c>
      <c r="G639" s="519">
        <f t="shared" si="14"/>
        <v>1.095890410958904</v>
      </c>
      <c r="H639" s="690" t="s">
        <v>324</v>
      </c>
      <c r="I639" s="246" t="s">
        <v>18</v>
      </c>
      <c r="J639" s="210" t="s">
        <v>607</v>
      </c>
      <c r="K639" s="245" t="s">
        <v>135</v>
      </c>
      <c r="L639" s="245" t="s">
        <v>62</v>
      </c>
      <c r="M639" s="204"/>
      <c r="N639" s="205"/>
    </row>
    <row r="640" spans="1:14" x14ac:dyDescent="0.25">
      <c r="A640" s="48">
        <v>44313</v>
      </c>
      <c r="B640" s="26" t="s">
        <v>68</v>
      </c>
      <c r="C640" s="26" t="s">
        <v>67</v>
      </c>
      <c r="D640" s="26" t="s">
        <v>91</v>
      </c>
      <c r="E640" s="981">
        <v>9000</v>
      </c>
      <c r="F640" s="565">
        <v>3650</v>
      </c>
      <c r="G640" s="519">
        <f t="shared" si="14"/>
        <v>2.4657534246575343</v>
      </c>
      <c r="H640" s="690" t="s">
        <v>324</v>
      </c>
      <c r="I640" s="246" t="s">
        <v>18</v>
      </c>
      <c r="J640" s="210" t="s">
        <v>607</v>
      </c>
      <c r="K640" s="245" t="s">
        <v>135</v>
      </c>
      <c r="L640" s="245" t="s">
        <v>62</v>
      </c>
      <c r="M640" s="204"/>
      <c r="N640" s="205"/>
    </row>
    <row r="641" spans="1:14" x14ac:dyDescent="0.25">
      <c r="A641" s="48">
        <v>44313</v>
      </c>
      <c r="B641" s="26" t="s">
        <v>68</v>
      </c>
      <c r="C641" s="26" t="s">
        <v>67</v>
      </c>
      <c r="D641" s="26" t="s">
        <v>91</v>
      </c>
      <c r="E641" s="981">
        <v>10000</v>
      </c>
      <c r="F641" s="565">
        <v>3650</v>
      </c>
      <c r="G641" s="519">
        <f t="shared" si="14"/>
        <v>2.7397260273972601</v>
      </c>
      <c r="H641" s="690" t="s">
        <v>324</v>
      </c>
      <c r="I641" s="246" t="s">
        <v>18</v>
      </c>
      <c r="J641" s="210" t="s">
        <v>607</v>
      </c>
      <c r="K641" s="245" t="s">
        <v>135</v>
      </c>
      <c r="L641" s="245" t="s">
        <v>62</v>
      </c>
      <c r="M641" s="204"/>
      <c r="N641" s="205"/>
    </row>
    <row r="642" spans="1:14" x14ac:dyDescent="0.25">
      <c r="A642" s="48">
        <v>44313</v>
      </c>
      <c r="B642" s="26" t="s">
        <v>68</v>
      </c>
      <c r="C642" s="26" t="s">
        <v>67</v>
      </c>
      <c r="D642" s="26" t="s">
        <v>91</v>
      </c>
      <c r="E642" s="981">
        <v>14000</v>
      </c>
      <c r="F642" s="565">
        <v>3648</v>
      </c>
      <c r="G642" s="519">
        <f t="shared" si="14"/>
        <v>3.8377192982456139</v>
      </c>
      <c r="H642" s="690" t="s">
        <v>324</v>
      </c>
      <c r="I642" s="246" t="s">
        <v>18</v>
      </c>
      <c r="J642" s="210" t="s">
        <v>607</v>
      </c>
      <c r="K642" s="245" t="s">
        <v>135</v>
      </c>
      <c r="L642" s="245" t="s">
        <v>62</v>
      </c>
      <c r="M642" s="204"/>
      <c r="N642" s="205"/>
    </row>
    <row r="643" spans="1:14" x14ac:dyDescent="0.25">
      <c r="A643" s="48">
        <v>44313</v>
      </c>
      <c r="B643" s="26" t="s">
        <v>68</v>
      </c>
      <c r="C643" s="26" t="s">
        <v>67</v>
      </c>
      <c r="D643" s="26" t="s">
        <v>91</v>
      </c>
      <c r="E643" s="981">
        <v>10000</v>
      </c>
      <c r="F643" s="565">
        <v>3648</v>
      </c>
      <c r="G643" s="519">
        <f t="shared" si="14"/>
        <v>2.7412280701754388</v>
      </c>
      <c r="H643" s="690" t="s">
        <v>324</v>
      </c>
      <c r="I643" s="246" t="s">
        <v>18</v>
      </c>
      <c r="J643" s="210" t="s">
        <v>607</v>
      </c>
      <c r="K643" s="245" t="s">
        <v>135</v>
      </c>
      <c r="L643" s="245" t="s">
        <v>62</v>
      </c>
      <c r="M643" s="204"/>
      <c r="N643" s="205"/>
    </row>
    <row r="644" spans="1:14" x14ac:dyDescent="0.25">
      <c r="A644" s="48">
        <v>44313</v>
      </c>
      <c r="B644" s="26" t="s">
        <v>68</v>
      </c>
      <c r="C644" s="26" t="s">
        <v>67</v>
      </c>
      <c r="D644" s="26" t="s">
        <v>91</v>
      </c>
      <c r="E644" s="981">
        <v>5000</v>
      </c>
      <c r="F644" s="565">
        <v>3648</v>
      </c>
      <c r="G644" s="519">
        <f t="shared" si="14"/>
        <v>1.3706140350877194</v>
      </c>
      <c r="H644" s="690" t="s">
        <v>324</v>
      </c>
      <c r="I644" s="246" t="s">
        <v>18</v>
      </c>
      <c r="J644" s="210" t="s">
        <v>607</v>
      </c>
      <c r="K644" s="245" t="s">
        <v>135</v>
      </c>
      <c r="L644" s="245" t="s">
        <v>62</v>
      </c>
      <c r="M644" s="204"/>
      <c r="N644" s="205"/>
    </row>
    <row r="645" spans="1:14" x14ac:dyDescent="0.25">
      <c r="A645" s="48">
        <v>44313</v>
      </c>
      <c r="B645" s="26" t="s">
        <v>93</v>
      </c>
      <c r="C645" s="245" t="s">
        <v>93</v>
      </c>
      <c r="D645" s="26" t="s">
        <v>91</v>
      </c>
      <c r="E645" s="981">
        <v>1000</v>
      </c>
      <c r="F645" s="565">
        <v>3648</v>
      </c>
      <c r="G645" s="519">
        <f t="shared" si="14"/>
        <v>0.27412280701754388</v>
      </c>
      <c r="H645" s="690" t="s">
        <v>324</v>
      </c>
      <c r="I645" s="246" t="s">
        <v>18</v>
      </c>
      <c r="J645" s="210" t="s">
        <v>607</v>
      </c>
      <c r="K645" s="245" t="s">
        <v>135</v>
      </c>
      <c r="L645" s="245" t="s">
        <v>62</v>
      </c>
      <c r="M645" s="204"/>
      <c r="N645" s="205"/>
    </row>
    <row r="646" spans="1:14" x14ac:dyDescent="0.25">
      <c r="A646" s="48">
        <v>44313</v>
      </c>
      <c r="B646" s="26" t="s">
        <v>93</v>
      </c>
      <c r="C646" s="245" t="s">
        <v>93</v>
      </c>
      <c r="D646" s="26" t="s">
        <v>91</v>
      </c>
      <c r="E646" s="981">
        <v>2000</v>
      </c>
      <c r="F646" s="565">
        <v>3648</v>
      </c>
      <c r="G646" s="519">
        <f t="shared" si="14"/>
        <v>0.54824561403508776</v>
      </c>
      <c r="H646" s="690" t="s">
        <v>324</v>
      </c>
      <c r="I646" s="246" t="s">
        <v>18</v>
      </c>
      <c r="J646" s="210" t="s">
        <v>607</v>
      </c>
      <c r="K646" s="245" t="s">
        <v>135</v>
      </c>
      <c r="L646" s="245" t="s">
        <v>62</v>
      </c>
      <c r="M646" s="204"/>
      <c r="N646" s="205"/>
    </row>
    <row r="647" spans="1:14" x14ac:dyDescent="0.25">
      <c r="A647" s="48">
        <v>44313</v>
      </c>
      <c r="B647" s="26" t="s">
        <v>93</v>
      </c>
      <c r="C647" s="245" t="s">
        <v>93</v>
      </c>
      <c r="D647" s="26" t="s">
        <v>91</v>
      </c>
      <c r="E647" s="981">
        <v>3000</v>
      </c>
      <c r="F647" s="565">
        <v>3648</v>
      </c>
      <c r="G647" s="519">
        <f t="shared" si="14"/>
        <v>0.82236842105263153</v>
      </c>
      <c r="H647" s="690" t="s">
        <v>324</v>
      </c>
      <c r="I647" s="246" t="s">
        <v>18</v>
      </c>
      <c r="J647" s="210" t="s">
        <v>607</v>
      </c>
      <c r="K647" s="245" t="s">
        <v>135</v>
      </c>
      <c r="L647" s="245" t="s">
        <v>62</v>
      </c>
      <c r="M647" s="204"/>
      <c r="N647" s="205"/>
    </row>
    <row r="648" spans="1:14" x14ac:dyDescent="0.25">
      <c r="A648" s="48">
        <v>44313</v>
      </c>
      <c r="B648" s="26" t="s">
        <v>93</v>
      </c>
      <c r="C648" s="245" t="s">
        <v>93</v>
      </c>
      <c r="D648" s="26" t="s">
        <v>91</v>
      </c>
      <c r="E648" s="981">
        <v>1000</v>
      </c>
      <c r="F648" s="565">
        <v>3648</v>
      </c>
      <c r="G648" s="519">
        <f t="shared" si="14"/>
        <v>0.27412280701754388</v>
      </c>
      <c r="H648" s="690" t="s">
        <v>324</v>
      </c>
      <c r="I648" s="246" t="s">
        <v>18</v>
      </c>
      <c r="J648" s="210" t="s">
        <v>607</v>
      </c>
      <c r="K648" s="245" t="s">
        <v>135</v>
      </c>
      <c r="L648" s="245" t="s">
        <v>62</v>
      </c>
      <c r="M648" s="204"/>
      <c r="N648" s="205"/>
    </row>
    <row r="649" spans="1:14" x14ac:dyDescent="0.25">
      <c r="A649" s="48">
        <v>44313</v>
      </c>
      <c r="B649" s="26" t="s">
        <v>93</v>
      </c>
      <c r="C649" s="245" t="s">
        <v>93</v>
      </c>
      <c r="D649" s="26" t="s">
        <v>91</v>
      </c>
      <c r="E649" s="981">
        <v>3000</v>
      </c>
      <c r="F649" s="565">
        <v>3650</v>
      </c>
      <c r="G649" s="519">
        <f t="shared" si="14"/>
        <v>0.82191780821917804</v>
      </c>
      <c r="H649" s="690" t="s">
        <v>324</v>
      </c>
      <c r="I649" s="246" t="s">
        <v>18</v>
      </c>
      <c r="J649" s="210" t="s">
        <v>607</v>
      </c>
      <c r="K649" s="245" t="s">
        <v>135</v>
      </c>
      <c r="L649" s="245" t="s">
        <v>62</v>
      </c>
      <c r="M649" s="204"/>
      <c r="N649" s="205"/>
    </row>
    <row r="650" spans="1:14" x14ac:dyDescent="0.25">
      <c r="A650" s="48">
        <v>44313</v>
      </c>
      <c r="B650" s="245" t="s">
        <v>68</v>
      </c>
      <c r="C650" s="210" t="s">
        <v>67</v>
      </c>
      <c r="D650" s="226" t="s">
        <v>91</v>
      </c>
      <c r="E650" s="454">
        <v>15000</v>
      </c>
      <c r="F650" s="565">
        <v>3650</v>
      </c>
      <c r="G650" s="519">
        <f t="shared" si="14"/>
        <v>4.1095890410958908</v>
      </c>
      <c r="H650" s="690" t="s">
        <v>71</v>
      </c>
      <c r="I650" s="246" t="s">
        <v>18</v>
      </c>
      <c r="J650" s="290" t="s">
        <v>611</v>
      </c>
      <c r="K650" s="245" t="s">
        <v>135</v>
      </c>
      <c r="L650" s="245" t="s">
        <v>62</v>
      </c>
      <c r="M650" s="204"/>
      <c r="N650" s="205"/>
    </row>
    <row r="651" spans="1:14" x14ac:dyDescent="0.25">
      <c r="A651" s="48">
        <v>44313</v>
      </c>
      <c r="B651" s="245" t="s">
        <v>68</v>
      </c>
      <c r="C651" s="210" t="s">
        <v>67</v>
      </c>
      <c r="D651" s="226" t="s">
        <v>91</v>
      </c>
      <c r="E651" s="227">
        <v>18000</v>
      </c>
      <c r="F651" s="565">
        <v>3650</v>
      </c>
      <c r="G651" s="519">
        <f t="shared" si="14"/>
        <v>4.9315068493150687</v>
      </c>
      <c r="H651" s="690" t="s">
        <v>71</v>
      </c>
      <c r="I651" s="246" t="s">
        <v>18</v>
      </c>
      <c r="J651" s="290" t="s">
        <v>611</v>
      </c>
      <c r="K651" s="245" t="s">
        <v>135</v>
      </c>
      <c r="L651" s="245" t="s">
        <v>62</v>
      </c>
      <c r="M651" s="204"/>
      <c r="N651" s="205"/>
    </row>
    <row r="652" spans="1:14" x14ac:dyDescent="0.25">
      <c r="A652" s="48">
        <v>44313</v>
      </c>
      <c r="B652" s="245" t="s">
        <v>68</v>
      </c>
      <c r="C652" s="210" t="s">
        <v>67</v>
      </c>
      <c r="D652" s="226" t="s">
        <v>91</v>
      </c>
      <c r="E652" s="233">
        <v>10000</v>
      </c>
      <c r="F652" s="565">
        <v>3650</v>
      </c>
      <c r="G652" s="519">
        <f t="shared" si="14"/>
        <v>2.7397260273972601</v>
      </c>
      <c r="H652" s="690" t="s">
        <v>71</v>
      </c>
      <c r="I652" s="246" t="s">
        <v>18</v>
      </c>
      <c r="J652" s="290" t="s">
        <v>611</v>
      </c>
      <c r="K652" s="245" t="s">
        <v>135</v>
      </c>
      <c r="L652" s="245" t="s">
        <v>62</v>
      </c>
      <c r="M652" s="204"/>
      <c r="N652" s="205"/>
    </row>
    <row r="653" spans="1:14" x14ac:dyDescent="0.25">
      <c r="A653" s="48">
        <v>44313</v>
      </c>
      <c r="B653" s="210" t="s">
        <v>93</v>
      </c>
      <c r="C653" s="245" t="s">
        <v>93</v>
      </c>
      <c r="D653" s="210" t="s">
        <v>91</v>
      </c>
      <c r="E653" s="203">
        <v>2000</v>
      </c>
      <c r="F653" s="565">
        <v>3650</v>
      </c>
      <c r="G653" s="519">
        <f t="shared" si="14"/>
        <v>0.54794520547945202</v>
      </c>
      <c r="H653" s="690" t="s">
        <v>71</v>
      </c>
      <c r="I653" s="246" t="s">
        <v>18</v>
      </c>
      <c r="J653" s="290" t="s">
        <v>611</v>
      </c>
      <c r="K653" s="245" t="s">
        <v>135</v>
      </c>
      <c r="L653" s="245" t="s">
        <v>62</v>
      </c>
      <c r="M653" s="204"/>
      <c r="N653" s="205"/>
    </row>
    <row r="654" spans="1:14" x14ac:dyDescent="0.25">
      <c r="A654" s="48">
        <v>44313</v>
      </c>
      <c r="B654" s="210" t="s">
        <v>93</v>
      </c>
      <c r="C654" s="245" t="s">
        <v>93</v>
      </c>
      <c r="D654" s="210" t="s">
        <v>91</v>
      </c>
      <c r="E654" s="203">
        <v>7000</v>
      </c>
      <c r="F654" s="565">
        <v>3650</v>
      </c>
      <c r="G654" s="519">
        <f t="shared" si="14"/>
        <v>1.9178082191780821</v>
      </c>
      <c r="H654" s="690" t="s">
        <v>71</v>
      </c>
      <c r="I654" s="246" t="s">
        <v>18</v>
      </c>
      <c r="J654" s="290" t="s">
        <v>611</v>
      </c>
      <c r="K654" s="245" t="s">
        <v>135</v>
      </c>
      <c r="L654" s="245" t="s">
        <v>62</v>
      </c>
      <c r="M654" s="204"/>
      <c r="N654" s="205"/>
    </row>
    <row r="655" spans="1:14" x14ac:dyDescent="0.25">
      <c r="A655" s="48">
        <v>44313</v>
      </c>
      <c r="B655" s="210" t="s">
        <v>93</v>
      </c>
      <c r="C655" s="245" t="s">
        <v>93</v>
      </c>
      <c r="D655" s="210" t="s">
        <v>91</v>
      </c>
      <c r="E655" s="819">
        <v>1000</v>
      </c>
      <c r="F655" s="565">
        <v>3650</v>
      </c>
      <c r="G655" s="519">
        <f t="shared" si="14"/>
        <v>0.27397260273972601</v>
      </c>
      <c r="H655" s="690" t="s">
        <v>71</v>
      </c>
      <c r="I655" s="246" t="s">
        <v>18</v>
      </c>
      <c r="J655" s="290" t="s">
        <v>611</v>
      </c>
      <c r="K655" s="245" t="s">
        <v>135</v>
      </c>
      <c r="L655" s="245" t="s">
        <v>62</v>
      </c>
      <c r="M655" s="204"/>
      <c r="N655" s="205"/>
    </row>
    <row r="656" spans="1:14" x14ac:dyDescent="0.25">
      <c r="A656" s="531">
        <v>44313</v>
      </c>
      <c r="B656" s="210" t="s">
        <v>110</v>
      </c>
      <c r="C656" s="210" t="s">
        <v>115</v>
      </c>
      <c r="D656" s="226" t="s">
        <v>14</v>
      </c>
      <c r="E656" s="219">
        <v>15000</v>
      </c>
      <c r="F656" s="565">
        <v>3650</v>
      </c>
      <c r="G656" s="519">
        <f t="shared" si="14"/>
        <v>4.1095890410958908</v>
      </c>
      <c r="H656" s="690" t="s">
        <v>465</v>
      </c>
      <c r="I656" s="246" t="s">
        <v>18</v>
      </c>
      <c r="J656" s="884" t="s">
        <v>492</v>
      </c>
      <c r="K656" s="245" t="s">
        <v>135</v>
      </c>
      <c r="L656" s="245" t="s">
        <v>62</v>
      </c>
      <c r="M656" s="204"/>
      <c r="N656" s="205"/>
    </row>
    <row r="657" spans="1:14" x14ac:dyDescent="0.25">
      <c r="A657" s="531">
        <v>44313</v>
      </c>
      <c r="B657" s="210" t="s">
        <v>322</v>
      </c>
      <c r="C657" s="210" t="s">
        <v>115</v>
      </c>
      <c r="D657" s="226" t="s">
        <v>91</v>
      </c>
      <c r="E657" s="220">
        <v>10000</v>
      </c>
      <c r="F657" s="565">
        <v>3650</v>
      </c>
      <c r="G657" s="519">
        <f t="shared" si="14"/>
        <v>2.7397260273972601</v>
      </c>
      <c r="H657" s="690" t="s">
        <v>263</v>
      </c>
      <c r="I657" s="246" t="s">
        <v>18</v>
      </c>
      <c r="J657" s="884" t="s">
        <v>492</v>
      </c>
      <c r="K657" s="245" t="s">
        <v>135</v>
      </c>
      <c r="L657" s="245" t="s">
        <v>62</v>
      </c>
      <c r="M657" s="204"/>
      <c r="N657" s="205"/>
    </row>
    <row r="658" spans="1:14" x14ac:dyDescent="0.25">
      <c r="A658" s="531">
        <v>44313</v>
      </c>
      <c r="B658" s="210" t="s">
        <v>111</v>
      </c>
      <c r="C658" s="210" t="s">
        <v>115</v>
      </c>
      <c r="D658" s="226" t="s">
        <v>52</v>
      </c>
      <c r="E658" s="262">
        <v>10000</v>
      </c>
      <c r="F658" s="565">
        <v>3650</v>
      </c>
      <c r="G658" s="519">
        <f t="shared" si="14"/>
        <v>2.7397260273972601</v>
      </c>
      <c r="H658" s="690" t="s">
        <v>53</v>
      </c>
      <c r="I658" s="246" t="s">
        <v>18</v>
      </c>
      <c r="J658" s="884" t="s">
        <v>492</v>
      </c>
      <c r="K658" s="245" t="s">
        <v>135</v>
      </c>
      <c r="L658" s="245" t="s">
        <v>62</v>
      </c>
      <c r="M658" s="204"/>
      <c r="N658" s="205"/>
    </row>
    <row r="659" spans="1:14" x14ac:dyDescent="0.25">
      <c r="A659" s="48">
        <v>44313</v>
      </c>
      <c r="B659" s="438" t="s">
        <v>113</v>
      </c>
      <c r="C659" s="210" t="s">
        <v>115</v>
      </c>
      <c r="D659" s="226" t="s">
        <v>91</v>
      </c>
      <c r="E659" s="220">
        <v>30000</v>
      </c>
      <c r="F659" s="565">
        <v>3650</v>
      </c>
      <c r="G659" s="519">
        <f t="shared" si="14"/>
        <v>8.2191780821917817</v>
      </c>
      <c r="H659" s="690" t="s">
        <v>70</v>
      </c>
      <c r="I659" s="246" t="s">
        <v>18</v>
      </c>
      <c r="J659" s="833" t="s">
        <v>805</v>
      </c>
      <c r="K659" s="245" t="s">
        <v>135</v>
      </c>
      <c r="L659" s="245" t="s">
        <v>62</v>
      </c>
      <c r="M659" s="204"/>
      <c r="N659" s="205"/>
    </row>
    <row r="660" spans="1:14" x14ac:dyDescent="0.25">
      <c r="A660" s="48">
        <v>44313</v>
      </c>
      <c r="B660" s="438" t="s">
        <v>114</v>
      </c>
      <c r="C660" s="210" t="s">
        <v>115</v>
      </c>
      <c r="D660" s="226" t="s">
        <v>91</v>
      </c>
      <c r="E660" s="220">
        <v>30000</v>
      </c>
      <c r="F660" s="565">
        <v>3650</v>
      </c>
      <c r="G660" s="519">
        <f t="shared" si="14"/>
        <v>8.2191780821917817</v>
      </c>
      <c r="H660" s="690" t="s">
        <v>71</v>
      </c>
      <c r="I660" s="246" t="s">
        <v>18</v>
      </c>
      <c r="J660" s="833" t="s">
        <v>805</v>
      </c>
      <c r="K660" s="245" t="s">
        <v>135</v>
      </c>
      <c r="L660" s="245" t="s">
        <v>62</v>
      </c>
      <c r="M660" s="204"/>
      <c r="N660" s="205"/>
    </row>
    <row r="661" spans="1:14" x14ac:dyDescent="0.25">
      <c r="A661" s="48">
        <v>44313</v>
      </c>
      <c r="B661" s="438" t="s">
        <v>493</v>
      </c>
      <c r="C661" s="210" t="s">
        <v>115</v>
      </c>
      <c r="D661" s="226" t="s">
        <v>91</v>
      </c>
      <c r="E661" s="220">
        <v>30000</v>
      </c>
      <c r="F661" s="565">
        <v>3650</v>
      </c>
      <c r="G661" s="519">
        <f t="shared" si="14"/>
        <v>8.2191780821917817</v>
      </c>
      <c r="H661" s="690" t="s">
        <v>276</v>
      </c>
      <c r="I661" s="246" t="s">
        <v>18</v>
      </c>
      <c r="J661" s="833" t="s">
        <v>805</v>
      </c>
      <c r="K661" s="245" t="s">
        <v>135</v>
      </c>
      <c r="L661" s="245" t="s">
        <v>62</v>
      </c>
      <c r="M661" s="204"/>
      <c r="N661" s="205"/>
    </row>
    <row r="662" spans="1:14" x14ac:dyDescent="0.25">
      <c r="A662" s="48">
        <v>44313</v>
      </c>
      <c r="B662" s="438" t="s">
        <v>323</v>
      </c>
      <c r="C662" s="210" t="s">
        <v>115</v>
      </c>
      <c r="D662" s="226" t="s">
        <v>91</v>
      </c>
      <c r="E662" s="220">
        <v>30000</v>
      </c>
      <c r="F662" s="565">
        <v>3650</v>
      </c>
      <c r="G662" s="519">
        <f t="shared" si="14"/>
        <v>8.2191780821917817</v>
      </c>
      <c r="H662" s="690" t="s">
        <v>324</v>
      </c>
      <c r="I662" s="246" t="s">
        <v>18</v>
      </c>
      <c r="J662" s="833" t="s">
        <v>805</v>
      </c>
      <c r="K662" s="245" t="s">
        <v>135</v>
      </c>
      <c r="L662" s="245" t="s">
        <v>62</v>
      </c>
      <c r="M662" s="204"/>
      <c r="N662" s="205"/>
    </row>
    <row r="663" spans="1:14" x14ac:dyDescent="0.25">
      <c r="A663" s="48">
        <v>44313</v>
      </c>
      <c r="B663" s="438" t="s">
        <v>322</v>
      </c>
      <c r="C663" s="210" t="s">
        <v>115</v>
      </c>
      <c r="D663" s="226" t="s">
        <v>91</v>
      </c>
      <c r="E663" s="220">
        <v>20000</v>
      </c>
      <c r="F663" s="565">
        <v>3650</v>
      </c>
      <c r="G663" s="519">
        <f>E663/F663</f>
        <v>5.4794520547945202</v>
      </c>
      <c r="H663" s="690" t="s">
        <v>263</v>
      </c>
      <c r="I663" s="246" t="s">
        <v>18</v>
      </c>
      <c r="J663" s="833" t="s">
        <v>805</v>
      </c>
      <c r="K663" s="245" t="s">
        <v>135</v>
      </c>
      <c r="L663" s="245" t="s">
        <v>62</v>
      </c>
      <c r="M663" s="204"/>
      <c r="N663" s="205"/>
    </row>
    <row r="664" spans="1:14" x14ac:dyDescent="0.25">
      <c r="A664" s="48">
        <v>44313</v>
      </c>
      <c r="B664" s="438" t="s">
        <v>111</v>
      </c>
      <c r="C664" s="210" t="s">
        <v>115</v>
      </c>
      <c r="D664" s="226" t="s">
        <v>52</v>
      </c>
      <c r="E664" s="220">
        <v>10000</v>
      </c>
      <c r="F664" s="730">
        <v>3650</v>
      </c>
      <c r="G664" s="519">
        <f t="shared" ref="G664:G733" si="15">E664/F664</f>
        <v>2.7397260273972601</v>
      </c>
      <c r="H664" s="690" t="s">
        <v>53</v>
      </c>
      <c r="I664" s="246" t="s">
        <v>18</v>
      </c>
      <c r="J664" s="833" t="s">
        <v>805</v>
      </c>
      <c r="K664" s="245" t="s">
        <v>135</v>
      </c>
      <c r="L664" s="245" t="s">
        <v>62</v>
      </c>
      <c r="M664" s="204"/>
      <c r="N664" s="205"/>
    </row>
    <row r="665" spans="1:14" x14ac:dyDescent="0.25">
      <c r="A665" s="48">
        <v>44313</v>
      </c>
      <c r="B665" s="438" t="s">
        <v>112</v>
      </c>
      <c r="C665" s="210" t="s">
        <v>115</v>
      </c>
      <c r="D665" s="226" t="s">
        <v>52</v>
      </c>
      <c r="E665" s="220">
        <v>20000</v>
      </c>
      <c r="F665" s="730">
        <v>3650</v>
      </c>
      <c r="G665" s="519">
        <f t="shared" si="15"/>
        <v>5.4794520547945202</v>
      </c>
      <c r="H665" s="745" t="s">
        <v>97</v>
      </c>
      <c r="I665" s="246" t="s">
        <v>18</v>
      </c>
      <c r="J665" s="833" t="s">
        <v>805</v>
      </c>
      <c r="K665" s="245" t="s">
        <v>135</v>
      </c>
      <c r="L665" s="245" t="s">
        <v>62</v>
      </c>
      <c r="M665" s="204"/>
      <c r="N665" s="205"/>
    </row>
    <row r="666" spans="1:14" x14ac:dyDescent="0.25">
      <c r="A666" s="48">
        <v>44313</v>
      </c>
      <c r="B666" s="438" t="s">
        <v>123</v>
      </c>
      <c r="C666" s="210" t="s">
        <v>115</v>
      </c>
      <c r="D666" s="226" t="s">
        <v>92</v>
      </c>
      <c r="E666" s="220">
        <v>10000</v>
      </c>
      <c r="F666" s="730">
        <v>3650</v>
      </c>
      <c r="G666" s="519">
        <f t="shared" si="15"/>
        <v>2.7397260273972601</v>
      </c>
      <c r="H666" s="903" t="s">
        <v>116</v>
      </c>
      <c r="I666" s="246" t="s">
        <v>18</v>
      </c>
      <c r="J666" s="833" t="s">
        <v>805</v>
      </c>
      <c r="K666" s="245" t="s">
        <v>135</v>
      </c>
      <c r="L666" s="245" t="s">
        <v>62</v>
      </c>
      <c r="M666" s="204"/>
      <c r="N666" s="205"/>
    </row>
    <row r="667" spans="1:14" x14ac:dyDescent="0.25">
      <c r="A667" s="48">
        <v>44313</v>
      </c>
      <c r="B667" s="438" t="s">
        <v>110</v>
      </c>
      <c r="C667" s="210" t="s">
        <v>115</v>
      </c>
      <c r="D667" s="226" t="s">
        <v>14</v>
      </c>
      <c r="E667" s="220">
        <v>23000</v>
      </c>
      <c r="F667" s="730">
        <v>3650</v>
      </c>
      <c r="G667" s="519">
        <f t="shared" si="15"/>
        <v>6.3013698630136989</v>
      </c>
      <c r="H667" s="903" t="s">
        <v>465</v>
      </c>
      <c r="I667" s="246" t="s">
        <v>18</v>
      </c>
      <c r="J667" s="833" t="s">
        <v>805</v>
      </c>
      <c r="K667" s="245" t="s">
        <v>135</v>
      </c>
      <c r="L667" s="245" t="s">
        <v>62</v>
      </c>
      <c r="M667" s="204"/>
      <c r="N667" s="205"/>
    </row>
    <row r="668" spans="1:14" x14ac:dyDescent="0.25">
      <c r="A668" s="48">
        <v>44313</v>
      </c>
      <c r="B668" s="210" t="s">
        <v>68</v>
      </c>
      <c r="C668" s="210" t="s">
        <v>67</v>
      </c>
      <c r="D668" s="210" t="s">
        <v>52</v>
      </c>
      <c r="E668" s="522">
        <v>18000</v>
      </c>
      <c r="F668" s="730">
        <v>3650</v>
      </c>
      <c r="G668" s="519">
        <f t="shared" si="15"/>
        <v>4.9315068493150687</v>
      </c>
      <c r="H668" s="903" t="s">
        <v>97</v>
      </c>
      <c r="I668" s="246" t="s">
        <v>18</v>
      </c>
      <c r="J668" s="446" t="s">
        <v>597</v>
      </c>
      <c r="K668" s="245" t="s">
        <v>135</v>
      </c>
      <c r="L668" s="245" t="s">
        <v>62</v>
      </c>
      <c r="M668" s="204"/>
      <c r="N668" s="205"/>
    </row>
    <row r="669" spans="1:14" x14ac:dyDescent="0.25">
      <c r="A669" s="48">
        <v>44313</v>
      </c>
      <c r="B669" s="210" t="s">
        <v>68</v>
      </c>
      <c r="C669" s="210" t="s">
        <v>67</v>
      </c>
      <c r="D669" s="210" t="s">
        <v>52</v>
      </c>
      <c r="E669" s="984">
        <v>18000</v>
      </c>
      <c r="F669" s="730">
        <v>3650</v>
      </c>
      <c r="G669" s="519">
        <f t="shared" si="15"/>
        <v>4.9315068493150687</v>
      </c>
      <c r="H669" s="903" t="s">
        <v>97</v>
      </c>
      <c r="I669" s="246" t="s">
        <v>18</v>
      </c>
      <c r="J669" s="446" t="s">
        <v>597</v>
      </c>
      <c r="K669" s="245" t="s">
        <v>135</v>
      </c>
      <c r="L669" s="245" t="s">
        <v>62</v>
      </c>
      <c r="M669" s="204"/>
      <c r="N669" s="205"/>
    </row>
    <row r="670" spans="1:14" x14ac:dyDescent="0.25">
      <c r="A670" s="48">
        <v>44313</v>
      </c>
      <c r="B670" s="212" t="s">
        <v>93</v>
      </c>
      <c r="C670" s="245" t="s">
        <v>93</v>
      </c>
      <c r="D670" s="287" t="s">
        <v>52</v>
      </c>
      <c r="E670" s="522">
        <v>15000</v>
      </c>
      <c r="F670" s="730">
        <v>3650</v>
      </c>
      <c r="G670" s="519">
        <f t="shared" si="15"/>
        <v>4.1095890410958908</v>
      </c>
      <c r="H670" s="903" t="s">
        <v>97</v>
      </c>
      <c r="I670" s="246" t="s">
        <v>18</v>
      </c>
      <c r="J670" s="446" t="s">
        <v>787</v>
      </c>
      <c r="K670" s="245" t="s">
        <v>135</v>
      </c>
      <c r="L670" s="245" t="s">
        <v>62</v>
      </c>
      <c r="M670" s="204"/>
      <c r="N670" s="205"/>
    </row>
    <row r="671" spans="1:14" x14ac:dyDescent="0.25">
      <c r="A671" s="48">
        <v>44313</v>
      </c>
      <c r="B671" s="212" t="s">
        <v>93</v>
      </c>
      <c r="C671" s="245" t="s">
        <v>93</v>
      </c>
      <c r="D671" s="287" t="s">
        <v>52</v>
      </c>
      <c r="E671" s="813">
        <v>15000</v>
      </c>
      <c r="F671" s="730">
        <v>3650</v>
      </c>
      <c r="G671" s="519">
        <f t="shared" si="15"/>
        <v>4.1095890410958908</v>
      </c>
      <c r="H671" s="903" t="s">
        <v>97</v>
      </c>
      <c r="I671" s="246" t="s">
        <v>18</v>
      </c>
      <c r="J671" s="446" t="s">
        <v>787</v>
      </c>
      <c r="K671" s="245" t="s">
        <v>135</v>
      </c>
      <c r="L671" s="245" t="s">
        <v>62</v>
      </c>
      <c r="M671" s="204"/>
      <c r="N671" s="205"/>
    </row>
    <row r="672" spans="1:14" x14ac:dyDescent="0.25">
      <c r="A672" s="48">
        <v>44314</v>
      </c>
      <c r="B672" s="212" t="s">
        <v>771</v>
      </c>
      <c r="C672" s="212" t="s">
        <v>117</v>
      </c>
      <c r="D672" s="287" t="s">
        <v>92</v>
      </c>
      <c r="E672" s="813">
        <f>F672*G672</f>
        <v>54750</v>
      </c>
      <c r="F672" s="730">
        <v>3650</v>
      </c>
      <c r="G672" s="519">
        <v>15</v>
      </c>
      <c r="H672" s="1037" t="s">
        <v>769</v>
      </c>
      <c r="I672" s="246" t="s">
        <v>18</v>
      </c>
      <c r="J672" s="446" t="s">
        <v>796</v>
      </c>
      <c r="K672" s="245" t="s">
        <v>135</v>
      </c>
      <c r="L672" s="245" t="s">
        <v>62</v>
      </c>
      <c r="M672" s="204"/>
      <c r="N672" s="205"/>
    </row>
    <row r="673" spans="1:14" x14ac:dyDescent="0.25">
      <c r="A673" s="48">
        <v>44314</v>
      </c>
      <c r="B673" s="212" t="s">
        <v>124</v>
      </c>
      <c r="C673" s="212" t="s">
        <v>117</v>
      </c>
      <c r="D673" s="287" t="s">
        <v>92</v>
      </c>
      <c r="E673" s="813">
        <f>F673*G673</f>
        <v>32740.500000000004</v>
      </c>
      <c r="F673" s="730">
        <v>3650</v>
      </c>
      <c r="G673" s="519">
        <v>8.9700000000000006</v>
      </c>
      <c r="H673" s="1037" t="s">
        <v>769</v>
      </c>
      <c r="I673" s="246" t="s">
        <v>18</v>
      </c>
      <c r="J673" s="446" t="s">
        <v>797</v>
      </c>
      <c r="K673" s="245" t="s">
        <v>135</v>
      </c>
      <c r="L673" s="245" t="s">
        <v>62</v>
      </c>
      <c r="M673" s="204"/>
      <c r="N673" s="205"/>
    </row>
    <row r="674" spans="1:14" x14ac:dyDescent="0.25">
      <c r="A674" s="48">
        <v>44314</v>
      </c>
      <c r="B674" s="212" t="s">
        <v>617</v>
      </c>
      <c r="C674" s="212" t="s">
        <v>122</v>
      </c>
      <c r="D674" s="212" t="s">
        <v>92</v>
      </c>
      <c r="E674" s="233">
        <v>1440000</v>
      </c>
      <c r="F674" s="730">
        <v>3650</v>
      </c>
      <c r="G674" s="519">
        <f t="shared" si="15"/>
        <v>394.52054794520546</v>
      </c>
      <c r="H674" s="732" t="s">
        <v>489</v>
      </c>
      <c r="I674" s="246" t="s">
        <v>18</v>
      </c>
      <c r="J674" s="291" t="s">
        <v>806</v>
      </c>
      <c r="K674" s="245" t="s">
        <v>135</v>
      </c>
      <c r="L674" s="245" t="s">
        <v>62</v>
      </c>
      <c r="M674" s="204"/>
      <c r="N674" s="205"/>
    </row>
    <row r="675" spans="1:14" x14ac:dyDescent="0.25">
      <c r="A675" s="48">
        <v>44314</v>
      </c>
      <c r="B675" s="212" t="s">
        <v>193</v>
      </c>
      <c r="C675" s="212" t="s">
        <v>117</v>
      </c>
      <c r="D675" s="212" t="s">
        <v>92</v>
      </c>
      <c r="E675" s="203">
        <v>2600</v>
      </c>
      <c r="F675" s="730">
        <v>3650</v>
      </c>
      <c r="G675" s="519">
        <f t="shared" si="15"/>
        <v>0.71232876712328763</v>
      </c>
      <c r="H675" s="732" t="s">
        <v>489</v>
      </c>
      <c r="I675" s="246" t="s">
        <v>18</v>
      </c>
      <c r="J675" s="291" t="s">
        <v>798</v>
      </c>
      <c r="K675" s="245" t="s">
        <v>135</v>
      </c>
      <c r="L675" s="245" t="s">
        <v>62</v>
      </c>
      <c r="M675" s="204"/>
      <c r="N675" s="205"/>
    </row>
    <row r="676" spans="1:14" x14ac:dyDescent="0.25">
      <c r="A676" s="48">
        <v>44314</v>
      </c>
      <c r="B676" s="210" t="s">
        <v>68</v>
      </c>
      <c r="C676" s="210" t="s">
        <v>67</v>
      </c>
      <c r="D676" s="210" t="s">
        <v>91</v>
      </c>
      <c r="E676" s="233">
        <v>8000</v>
      </c>
      <c r="F676" s="730">
        <v>3650</v>
      </c>
      <c r="G676" s="519">
        <f t="shared" si="15"/>
        <v>2.1917808219178081</v>
      </c>
      <c r="H676" s="903" t="s">
        <v>276</v>
      </c>
      <c r="I676" s="246" t="s">
        <v>18</v>
      </c>
      <c r="J676" s="762" t="s">
        <v>621</v>
      </c>
      <c r="K676" s="245" t="s">
        <v>135</v>
      </c>
      <c r="L676" s="245" t="s">
        <v>62</v>
      </c>
      <c r="M676" s="204"/>
      <c r="N676" s="205"/>
    </row>
    <row r="677" spans="1:14" x14ac:dyDescent="0.25">
      <c r="A677" s="48">
        <v>44314</v>
      </c>
      <c r="B677" s="210" t="s">
        <v>68</v>
      </c>
      <c r="C677" s="210" t="s">
        <v>67</v>
      </c>
      <c r="D677" s="210" t="s">
        <v>91</v>
      </c>
      <c r="E677" s="203">
        <v>10000</v>
      </c>
      <c r="F677" s="730">
        <v>3650</v>
      </c>
      <c r="G677" s="519">
        <f t="shared" si="15"/>
        <v>2.7397260273972601</v>
      </c>
      <c r="H677" s="903" t="s">
        <v>276</v>
      </c>
      <c r="I677" s="246" t="s">
        <v>18</v>
      </c>
      <c r="J677" s="762" t="s">
        <v>621</v>
      </c>
      <c r="K677" s="245" t="s">
        <v>135</v>
      </c>
      <c r="L677" s="245" t="s">
        <v>62</v>
      </c>
      <c r="M677" s="204"/>
      <c r="N677" s="205"/>
    </row>
    <row r="678" spans="1:14" x14ac:dyDescent="0.25">
      <c r="A678" s="48">
        <v>44314</v>
      </c>
      <c r="B678" s="210" t="s">
        <v>68</v>
      </c>
      <c r="C678" s="210" t="s">
        <v>67</v>
      </c>
      <c r="D678" s="210" t="s">
        <v>91</v>
      </c>
      <c r="E678" s="203">
        <v>13000</v>
      </c>
      <c r="F678" s="730">
        <v>3650</v>
      </c>
      <c r="G678" s="519">
        <f t="shared" si="15"/>
        <v>3.5616438356164384</v>
      </c>
      <c r="H678" s="903" t="s">
        <v>276</v>
      </c>
      <c r="I678" s="246" t="s">
        <v>18</v>
      </c>
      <c r="J678" s="762" t="s">
        <v>621</v>
      </c>
      <c r="K678" s="245" t="s">
        <v>135</v>
      </c>
      <c r="L678" s="245" t="s">
        <v>62</v>
      </c>
      <c r="M678" s="204"/>
      <c r="N678" s="205"/>
    </row>
    <row r="679" spans="1:14" x14ac:dyDescent="0.25">
      <c r="A679" s="48">
        <v>44314</v>
      </c>
      <c r="B679" s="210" t="s">
        <v>68</v>
      </c>
      <c r="C679" s="210" t="s">
        <v>67</v>
      </c>
      <c r="D679" s="210" t="s">
        <v>91</v>
      </c>
      <c r="E679" s="203">
        <v>15000</v>
      </c>
      <c r="F679" s="730">
        <v>3650</v>
      </c>
      <c r="G679" s="519">
        <f t="shared" si="15"/>
        <v>4.1095890410958908</v>
      </c>
      <c r="H679" s="903" t="s">
        <v>276</v>
      </c>
      <c r="I679" s="246" t="s">
        <v>18</v>
      </c>
      <c r="J679" s="762" t="s">
        <v>621</v>
      </c>
      <c r="K679" s="245" t="s">
        <v>135</v>
      </c>
      <c r="L679" s="245" t="s">
        <v>62</v>
      </c>
      <c r="M679" s="204"/>
      <c r="N679" s="205"/>
    </row>
    <row r="680" spans="1:14" x14ac:dyDescent="0.25">
      <c r="A680" s="48">
        <v>44314</v>
      </c>
      <c r="B680" s="210" t="s">
        <v>68</v>
      </c>
      <c r="C680" s="210" t="s">
        <v>67</v>
      </c>
      <c r="D680" s="210" t="s">
        <v>91</v>
      </c>
      <c r="E680" s="233">
        <v>9000</v>
      </c>
      <c r="F680" s="730">
        <v>3650</v>
      </c>
      <c r="G680" s="519">
        <f t="shared" si="15"/>
        <v>2.4657534246575343</v>
      </c>
      <c r="H680" s="903" t="s">
        <v>276</v>
      </c>
      <c r="I680" s="246" t="s">
        <v>18</v>
      </c>
      <c r="J680" s="762" t="s">
        <v>621</v>
      </c>
      <c r="K680" s="245" t="s">
        <v>135</v>
      </c>
      <c r="L680" s="245" t="s">
        <v>62</v>
      </c>
      <c r="M680" s="204"/>
      <c r="N680" s="205"/>
    </row>
    <row r="681" spans="1:14" x14ac:dyDescent="0.25">
      <c r="A681" s="48">
        <v>44314</v>
      </c>
      <c r="B681" s="210" t="s">
        <v>93</v>
      </c>
      <c r="C681" s="245" t="s">
        <v>93</v>
      </c>
      <c r="D681" s="210" t="s">
        <v>91</v>
      </c>
      <c r="E681" s="454">
        <v>5000</v>
      </c>
      <c r="F681" s="730">
        <v>3650</v>
      </c>
      <c r="G681" s="519">
        <f t="shared" si="15"/>
        <v>1.3698630136986301</v>
      </c>
      <c r="H681" s="903" t="s">
        <v>276</v>
      </c>
      <c r="I681" s="246" t="s">
        <v>18</v>
      </c>
      <c r="J681" s="762" t="s">
        <v>621</v>
      </c>
      <c r="K681" s="245" t="s">
        <v>135</v>
      </c>
      <c r="L681" s="245" t="s">
        <v>62</v>
      </c>
      <c r="M681" s="204"/>
      <c r="N681" s="205"/>
    </row>
    <row r="682" spans="1:14" x14ac:dyDescent="0.25">
      <c r="A682" s="48">
        <v>44314</v>
      </c>
      <c r="B682" s="210" t="s">
        <v>68</v>
      </c>
      <c r="C682" s="210" t="s">
        <v>67</v>
      </c>
      <c r="D682" s="210" t="s">
        <v>91</v>
      </c>
      <c r="E682" s="203">
        <v>1000</v>
      </c>
      <c r="F682" s="730">
        <v>3650</v>
      </c>
      <c r="G682" s="519">
        <f t="shared" si="15"/>
        <v>0.27397260273972601</v>
      </c>
      <c r="H682" s="903" t="s">
        <v>276</v>
      </c>
      <c r="I682" s="246" t="s">
        <v>18</v>
      </c>
      <c r="J682" s="762" t="s">
        <v>621</v>
      </c>
      <c r="K682" s="245" t="s">
        <v>135</v>
      </c>
      <c r="L682" s="245" t="s">
        <v>62</v>
      </c>
      <c r="M682" s="204"/>
      <c r="N682" s="205"/>
    </row>
    <row r="683" spans="1:14" x14ac:dyDescent="0.25">
      <c r="A683" s="48">
        <v>44314</v>
      </c>
      <c r="B683" s="210" t="s">
        <v>68</v>
      </c>
      <c r="C683" s="210" t="s">
        <v>67</v>
      </c>
      <c r="D683" s="210" t="s">
        <v>91</v>
      </c>
      <c r="E683" s="222">
        <v>4000</v>
      </c>
      <c r="F683" s="730">
        <v>3650</v>
      </c>
      <c r="G683" s="519">
        <f t="shared" si="15"/>
        <v>1.095890410958904</v>
      </c>
      <c r="H683" s="903" t="s">
        <v>276</v>
      </c>
      <c r="I683" s="246" t="s">
        <v>18</v>
      </c>
      <c r="J683" s="762" t="s">
        <v>621</v>
      </c>
      <c r="K683" s="245" t="s">
        <v>135</v>
      </c>
      <c r="L683" s="245" t="s">
        <v>62</v>
      </c>
      <c r="M683" s="204"/>
      <c r="N683" s="205"/>
    </row>
    <row r="684" spans="1:14" x14ac:dyDescent="0.25">
      <c r="A684" s="48">
        <v>44314</v>
      </c>
      <c r="B684" s="212" t="s">
        <v>68</v>
      </c>
      <c r="C684" s="212" t="s">
        <v>67</v>
      </c>
      <c r="D684" s="212" t="s">
        <v>91</v>
      </c>
      <c r="E684" s="233">
        <v>19000</v>
      </c>
      <c r="F684" s="730">
        <v>3650</v>
      </c>
      <c r="G684" s="519">
        <f t="shared" si="15"/>
        <v>5.2054794520547949</v>
      </c>
      <c r="H684" s="903" t="s">
        <v>263</v>
      </c>
      <c r="I684" s="246" t="s">
        <v>18</v>
      </c>
      <c r="J684" s="290" t="s">
        <v>620</v>
      </c>
      <c r="K684" s="245" t="s">
        <v>135</v>
      </c>
      <c r="L684" s="245" t="s">
        <v>62</v>
      </c>
      <c r="M684" s="204"/>
      <c r="N684" s="205"/>
    </row>
    <row r="685" spans="1:14" x14ac:dyDescent="0.25">
      <c r="A685" s="48">
        <v>44314</v>
      </c>
      <c r="B685" s="212" t="s">
        <v>68</v>
      </c>
      <c r="C685" s="212" t="s">
        <v>67</v>
      </c>
      <c r="D685" s="212" t="s">
        <v>91</v>
      </c>
      <c r="E685" s="203">
        <v>7000</v>
      </c>
      <c r="F685" s="730">
        <v>3650</v>
      </c>
      <c r="G685" s="519">
        <f t="shared" si="15"/>
        <v>1.9178082191780821</v>
      </c>
      <c r="H685" s="903" t="s">
        <v>263</v>
      </c>
      <c r="I685" s="246" t="s">
        <v>18</v>
      </c>
      <c r="J685" s="290" t="s">
        <v>620</v>
      </c>
      <c r="K685" s="245" t="s">
        <v>135</v>
      </c>
      <c r="L685" s="245" t="s">
        <v>62</v>
      </c>
      <c r="M685" s="204"/>
      <c r="N685" s="205"/>
    </row>
    <row r="686" spans="1:14" x14ac:dyDescent="0.25">
      <c r="A686" s="48">
        <v>44314</v>
      </c>
      <c r="B686" s="212" t="s">
        <v>68</v>
      </c>
      <c r="C686" s="212" t="s">
        <v>67</v>
      </c>
      <c r="D686" s="212" t="s">
        <v>91</v>
      </c>
      <c r="E686" s="203">
        <v>10000</v>
      </c>
      <c r="F686" s="730">
        <v>3650</v>
      </c>
      <c r="G686" s="519">
        <f t="shared" si="15"/>
        <v>2.7397260273972601</v>
      </c>
      <c r="H686" s="903" t="s">
        <v>263</v>
      </c>
      <c r="I686" s="246" t="s">
        <v>18</v>
      </c>
      <c r="J686" s="290" t="s">
        <v>620</v>
      </c>
      <c r="K686" s="245" t="s">
        <v>135</v>
      </c>
      <c r="L686" s="245" t="s">
        <v>62</v>
      </c>
      <c r="M686" s="204"/>
      <c r="N686" s="205"/>
    </row>
    <row r="687" spans="1:14" x14ac:dyDescent="0.25">
      <c r="A687" s="48">
        <v>44314</v>
      </c>
      <c r="B687" s="212" t="s">
        <v>68</v>
      </c>
      <c r="C687" s="212" t="s">
        <v>67</v>
      </c>
      <c r="D687" s="212" t="s">
        <v>91</v>
      </c>
      <c r="E687" s="819">
        <v>3000</v>
      </c>
      <c r="F687" s="730">
        <v>3650</v>
      </c>
      <c r="G687" s="519">
        <f t="shared" si="15"/>
        <v>0.82191780821917804</v>
      </c>
      <c r="H687" s="903" t="s">
        <v>263</v>
      </c>
      <c r="I687" s="246" t="s">
        <v>18</v>
      </c>
      <c r="J687" s="290" t="s">
        <v>620</v>
      </c>
      <c r="K687" s="245" t="s">
        <v>135</v>
      </c>
      <c r="L687" s="245" t="s">
        <v>62</v>
      </c>
      <c r="M687" s="204"/>
      <c r="N687" s="205"/>
    </row>
    <row r="688" spans="1:14" x14ac:dyDescent="0.25">
      <c r="A688" s="48">
        <v>44314</v>
      </c>
      <c r="B688" s="212" t="s">
        <v>68</v>
      </c>
      <c r="C688" s="212" t="s">
        <v>67</v>
      </c>
      <c r="D688" s="212" t="s">
        <v>91</v>
      </c>
      <c r="E688" s="203">
        <v>7000</v>
      </c>
      <c r="F688" s="730">
        <v>3650</v>
      </c>
      <c r="G688" s="519">
        <f t="shared" si="15"/>
        <v>1.9178082191780821</v>
      </c>
      <c r="H688" s="903" t="s">
        <v>263</v>
      </c>
      <c r="I688" s="246" t="s">
        <v>18</v>
      </c>
      <c r="J688" s="290" t="s">
        <v>620</v>
      </c>
      <c r="K688" s="245" t="s">
        <v>135</v>
      </c>
      <c r="L688" s="245" t="s">
        <v>62</v>
      </c>
      <c r="M688" s="204"/>
      <c r="N688" s="205"/>
    </row>
    <row r="689" spans="1:14" x14ac:dyDescent="0.25">
      <c r="A689" s="48">
        <v>44314</v>
      </c>
      <c r="B689" s="210" t="s">
        <v>93</v>
      </c>
      <c r="C689" s="210" t="s">
        <v>67</v>
      </c>
      <c r="D689" s="210" t="s">
        <v>91</v>
      </c>
      <c r="E689" s="203">
        <v>6000</v>
      </c>
      <c r="F689" s="730">
        <v>3650</v>
      </c>
      <c r="G689" s="519">
        <f t="shared" si="15"/>
        <v>1.6438356164383561</v>
      </c>
      <c r="H689" s="903" t="s">
        <v>263</v>
      </c>
      <c r="I689" s="246" t="s">
        <v>18</v>
      </c>
      <c r="J689" s="290" t="s">
        <v>620</v>
      </c>
      <c r="K689" s="245" t="s">
        <v>135</v>
      </c>
      <c r="L689" s="245" t="s">
        <v>62</v>
      </c>
      <c r="M689" s="204"/>
      <c r="N689" s="205"/>
    </row>
    <row r="690" spans="1:14" x14ac:dyDescent="0.25">
      <c r="A690" s="48">
        <v>44314</v>
      </c>
      <c r="B690" s="210" t="s">
        <v>93</v>
      </c>
      <c r="C690" s="210" t="s">
        <v>67</v>
      </c>
      <c r="D690" s="210" t="s">
        <v>91</v>
      </c>
      <c r="E690" s="233">
        <v>3000</v>
      </c>
      <c r="F690" s="730">
        <v>3650</v>
      </c>
      <c r="G690" s="519">
        <f t="shared" si="15"/>
        <v>0.82191780821917804</v>
      </c>
      <c r="H690" s="903" t="s">
        <v>263</v>
      </c>
      <c r="I690" s="246" t="s">
        <v>18</v>
      </c>
      <c r="J690" s="290" t="s">
        <v>620</v>
      </c>
      <c r="K690" s="245" t="s">
        <v>135</v>
      </c>
      <c r="L690" s="245" t="s">
        <v>62</v>
      </c>
      <c r="M690" s="204"/>
      <c r="N690" s="205"/>
    </row>
    <row r="691" spans="1:14" x14ac:dyDescent="0.25">
      <c r="A691" s="48">
        <v>44314</v>
      </c>
      <c r="B691" s="210" t="s">
        <v>93</v>
      </c>
      <c r="C691" s="210" t="s">
        <v>67</v>
      </c>
      <c r="D691" s="210" t="s">
        <v>91</v>
      </c>
      <c r="E691" s="203">
        <v>1000</v>
      </c>
      <c r="F691" s="730">
        <v>3650</v>
      </c>
      <c r="G691" s="519">
        <f t="shared" si="15"/>
        <v>0.27397260273972601</v>
      </c>
      <c r="H691" s="903" t="s">
        <v>263</v>
      </c>
      <c r="I691" s="246" t="s">
        <v>18</v>
      </c>
      <c r="J691" s="290" t="s">
        <v>620</v>
      </c>
      <c r="K691" s="245" t="s">
        <v>135</v>
      </c>
      <c r="L691" s="245" t="s">
        <v>62</v>
      </c>
      <c r="M691" s="204"/>
      <c r="N691" s="205"/>
    </row>
    <row r="692" spans="1:14" x14ac:dyDescent="0.25">
      <c r="A692" s="48">
        <v>44314</v>
      </c>
      <c r="B692" s="210" t="s">
        <v>68</v>
      </c>
      <c r="C692" s="210" t="s">
        <v>67</v>
      </c>
      <c r="D692" s="210" t="s">
        <v>91</v>
      </c>
      <c r="E692" s="233">
        <v>15000</v>
      </c>
      <c r="F692" s="730">
        <v>3650</v>
      </c>
      <c r="G692" s="519">
        <f t="shared" si="15"/>
        <v>4.1095890410958908</v>
      </c>
      <c r="H692" s="290" t="s">
        <v>71</v>
      </c>
      <c r="I692" s="246" t="s">
        <v>18</v>
      </c>
      <c r="J692" s="290" t="s">
        <v>619</v>
      </c>
      <c r="K692" s="245" t="s">
        <v>135</v>
      </c>
      <c r="L692" s="245" t="s">
        <v>62</v>
      </c>
      <c r="M692" s="204"/>
      <c r="N692" s="205"/>
    </row>
    <row r="693" spans="1:14" x14ac:dyDescent="0.25">
      <c r="A693" s="48">
        <v>44314</v>
      </c>
      <c r="B693" s="210" t="s">
        <v>68</v>
      </c>
      <c r="C693" s="210" t="s">
        <v>67</v>
      </c>
      <c r="D693" s="210" t="s">
        <v>91</v>
      </c>
      <c r="E693" s="203">
        <v>16000</v>
      </c>
      <c r="F693" s="730">
        <v>3650</v>
      </c>
      <c r="G693" s="519">
        <f t="shared" si="15"/>
        <v>4.3835616438356162</v>
      </c>
      <c r="H693" s="290" t="s">
        <v>71</v>
      </c>
      <c r="I693" s="246" t="s">
        <v>18</v>
      </c>
      <c r="J693" s="290" t="s">
        <v>619</v>
      </c>
      <c r="K693" s="245" t="s">
        <v>135</v>
      </c>
      <c r="L693" s="245" t="s">
        <v>62</v>
      </c>
      <c r="M693" s="204"/>
      <c r="N693" s="205"/>
    </row>
    <row r="694" spans="1:14" x14ac:dyDescent="0.25">
      <c r="A694" s="48">
        <v>44314</v>
      </c>
      <c r="B694" s="210" t="s">
        <v>68</v>
      </c>
      <c r="C694" s="210" t="s">
        <v>67</v>
      </c>
      <c r="D694" s="210" t="s">
        <v>91</v>
      </c>
      <c r="E694" s="203">
        <v>11000</v>
      </c>
      <c r="F694" s="730">
        <v>3650</v>
      </c>
      <c r="G694" s="519">
        <f t="shared" si="15"/>
        <v>3.0136986301369864</v>
      </c>
      <c r="H694" s="290" t="s">
        <v>71</v>
      </c>
      <c r="I694" s="246" t="s">
        <v>18</v>
      </c>
      <c r="J694" s="290" t="s">
        <v>619</v>
      </c>
      <c r="K694" s="245" t="s">
        <v>135</v>
      </c>
      <c r="L694" s="245" t="s">
        <v>62</v>
      </c>
      <c r="M694" s="204"/>
      <c r="N694" s="205"/>
    </row>
    <row r="695" spans="1:14" ht="16.5" customHeight="1" x14ac:dyDescent="0.25">
      <c r="A695" s="48">
        <v>44314</v>
      </c>
      <c r="B695" s="210" t="s">
        <v>68</v>
      </c>
      <c r="C695" s="210" t="s">
        <v>67</v>
      </c>
      <c r="D695" s="210" t="s">
        <v>91</v>
      </c>
      <c r="E695" s="203">
        <v>12000</v>
      </c>
      <c r="F695" s="730">
        <v>3650</v>
      </c>
      <c r="G695" s="519">
        <f t="shared" si="15"/>
        <v>3.2876712328767121</v>
      </c>
      <c r="H695" s="290" t="s">
        <v>71</v>
      </c>
      <c r="I695" s="246" t="s">
        <v>18</v>
      </c>
      <c r="J695" s="290" t="s">
        <v>619</v>
      </c>
      <c r="K695" s="245" t="s">
        <v>135</v>
      </c>
      <c r="L695" s="245" t="s">
        <v>62</v>
      </c>
      <c r="M695" s="800"/>
      <c r="N695" s="801"/>
    </row>
    <row r="696" spans="1:14" ht="16.5" customHeight="1" x14ac:dyDescent="0.25">
      <c r="A696" s="48">
        <v>44314</v>
      </c>
      <c r="B696" s="210" t="s">
        <v>93</v>
      </c>
      <c r="C696" s="245" t="s">
        <v>93</v>
      </c>
      <c r="D696" s="210" t="s">
        <v>91</v>
      </c>
      <c r="E696" s="233">
        <v>4000</v>
      </c>
      <c r="F696" s="730">
        <v>3650</v>
      </c>
      <c r="G696" s="519">
        <f t="shared" si="15"/>
        <v>1.095890410958904</v>
      </c>
      <c r="H696" s="290" t="s">
        <v>71</v>
      </c>
      <c r="I696" s="246" t="s">
        <v>18</v>
      </c>
      <c r="J696" s="290" t="s">
        <v>619</v>
      </c>
      <c r="K696" s="245" t="s">
        <v>135</v>
      </c>
      <c r="L696" s="245" t="s">
        <v>62</v>
      </c>
      <c r="M696" s="800"/>
      <c r="N696" s="801"/>
    </row>
    <row r="697" spans="1:14" ht="16.5" customHeight="1" x14ac:dyDescent="0.25">
      <c r="A697" s="48">
        <v>44314</v>
      </c>
      <c r="B697" s="210" t="s">
        <v>93</v>
      </c>
      <c r="C697" s="245" t="s">
        <v>93</v>
      </c>
      <c r="D697" s="210" t="s">
        <v>91</v>
      </c>
      <c r="E697" s="454">
        <v>4000</v>
      </c>
      <c r="F697" s="730">
        <v>3650</v>
      </c>
      <c r="G697" s="519">
        <f t="shared" si="15"/>
        <v>1.095890410958904</v>
      </c>
      <c r="H697" s="290" t="s">
        <v>71</v>
      </c>
      <c r="I697" s="246" t="s">
        <v>18</v>
      </c>
      <c r="J697" s="290" t="s">
        <v>619</v>
      </c>
      <c r="K697" s="245" t="s">
        <v>135</v>
      </c>
      <c r="L697" s="245" t="s">
        <v>62</v>
      </c>
      <c r="M697" s="800"/>
      <c r="N697" s="801"/>
    </row>
    <row r="698" spans="1:14" ht="16.5" customHeight="1" x14ac:dyDescent="0.25">
      <c r="A698" s="48">
        <v>44314</v>
      </c>
      <c r="B698" s="210" t="s">
        <v>68</v>
      </c>
      <c r="C698" s="210" t="s">
        <v>67</v>
      </c>
      <c r="D698" s="210" t="s">
        <v>91</v>
      </c>
      <c r="E698" s="203">
        <v>2000</v>
      </c>
      <c r="F698" s="730">
        <v>3650</v>
      </c>
      <c r="G698" s="519">
        <f t="shared" si="15"/>
        <v>0.54794520547945202</v>
      </c>
      <c r="H698" s="290" t="s">
        <v>71</v>
      </c>
      <c r="I698" s="246" t="s">
        <v>18</v>
      </c>
      <c r="J698" s="290" t="s">
        <v>619</v>
      </c>
      <c r="K698" s="245" t="s">
        <v>135</v>
      </c>
      <c r="L698" s="245" t="s">
        <v>62</v>
      </c>
      <c r="M698" s="800"/>
      <c r="N698" s="801"/>
    </row>
    <row r="699" spans="1:14" ht="16.5" customHeight="1" x14ac:dyDescent="0.25">
      <c r="A699" s="211">
        <v>44314</v>
      </c>
      <c r="B699" s="212" t="s">
        <v>68</v>
      </c>
      <c r="C699" s="212" t="s">
        <v>67</v>
      </c>
      <c r="D699" s="287" t="s">
        <v>91</v>
      </c>
      <c r="E699" s="203">
        <v>8000</v>
      </c>
      <c r="F699" s="730">
        <v>3650</v>
      </c>
      <c r="G699" s="519">
        <f t="shared" si="15"/>
        <v>2.1917808219178081</v>
      </c>
      <c r="H699" s="903" t="s">
        <v>70</v>
      </c>
      <c r="I699" s="246" t="s">
        <v>18</v>
      </c>
      <c r="J699" s="833" t="s">
        <v>625</v>
      </c>
      <c r="K699" s="245" t="s">
        <v>135</v>
      </c>
      <c r="L699" s="245" t="s">
        <v>62</v>
      </c>
      <c r="M699" s="800"/>
      <c r="N699" s="801"/>
    </row>
    <row r="700" spans="1:14" ht="16.5" customHeight="1" x14ac:dyDescent="0.25">
      <c r="A700" s="211">
        <v>44314</v>
      </c>
      <c r="B700" s="212" t="s">
        <v>68</v>
      </c>
      <c r="C700" s="212" t="s">
        <v>67</v>
      </c>
      <c r="D700" s="287" t="s">
        <v>91</v>
      </c>
      <c r="E700" s="240">
        <v>13000</v>
      </c>
      <c r="F700" s="730">
        <v>3650</v>
      </c>
      <c r="G700" s="519">
        <f t="shared" si="15"/>
        <v>3.5616438356164384</v>
      </c>
      <c r="H700" s="903" t="s">
        <v>70</v>
      </c>
      <c r="I700" s="246" t="s">
        <v>18</v>
      </c>
      <c r="J700" s="833" t="s">
        <v>625</v>
      </c>
      <c r="K700" s="245" t="s">
        <v>135</v>
      </c>
      <c r="L700" s="245" t="s">
        <v>62</v>
      </c>
      <c r="M700" s="800"/>
      <c r="N700" s="801"/>
    </row>
    <row r="701" spans="1:14" ht="16.5" customHeight="1" x14ac:dyDescent="0.25">
      <c r="A701" s="211">
        <v>44314</v>
      </c>
      <c r="B701" s="212" t="s">
        <v>68</v>
      </c>
      <c r="C701" s="212" t="s">
        <v>67</v>
      </c>
      <c r="D701" s="287" t="s">
        <v>91</v>
      </c>
      <c r="E701" s="220">
        <v>19000</v>
      </c>
      <c r="F701" s="730">
        <v>3650</v>
      </c>
      <c r="G701" s="519">
        <f t="shared" si="15"/>
        <v>5.2054794520547949</v>
      </c>
      <c r="H701" s="903" t="s">
        <v>70</v>
      </c>
      <c r="I701" s="246" t="s">
        <v>18</v>
      </c>
      <c r="J701" s="833" t="s">
        <v>625</v>
      </c>
      <c r="K701" s="245" t="s">
        <v>135</v>
      </c>
      <c r="L701" s="245" t="s">
        <v>62</v>
      </c>
      <c r="M701" s="800"/>
      <c r="N701" s="801"/>
    </row>
    <row r="702" spans="1:14" ht="16.5" customHeight="1" x14ac:dyDescent="0.25">
      <c r="A702" s="211">
        <v>44314</v>
      </c>
      <c r="B702" s="212" t="s">
        <v>68</v>
      </c>
      <c r="C702" s="212" t="s">
        <v>67</v>
      </c>
      <c r="D702" s="287" t="s">
        <v>91</v>
      </c>
      <c r="E702" s="222">
        <v>11000</v>
      </c>
      <c r="F702" s="730">
        <v>3650</v>
      </c>
      <c r="G702" s="519">
        <f t="shared" si="15"/>
        <v>3.0136986301369864</v>
      </c>
      <c r="H702" s="903" t="s">
        <v>70</v>
      </c>
      <c r="I702" s="246" t="s">
        <v>18</v>
      </c>
      <c r="J702" s="833" t="s">
        <v>625</v>
      </c>
      <c r="K702" s="245" t="s">
        <v>135</v>
      </c>
      <c r="L702" s="245" t="s">
        <v>62</v>
      </c>
      <c r="M702" s="800"/>
      <c r="N702" s="801"/>
    </row>
    <row r="703" spans="1:14" ht="16.5" customHeight="1" x14ac:dyDescent="0.25">
      <c r="A703" s="211">
        <v>44314</v>
      </c>
      <c r="B703" s="212" t="s">
        <v>93</v>
      </c>
      <c r="C703" s="245" t="s">
        <v>93</v>
      </c>
      <c r="D703" s="212" t="s">
        <v>91</v>
      </c>
      <c r="E703" s="233">
        <v>6000</v>
      </c>
      <c r="F703" s="730">
        <v>3650</v>
      </c>
      <c r="G703" s="519">
        <f t="shared" si="15"/>
        <v>1.6438356164383561</v>
      </c>
      <c r="H703" s="903" t="s">
        <v>70</v>
      </c>
      <c r="I703" s="246" t="s">
        <v>18</v>
      </c>
      <c r="J703" s="833" t="s">
        <v>625</v>
      </c>
      <c r="K703" s="245" t="s">
        <v>135</v>
      </c>
      <c r="L703" s="245" t="s">
        <v>62</v>
      </c>
      <c r="M703" s="800"/>
      <c r="N703" s="801"/>
    </row>
    <row r="704" spans="1:14" ht="16.5" customHeight="1" x14ac:dyDescent="0.25">
      <c r="A704" s="211">
        <v>44314</v>
      </c>
      <c r="B704" s="212" t="s">
        <v>93</v>
      </c>
      <c r="C704" s="245" t="s">
        <v>93</v>
      </c>
      <c r="D704" s="212" t="s">
        <v>91</v>
      </c>
      <c r="E704" s="227">
        <v>2000</v>
      </c>
      <c r="F704" s="730">
        <v>3650</v>
      </c>
      <c r="G704" s="519">
        <f t="shared" si="15"/>
        <v>0.54794520547945202</v>
      </c>
      <c r="H704" s="903" t="s">
        <v>70</v>
      </c>
      <c r="I704" s="246" t="s">
        <v>18</v>
      </c>
      <c r="J704" s="833" t="s">
        <v>625</v>
      </c>
      <c r="K704" s="245" t="s">
        <v>135</v>
      </c>
      <c r="L704" s="245" t="s">
        <v>62</v>
      </c>
      <c r="M704" s="800"/>
      <c r="N704" s="801"/>
    </row>
    <row r="705" spans="1:14" ht="16.5" customHeight="1" x14ac:dyDescent="0.25">
      <c r="A705" s="211">
        <v>44314</v>
      </c>
      <c r="B705" s="212" t="s">
        <v>93</v>
      </c>
      <c r="C705" s="245" t="s">
        <v>93</v>
      </c>
      <c r="D705" s="212" t="s">
        <v>91</v>
      </c>
      <c r="E705" s="275">
        <v>2000</v>
      </c>
      <c r="F705" s="730">
        <v>3650</v>
      </c>
      <c r="G705" s="519">
        <f t="shared" si="15"/>
        <v>0.54794520547945202</v>
      </c>
      <c r="H705" s="903" t="s">
        <v>70</v>
      </c>
      <c r="I705" s="246" t="s">
        <v>18</v>
      </c>
      <c r="J705" s="833" t="s">
        <v>625</v>
      </c>
      <c r="K705" s="245" t="s">
        <v>135</v>
      </c>
      <c r="L705" s="245" t="s">
        <v>62</v>
      </c>
      <c r="M705" s="800"/>
      <c r="N705" s="801"/>
    </row>
    <row r="706" spans="1:14" ht="16.5" customHeight="1" x14ac:dyDescent="0.25">
      <c r="A706" s="51">
        <v>44314</v>
      </c>
      <c r="B706" s="26" t="s">
        <v>68</v>
      </c>
      <c r="C706" s="26" t="s">
        <v>67</v>
      </c>
      <c r="D706" s="26" t="s">
        <v>91</v>
      </c>
      <c r="E706" s="981">
        <v>4000</v>
      </c>
      <c r="F706" s="730">
        <v>3650</v>
      </c>
      <c r="G706" s="519">
        <f t="shared" si="15"/>
        <v>1.095890410958904</v>
      </c>
      <c r="H706" s="903" t="s">
        <v>324</v>
      </c>
      <c r="I706" s="246" t="s">
        <v>18</v>
      </c>
      <c r="J706" s="210" t="s">
        <v>629</v>
      </c>
      <c r="K706" s="245" t="s">
        <v>135</v>
      </c>
      <c r="L706" s="245" t="s">
        <v>62</v>
      </c>
      <c r="M706" s="800"/>
      <c r="N706" s="801"/>
    </row>
    <row r="707" spans="1:14" ht="16.5" customHeight="1" x14ac:dyDescent="0.25">
      <c r="A707" s="51">
        <v>44314</v>
      </c>
      <c r="B707" s="26" t="s">
        <v>68</v>
      </c>
      <c r="C707" s="26" t="s">
        <v>67</v>
      </c>
      <c r="D707" s="26" t="s">
        <v>91</v>
      </c>
      <c r="E707" s="981">
        <v>13000</v>
      </c>
      <c r="F707" s="730">
        <v>3650</v>
      </c>
      <c r="G707" s="519">
        <f t="shared" si="15"/>
        <v>3.5616438356164384</v>
      </c>
      <c r="H707" s="903" t="s">
        <v>324</v>
      </c>
      <c r="I707" s="246" t="s">
        <v>18</v>
      </c>
      <c r="J707" s="210" t="s">
        <v>629</v>
      </c>
      <c r="K707" s="245" t="s">
        <v>135</v>
      </c>
      <c r="L707" s="245" t="s">
        <v>62</v>
      </c>
      <c r="M707" s="800"/>
      <c r="N707" s="801"/>
    </row>
    <row r="708" spans="1:14" ht="16.5" customHeight="1" x14ac:dyDescent="0.25">
      <c r="A708" s="51">
        <v>44314</v>
      </c>
      <c r="B708" s="26" t="s">
        <v>68</v>
      </c>
      <c r="C708" s="26" t="s">
        <v>67</v>
      </c>
      <c r="D708" s="26" t="s">
        <v>91</v>
      </c>
      <c r="E708" s="981">
        <v>13000</v>
      </c>
      <c r="F708" s="730">
        <v>3650</v>
      </c>
      <c r="G708" s="519">
        <f t="shared" si="15"/>
        <v>3.5616438356164384</v>
      </c>
      <c r="H708" s="903" t="s">
        <v>324</v>
      </c>
      <c r="I708" s="246" t="s">
        <v>18</v>
      </c>
      <c r="J708" s="210" t="s">
        <v>629</v>
      </c>
      <c r="K708" s="245" t="s">
        <v>135</v>
      </c>
      <c r="L708" s="245" t="s">
        <v>62</v>
      </c>
      <c r="M708" s="800"/>
      <c r="N708" s="801"/>
    </row>
    <row r="709" spans="1:14" ht="16.5" customHeight="1" x14ac:dyDescent="0.25">
      <c r="A709" s="51">
        <v>44314</v>
      </c>
      <c r="B709" s="26" t="s">
        <v>68</v>
      </c>
      <c r="C709" s="26" t="s">
        <v>67</v>
      </c>
      <c r="D709" s="26" t="s">
        <v>91</v>
      </c>
      <c r="E709" s="981">
        <v>10000</v>
      </c>
      <c r="F709" s="730">
        <v>3650</v>
      </c>
      <c r="G709" s="519">
        <f t="shared" si="15"/>
        <v>2.7397260273972601</v>
      </c>
      <c r="H709" s="903" t="s">
        <v>324</v>
      </c>
      <c r="I709" s="246" t="s">
        <v>18</v>
      </c>
      <c r="J709" s="210" t="s">
        <v>629</v>
      </c>
      <c r="K709" s="245" t="s">
        <v>135</v>
      </c>
      <c r="L709" s="245" t="s">
        <v>62</v>
      </c>
      <c r="M709" s="800"/>
      <c r="N709" s="801"/>
    </row>
    <row r="710" spans="1:14" ht="16.5" customHeight="1" x14ac:dyDescent="0.25">
      <c r="A710" s="51">
        <v>44314</v>
      </c>
      <c r="B710" s="26" t="s">
        <v>68</v>
      </c>
      <c r="C710" s="26" t="s">
        <v>67</v>
      </c>
      <c r="D710" s="26" t="s">
        <v>91</v>
      </c>
      <c r="E710" s="981">
        <v>9000</v>
      </c>
      <c r="F710" s="730">
        <v>3650</v>
      </c>
      <c r="G710" s="519">
        <f t="shared" si="15"/>
        <v>2.4657534246575343</v>
      </c>
      <c r="H710" s="903" t="s">
        <v>324</v>
      </c>
      <c r="I710" s="246" t="s">
        <v>18</v>
      </c>
      <c r="J710" s="210" t="s">
        <v>629</v>
      </c>
      <c r="K710" s="245" t="s">
        <v>135</v>
      </c>
      <c r="L710" s="245" t="s">
        <v>62</v>
      </c>
      <c r="M710" s="800"/>
      <c r="N710" s="801"/>
    </row>
    <row r="711" spans="1:14" ht="16.5" customHeight="1" x14ac:dyDescent="0.25">
      <c r="A711" s="51">
        <v>44314</v>
      </c>
      <c r="B711" s="26" t="s">
        <v>93</v>
      </c>
      <c r="C711" s="245" t="s">
        <v>93</v>
      </c>
      <c r="D711" s="26" t="s">
        <v>91</v>
      </c>
      <c r="E711" s="981">
        <v>3000</v>
      </c>
      <c r="F711" s="730">
        <v>3650</v>
      </c>
      <c r="G711" s="519">
        <f t="shared" si="15"/>
        <v>0.82191780821917804</v>
      </c>
      <c r="H711" s="903" t="s">
        <v>324</v>
      </c>
      <c r="I711" s="246" t="s">
        <v>18</v>
      </c>
      <c r="J711" s="210" t="s">
        <v>629</v>
      </c>
      <c r="K711" s="245" t="s">
        <v>135</v>
      </c>
      <c r="L711" s="245" t="s">
        <v>62</v>
      </c>
      <c r="M711" s="800"/>
      <c r="N711" s="801"/>
    </row>
    <row r="712" spans="1:14" ht="16.5" customHeight="1" x14ac:dyDescent="0.25">
      <c r="A712" s="51">
        <v>44314</v>
      </c>
      <c r="B712" s="26" t="s">
        <v>93</v>
      </c>
      <c r="C712" s="245" t="s">
        <v>93</v>
      </c>
      <c r="D712" s="26" t="s">
        <v>91</v>
      </c>
      <c r="E712" s="981">
        <v>2000</v>
      </c>
      <c r="F712" s="730">
        <v>3650</v>
      </c>
      <c r="G712" s="519">
        <f t="shared" si="15"/>
        <v>0.54794520547945202</v>
      </c>
      <c r="H712" s="903" t="s">
        <v>324</v>
      </c>
      <c r="I712" s="246" t="s">
        <v>18</v>
      </c>
      <c r="J712" s="210" t="s">
        <v>629</v>
      </c>
      <c r="K712" s="245" t="s">
        <v>135</v>
      </c>
      <c r="L712" s="245" t="s">
        <v>62</v>
      </c>
      <c r="M712" s="800"/>
      <c r="N712" s="801"/>
    </row>
    <row r="713" spans="1:14" ht="16.5" customHeight="1" x14ac:dyDescent="0.25">
      <c r="A713" s="51">
        <v>44314</v>
      </c>
      <c r="B713" s="26" t="s">
        <v>93</v>
      </c>
      <c r="C713" s="245" t="s">
        <v>93</v>
      </c>
      <c r="D713" s="26" t="s">
        <v>91</v>
      </c>
      <c r="E713" s="981">
        <v>2000</v>
      </c>
      <c r="F713" s="730">
        <v>3650</v>
      </c>
      <c r="G713" s="519">
        <f t="shared" si="15"/>
        <v>0.54794520547945202</v>
      </c>
      <c r="H713" s="903" t="s">
        <v>324</v>
      </c>
      <c r="I713" s="246" t="s">
        <v>18</v>
      </c>
      <c r="J713" s="210" t="s">
        <v>629</v>
      </c>
      <c r="K713" s="245" t="s">
        <v>135</v>
      </c>
      <c r="L713" s="245" t="s">
        <v>62</v>
      </c>
      <c r="M713" s="800"/>
      <c r="N713" s="801"/>
    </row>
    <row r="714" spans="1:14" ht="16.5" customHeight="1" x14ac:dyDescent="0.25">
      <c r="A714" s="51">
        <v>44314</v>
      </c>
      <c r="B714" s="26" t="s">
        <v>93</v>
      </c>
      <c r="C714" s="245" t="s">
        <v>93</v>
      </c>
      <c r="D714" s="26" t="s">
        <v>91</v>
      </c>
      <c r="E714" s="981">
        <v>3000</v>
      </c>
      <c r="F714" s="730">
        <v>3650</v>
      </c>
      <c r="G714" s="519">
        <f t="shared" si="15"/>
        <v>0.82191780821917804</v>
      </c>
      <c r="H714" s="903" t="s">
        <v>324</v>
      </c>
      <c r="I714" s="246" t="s">
        <v>18</v>
      </c>
      <c r="J714" s="210" t="s">
        <v>629</v>
      </c>
      <c r="K714" s="245" t="s">
        <v>135</v>
      </c>
      <c r="L714" s="245" t="s">
        <v>62</v>
      </c>
      <c r="M714" s="800"/>
      <c r="N714" s="801"/>
    </row>
    <row r="715" spans="1:14" ht="16.5" customHeight="1" x14ac:dyDescent="0.25">
      <c r="A715" s="48">
        <v>44314</v>
      </c>
      <c r="B715" s="571" t="s">
        <v>68</v>
      </c>
      <c r="C715" s="571" t="s">
        <v>67</v>
      </c>
      <c r="D715" s="572" t="s">
        <v>14</v>
      </c>
      <c r="E715" s="448">
        <v>5000</v>
      </c>
      <c r="F715" s="730">
        <v>3650</v>
      </c>
      <c r="G715" s="519">
        <f t="shared" si="15"/>
        <v>1.3698630136986301</v>
      </c>
      <c r="H715" s="903" t="s">
        <v>465</v>
      </c>
      <c r="I715" s="246" t="s">
        <v>18</v>
      </c>
      <c r="J715" s="291" t="s">
        <v>807</v>
      </c>
      <c r="K715" s="245" t="s">
        <v>135</v>
      </c>
      <c r="L715" s="245" t="s">
        <v>62</v>
      </c>
      <c r="M715" s="800"/>
      <c r="N715" s="801"/>
    </row>
    <row r="716" spans="1:14" ht="16.5" customHeight="1" x14ac:dyDescent="0.25">
      <c r="A716" s="48">
        <v>44314</v>
      </c>
      <c r="B716" s="571" t="s">
        <v>68</v>
      </c>
      <c r="C716" s="571" t="s">
        <v>67</v>
      </c>
      <c r="D716" s="572" t="s">
        <v>14</v>
      </c>
      <c r="E716" s="448">
        <v>5000</v>
      </c>
      <c r="F716" s="730">
        <v>3650</v>
      </c>
      <c r="G716" s="519">
        <f t="shared" si="15"/>
        <v>1.3698630136986301</v>
      </c>
      <c r="H716" s="903" t="s">
        <v>465</v>
      </c>
      <c r="I716" s="246" t="s">
        <v>18</v>
      </c>
      <c r="J716" s="291" t="s">
        <v>807</v>
      </c>
      <c r="K716" s="245" t="s">
        <v>135</v>
      </c>
      <c r="L716" s="245" t="s">
        <v>62</v>
      </c>
      <c r="M716" s="800"/>
      <c r="N716" s="801"/>
    </row>
    <row r="717" spans="1:14" ht="16.5" customHeight="1" x14ac:dyDescent="0.25">
      <c r="A717" s="48">
        <v>44314</v>
      </c>
      <c r="B717" s="571" t="s">
        <v>68</v>
      </c>
      <c r="C717" s="571" t="s">
        <v>67</v>
      </c>
      <c r="D717" s="572" t="s">
        <v>14</v>
      </c>
      <c r="E717" s="807">
        <v>4000</v>
      </c>
      <c r="F717" s="730">
        <v>3650</v>
      </c>
      <c r="G717" s="519">
        <f t="shared" si="15"/>
        <v>1.095890410958904</v>
      </c>
      <c r="H717" s="903" t="s">
        <v>465</v>
      </c>
      <c r="I717" s="246" t="s">
        <v>18</v>
      </c>
      <c r="J717" s="291" t="s">
        <v>807</v>
      </c>
      <c r="K717" s="245" t="s">
        <v>135</v>
      </c>
      <c r="L717" s="245" t="s">
        <v>62</v>
      </c>
      <c r="M717" s="800"/>
      <c r="N717" s="801"/>
    </row>
    <row r="718" spans="1:14" ht="16.5" customHeight="1" x14ac:dyDescent="0.25">
      <c r="A718" s="48">
        <v>44314</v>
      </c>
      <c r="B718" s="571" t="s">
        <v>68</v>
      </c>
      <c r="C718" s="571" t="s">
        <v>67</v>
      </c>
      <c r="D718" s="572" t="s">
        <v>14</v>
      </c>
      <c r="E718" s="203">
        <v>8000</v>
      </c>
      <c r="F718" s="730">
        <v>3650</v>
      </c>
      <c r="G718" s="519">
        <f t="shared" si="15"/>
        <v>2.1917808219178081</v>
      </c>
      <c r="H718" s="903" t="s">
        <v>465</v>
      </c>
      <c r="I718" s="246" t="s">
        <v>18</v>
      </c>
      <c r="J718" s="291" t="s">
        <v>807</v>
      </c>
      <c r="K718" s="245" t="s">
        <v>135</v>
      </c>
      <c r="L718" s="245" t="s">
        <v>62</v>
      </c>
      <c r="M718" s="800"/>
      <c r="N718" s="801"/>
    </row>
    <row r="719" spans="1:14" ht="16.5" customHeight="1" x14ac:dyDescent="0.25">
      <c r="A719" s="48">
        <v>44314</v>
      </c>
      <c r="B719" s="571" t="s">
        <v>68</v>
      </c>
      <c r="C719" s="571" t="s">
        <v>67</v>
      </c>
      <c r="D719" s="572" t="s">
        <v>14</v>
      </c>
      <c r="E719" s="448">
        <v>3000</v>
      </c>
      <c r="F719" s="730">
        <v>3650</v>
      </c>
      <c r="G719" s="519">
        <f t="shared" si="15"/>
        <v>0.82191780821917804</v>
      </c>
      <c r="H719" s="903" t="s">
        <v>465</v>
      </c>
      <c r="I719" s="246" t="s">
        <v>18</v>
      </c>
      <c r="J719" s="291" t="s">
        <v>807</v>
      </c>
      <c r="K719" s="245" t="s">
        <v>135</v>
      </c>
      <c r="L719" s="245" t="s">
        <v>62</v>
      </c>
      <c r="M719" s="800"/>
      <c r="N719" s="801"/>
    </row>
    <row r="720" spans="1:14" ht="17.25" customHeight="1" x14ac:dyDescent="0.25">
      <c r="A720" s="48">
        <v>44314</v>
      </c>
      <c r="B720" s="571" t="s">
        <v>68</v>
      </c>
      <c r="C720" s="571" t="s">
        <v>67</v>
      </c>
      <c r="D720" s="572" t="s">
        <v>14</v>
      </c>
      <c r="E720" s="448">
        <v>8000</v>
      </c>
      <c r="F720" s="730">
        <v>3650</v>
      </c>
      <c r="G720" s="519">
        <f t="shared" si="15"/>
        <v>2.1917808219178081</v>
      </c>
      <c r="H720" s="903" t="s">
        <v>465</v>
      </c>
      <c r="I720" s="246" t="s">
        <v>18</v>
      </c>
      <c r="J720" s="291" t="s">
        <v>807</v>
      </c>
      <c r="K720" s="245" t="s">
        <v>135</v>
      </c>
      <c r="L720" s="245" t="s">
        <v>62</v>
      </c>
      <c r="M720" s="800"/>
      <c r="N720" s="801"/>
    </row>
    <row r="721" spans="1:14" x14ac:dyDescent="0.25">
      <c r="A721" s="798">
        <v>44314</v>
      </c>
      <c r="B721" s="141" t="s">
        <v>193</v>
      </c>
      <c r="C721" s="228" t="s">
        <v>117</v>
      </c>
      <c r="D721" s="210" t="s">
        <v>92</v>
      </c>
      <c r="E721" s="220">
        <v>10000</v>
      </c>
      <c r="F721" s="730">
        <v>3650</v>
      </c>
      <c r="G721" s="519">
        <f t="shared" si="15"/>
        <v>2.7397260273972601</v>
      </c>
      <c r="H721" s="732" t="s">
        <v>489</v>
      </c>
      <c r="I721" s="246" t="s">
        <v>18</v>
      </c>
      <c r="J721" s="737" t="s">
        <v>799</v>
      </c>
      <c r="K721" s="245" t="s">
        <v>135</v>
      </c>
      <c r="L721" s="245" t="s">
        <v>62</v>
      </c>
      <c r="M721" s="204"/>
      <c r="N721" s="205"/>
    </row>
    <row r="722" spans="1:14" x14ac:dyDescent="0.25">
      <c r="A722" s="798">
        <v>44314</v>
      </c>
      <c r="B722" s="991" t="s">
        <v>645</v>
      </c>
      <c r="C722" s="228" t="s">
        <v>189</v>
      </c>
      <c r="D722" s="210" t="s">
        <v>91</v>
      </c>
      <c r="E722" s="220">
        <v>740400</v>
      </c>
      <c r="F722" s="730">
        <v>3650</v>
      </c>
      <c r="G722" s="519">
        <f t="shared" si="15"/>
        <v>202.84931506849315</v>
      </c>
      <c r="H722" s="732" t="s">
        <v>489</v>
      </c>
      <c r="I722" s="246" t="s">
        <v>18</v>
      </c>
      <c r="J722" s="737" t="s">
        <v>808</v>
      </c>
      <c r="K722" s="245" t="s">
        <v>135</v>
      </c>
      <c r="L722" s="245" t="s">
        <v>62</v>
      </c>
      <c r="M722" s="204"/>
      <c r="N722" s="205"/>
    </row>
    <row r="723" spans="1:14" x14ac:dyDescent="0.25">
      <c r="A723" s="798">
        <v>44314</v>
      </c>
      <c r="B723" s="991" t="s">
        <v>641</v>
      </c>
      <c r="C723" s="228" t="s">
        <v>189</v>
      </c>
      <c r="D723" s="210" t="s">
        <v>91</v>
      </c>
      <c r="E723" s="219">
        <v>740400</v>
      </c>
      <c r="F723" s="730">
        <v>3650</v>
      </c>
      <c r="G723" s="519">
        <f t="shared" si="15"/>
        <v>202.84931506849315</v>
      </c>
      <c r="H723" s="732" t="s">
        <v>489</v>
      </c>
      <c r="I723" s="246" t="s">
        <v>18</v>
      </c>
      <c r="J723" s="737" t="s">
        <v>809</v>
      </c>
      <c r="K723" s="245" t="s">
        <v>135</v>
      </c>
      <c r="L723" s="245" t="s">
        <v>62</v>
      </c>
      <c r="M723" s="204"/>
      <c r="N723" s="205"/>
    </row>
    <row r="724" spans="1:14" x14ac:dyDescent="0.25">
      <c r="A724" s="798">
        <v>44314</v>
      </c>
      <c r="B724" s="991" t="s">
        <v>642</v>
      </c>
      <c r="C724" s="228" t="s">
        <v>189</v>
      </c>
      <c r="D724" s="212" t="s">
        <v>52</v>
      </c>
      <c r="E724" s="263">
        <v>1500000</v>
      </c>
      <c r="F724" s="730">
        <v>3650</v>
      </c>
      <c r="G724" s="519">
        <f t="shared" si="15"/>
        <v>410.95890410958901</v>
      </c>
      <c r="H724" s="732" t="s">
        <v>489</v>
      </c>
      <c r="I724" s="246" t="s">
        <v>18</v>
      </c>
      <c r="J724" s="737" t="s">
        <v>810</v>
      </c>
      <c r="K724" s="245" t="s">
        <v>135</v>
      </c>
      <c r="L724" s="245" t="s">
        <v>62</v>
      </c>
      <c r="M724" s="204"/>
      <c r="N724" s="205"/>
    </row>
    <row r="725" spans="1:14" x14ac:dyDescent="0.25">
      <c r="A725" s="798">
        <v>44314</v>
      </c>
      <c r="B725" s="991" t="s">
        <v>646</v>
      </c>
      <c r="C725" s="228" t="s">
        <v>189</v>
      </c>
      <c r="D725" s="251" t="s">
        <v>14</v>
      </c>
      <c r="E725" s="203">
        <v>1314500</v>
      </c>
      <c r="F725" s="730">
        <v>3650</v>
      </c>
      <c r="G725" s="519">
        <f t="shared" si="15"/>
        <v>360.13698630136986</v>
      </c>
      <c r="H725" s="732" t="s">
        <v>489</v>
      </c>
      <c r="I725" s="246" t="s">
        <v>18</v>
      </c>
      <c r="J725" s="737" t="s">
        <v>811</v>
      </c>
      <c r="K725" s="245" t="s">
        <v>135</v>
      </c>
      <c r="L725" s="245" t="s">
        <v>62</v>
      </c>
      <c r="M725" s="204"/>
      <c r="N725" s="205"/>
    </row>
    <row r="726" spans="1:14" x14ac:dyDescent="0.25">
      <c r="A726" s="798">
        <v>44314</v>
      </c>
      <c r="B726" s="991" t="s">
        <v>647</v>
      </c>
      <c r="C726" s="228" t="s">
        <v>189</v>
      </c>
      <c r="D726" s="251" t="s">
        <v>14</v>
      </c>
      <c r="E726" s="203">
        <v>2935000</v>
      </c>
      <c r="F726" s="730">
        <v>3650</v>
      </c>
      <c r="G726" s="519">
        <f t="shared" si="15"/>
        <v>804.10958904109589</v>
      </c>
      <c r="H726" s="732" t="s">
        <v>489</v>
      </c>
      <c r="I726" s="246" t="s">
        <v>18</v>
      </c>
      <c r="J726" s="290" t="s">
        <v>780</v>
      </c>
      <c r="K726" s="245" t="s">
        <v>135</v>
      </c>
      <c r="L726" s="245" t="s">
        <v>62</v>
      </c>
      <c r="M726" s="204"/>
      <c r="N726" s="205"/>
    </row>
    <row r="727" spans="1:14" x14ac:dyDescent="0.25">
      <c r="A727" s="798">
        <v>44314</v>
      </c>
      <c r="B727" s="991" t="s">
        <v>128</v>
      </c>
      <c r="C727" s="992" t="s">
        <v>117</v>
      </c>
      <c r="D727" s="212" t="s">
        <v>92</v>
      </c>
      <c r="E727" s="733">
        <v>2600</v>
      </c>
      <c r="F727" s="730">
        <v>3650</v>
      </c>
      <c r="G727" s="519">
        <f t="shared" si="15"/>
        <v>0.71232876712328763</v>
      </c>
      <c r="H727" s="732" t="s">
        <v>489</v>
      </c>
      <c r="I727" s="246" t="s">
        <v>18</v>
      </c>
      <c r="J727" s="290" t="s">
        <v>800</v>
      </c>
      <c r="K727" s="245" t="s">
        <v>135</v>
      </c>
      <c r="L727" s="245" t="s">
        <v>62</v>
      </c>
      <c r="M727" s="204"/>
      <c r="N727" s="205"/>
    </row>
    <row r="728" spans="1:14" x14ac:dyDescent="0.25">
      <c r="A728" s="798">
        <v>44314</v>
      </c>
      <c r="B728" s="991" t="s">
        <v>128</v>
      </c>
      <c r="C728" s="992" t="s">
        <v>117</v>
      </c>
      <c r="D728" s="212" t="s">
        <v>92</v>
      </c>
      <c r="E728" s="733">
        <v>2600</v>
      </c>
      <c r="F728" s="730">
        <v>3650</v>
      </c>
      <c r="G728" s="519">
        <f t="shared" si="15"/>
        <v>0.71232876712328763</v>
      </c>
      <c r="H728" s="732" t="s">
        <v>489</v>
      </c>
      <c r="I728" s="246" t="s">
        <v>18</v>
      </c>
      <c r="J728" s="290" t="s">
        <v>801</v>
      </c>
      <c r="K728" s="245" t="s">
        <v>135</v>
      </c>
      <c r="L728" s="245" t="s">
        <v>62</v>
      </c>
      <c r="M728" s="204"/>
      <c r="N728" s="205"/>
    </row>
    <row r="729" spans="1:14" x14ac:dyDescent="0.25">
      <c r="A729" s="798">
        <v>44314</v>
      </c>
      <c r="B729" s="991" t="s">
        <v>128</v>
      </c>
      <c r="C729" s="992" t="s">
        <v>117</v>
      </c>
      <c r="D729" s="212" t="s">
        <v>92</v>
      </c>
      <c r="E729" s="733">
        <v>2600</v>
      </c>
      <c r="F729" s="730">
        <v>3650</v>
      </c>
      <c r="G729" s="519">
        <f t="shared" si="15"/>
        <v>0.71232876712328763</v>
      </c>
      <c r="H729" s="732" t="s">
        <v>489</v>
      </c>
      <c r="I729" s="246" t="s">
        <v>18</v>
      </c>
      <c r="J729" s="290" t="s">
        <v>802</v>
      </c>
      <c r="K729" s="245" t="s">
        <v>135</v>
      </c>
      <c r="L729" s="245" t="s">
        <v>62</v>
      </c>
      <c r="M729" s="204"/>
      <c r="N729" s="205"/>
    </row>
    <row r="730" spans="1:14" ht="16.5" customHeight="1" x14ac:dyDescent="0.25">
      <c r="A730" s="798">
        <v>44314</v>
      </c>
      <c r="B730" s="991" t="s">
        <v>128</v>
      </c>
      <c r="C730" s="992" t="s">
        <v>117</v>
      </c>
      <c r="D730" s="212" t="s">
        <v>92</v>
      </c>
      <c r="E730" s="733">
        <v>2600</v>
      </c>
      <c r="F730" s="730">
        <v>3650</v>
      </c>
      <c r="G730" s="519">
        <f t="shared" si="15"/>
        <v>0.71232876712328763</v>
      </c>
      <c r="H730" s="732" t="s">
        <v>489</v>
      </c>
      <c r="I730" s="246" t="s">
        <v>18</v>
      </c>
      <c r="J730" s="290" t="s">
        <v>803</v>
      </c>
      <c r="K730" s="245" t="s">
        <v>135</v>
      </c>
      <c r="L730" s="245" t="s">
        <v>62</v>
      </c>
      <c r="M730" s="204"/>
      <c r="N730" s="205"/>
    </row>
    <row r="731" spans="1:14" ht="15.75" customHeight="1" x14ac:dyDescent="0.25">
      <c r="A731" s="798">
        <v>44314</v>
      </c>
      <c r="B731" s="992" t="s">
        <v>128</v>
      </c>
      <c r="C731" s="992" t="s">
        <v>117</v>
      </c>
      <c r="D731" s="212" t="s">
        <v>92</v>
      </c>
      <c r="E731" s="733">
        <v>2600</v>
      </c>
      <c r="F731" s="730">
        <v>3650</v>
      </c>
      <c r="G731" s="519">
        <f t="shared" si="15"/>
        <v>0.71232876712328763</v>
      </c>
      <c r="H731" s="732" t="s">
        <v>489</v>
      </c>
      <c r="I731" s="246" t="s">
        <v>18</v>
      </c>
      <c r="J731" s="290" t="s">
        <v>804</v>
      </c>
      <c r="K731" s="245" t="s">
        <v>135</v>
      </c>
      <c r="L731" s="245" t="s">
        <v>62</v>
      </c>
      <c r="M731" s="204"/>
      <c r="N731" s="205"/>
    </row>
    <row r="732" spans="1:14" x14ac:dyDescent="0.25">
      <c r="A732" s="48">
        <v>44314</v>
      </c>
      <c r="B732" s="516" t="s">
        <v>637</v>
      </c>
      <c r="C732" s="516" t="s">
        <v>330</v>
      </c>
      <c r="D732" s="516" t="s">
        <v>92</v>
      </c>
      <c r="E732" s="844">
        <v>32000</v>
      </c>
      <c r="F732" s="730">
        <v>3650</v>
      </c>
      <c r="G732" s="519">
        <f t="shared" si="15"/>
        <v>8.7671232876712324</v>
      </c>
      <c r="H732" s="426" t="s">
        <v>42</v>
      </c>
      <c r="I732" s="246" t="s">
        <v>18</v>
      </c>
      <c r="J732" s="290" t="s">
        <v>781</v>
      </c>
      <c r="K732" s="245" t="s">
        <v>135</v>
      </c>
      <c r="L732" s="245" t="s">
        <v>62</v>
      </c>
      <c r="M732" s="204"/>
      <c r="N732" s="205"/>
    </row>
    <row r="733" spans="1:14" x14ac:dyDescent="0.25">
      <c r="A733" s="48">
        <v>44314</v>
      </c>
      <c r="B733" s="516" t="s">
        <v>495</v>
      </c>
      <c r="C733" s="516" t="s">
        <v>330</v>
      </c>
      <c r="D733" s="516" t="s">
        <v>92</v>
      </c>
      <c r="E733" s="844">
        <v>7000</v>
      </c>
      <c r="F733" s="730">
        <v>3650</v>
      </c>
      <c r="G733" s="519">
        <f t="shared" si="15"/>
        <v>1.9178082191780821</v>
      </c>
      <c r="H733" s="426" t="s">
        <v>42</v>
      </c>
      <c r="I733" s="246" t="s">
        <v>18</v>
      </c>
      <c r="J733" s="290" t="s">
        <v>781</v>
      </c>
      <c r="K733" s="245" t="s">
        <v>135</v>
      </c>
      <c r="L733" s="245" t="s">
        <v>62</v>
      </c>
      <c r="M733" s="204"/>
      <c r="N733" s="205"/>
    </row>
    <row r="734" spans="1:14" x14ac:dyDescent="0.25">
      <c r="A734" s="48">
        <v>44314</v>
      </c>
      <c r="B734" s="516" t="s">
        <v>638</v>
      </c>
      <c r="C734" s="516" t="s">
        <v>330</v>
      </c>
      <c r="D734" s="516" t="s">
        <v>92</v>
      </c>
      <c r="E734" s="844">
        <v>12500</v>
      </c>
      <c r="F734" s="730">
        <v>3650</v>
      </c>
      <c r="G734" s="519">
        <f t="shared" ref="G734:G738" si="16">E734/F734</f>
        <v>3.4246575342465753</v>
      </c>
      <c r="H734" s="426" t="s">
        <v>42</v>
      </c>
      <c r="I734" s="246" t="s">
        <v>18</v>
      </c>
      <c r="J734" s="290" t="s">
        <v>781</v>
      </c>
      <c r="K734" s="245" t="s">
        <v>135</v>
      </c>
      <c r="L734" s="245" t="s">
        <v>62</v>
      </c>
      <c r="M734" s="204"/>
      <c r="N734" s="205"/>
    </row>
    <row r="735" spans="1:14" x14ac:dyDescent="0.25">
      <c r="A735" s="48">
        <v>44314</v>
      </c>
      <c r="B735" s="516" t="s">
        <v>638</v>
      </c>
      <c r="C735" s="516" t="s">
        <v>330</v>
      </c>
      <c r="D735" s="516" t="s">
        <v>92</v>
      </c>
      <c r="E735" s="844">
        <v>12500</v>
      </c>
      <c r="F735" s="730">
        <v>3650</v>
      </c>
      <c r="G735" s="519">
        <f t="shared" si="16"/>
        <v>3.4246575342465753</v>
      </c>
      <c r="H735" s="426" t="s">
        <v>42</v>
      </c>
      <c r="I735" s="246" t="s">
        <v>18</v>
      </c>
      <c r="J735" s="290" t="s">
        <v>781</v>
      </c>
      <c r="K735" s="245" t="s">
        <v>135</v>
      </c>
      <c r="L735" s="245" t="s">
        <v>62</v>
      </c>
      <c r="M735" s="204"/>
      <c r="N735" s="205"/>
    </row>
    <row r="736" spans="1:14" x14ac:dyDescent="0.25">
      <c r="A736" s="48">
        <v>44314</v>
      </c>
      <c r="B736" s="516" t="s">
        <v>639</v>
      </c>
      <c r="C736" s="516" t="s">
        <v>330</v>
      </c>
      <c r="D736" s="516" t="s">
        <v>92</v>
      </c>
      <c r="E736" s="844">
        <v>25000</v>
      </c>
      <c r="F736" s="730">
        <v>3650</v>
      </c>
      <c r="G736" s="519">
        <f t="shared" si="16"/>
        <v>6.8493150684931505</v>
      </c>
      <c r="H736" s="426" t="s">
        <v>42</v>
      </c>
      <c r="I736" s="246" t="s">
        <v>18</v>
      </c>
      <c r="J736" s="290" t="s">
        <v>782</v>
      </c>
      <c r="K736" s="245" t="s">
        <v>135</v>
      </c>
      <c r="L736" s="245" t="s">
        <v>62</v>
      </c>
      <c r="M736" s="204"/>
      <c r="N736" s="205"/>
    </row>
    <row r="737" spans="1:14" x14ac:dyDescent="0.25">
      <c r="A737" s="48">
        <v>44314</v>
      </c>
      <c r="B737" s="516" t="s">
        <v>639</v>
      </c>
      <c r="C737" s="516" t="s">
        <v>330</v>
      </c>
      <c r="D737" s="516" t="s">
        <v>92</v>
      </c>
      <c r="E737" s="844">
        <v>25000</v>
      </c>
      <c r="F737" s="730">
        <v>3650</v>
      </c>
      <c r="G737" s="519">
        <f t="shared" si="16"/>
        <v>6.8493150684931505</v>
      </c>
      <c r="H737" s="426" t="s">
        <v>42</v>
      </c>
      <c r="I737" s="246" t="s">
        <v>18</v>
      </c>
      <c r="J737" s="290" t="s">
        <v>782</v>
      </c>
      <c r="K737" s="245" t="s">
        <v>135</v>
      </c>
      <c r="L737" s="245" t="s">
        <v>62</v>
      </c>
      <c r="M737" s="204"/>
      <c r="N737" s="205"/>
    </row>
    <row r="738" spans="1:14" x14ac:dyDescent="0.25">
      <c r="A738" s="48">
        <v>44314</v>
      </c>
      <c r="B738" s="516" t="s">
        <v>639</v>
      </c>
      <c r="C738" s="516" t="s">
        <v>330</v>
      </c>
      <c r="D738" s="516" t="s">
        <v>92</v>
      </c>
      <c r="E738" s="844">
        <v>25000</v>
      </c>
      <c r="F738" s="565">
        <v>3650</v>
      </c>
      <c r="G738" s="520">
        <f t="shared" si="16"/>
        <v>6.8493150684931505</v>
      </c>
      <c r="H738" s="495" t="s">
        <v>42</v>
      </c>
      <c r="I738" s="246" t="s">
        <v>18</v>
      </c>
      <c r="J738" s="290" t="s">
        <v>782</v>
      </c>
      <c r="K738" s="245" t="s">
        <v>135</v>
      </c>
      <c r="L738" s="245" t="s">
        <v>62</v>
      </c>
      <c r="M738" s="204"/>
      <c r="N738" s="205"/>
    </row>
    <row r="739" spans="1:14" x14ac:dyDescent="0.25">
      <c r="A739" s="531">
        <v>44314</v>
      </c>
      <c r="B739" s="516" t="s">
        <v>639</v>
      </c>
      <c r="C739" s="516" t="s">
        <v>330</v>
      </c>
      <c r="D739" s="516" t="s">
        <v>92</v>
      </c>
      <c r="E739" s="844">
        <v>25000</v>
      </c>
      <c r="F739" s="743">
        <v>3650</v>
      </c>
      <c r="G739" s="743">
        <f>E739/F739</f>
        <v>6.8493150684931505</v>
      </c>
      <c r="H739" s="731" t="s">
        <v>465</v>
      </c>
      <c r="I739" s="246" t="s">
        <v>18</v>
      </c>
      <c r="J739" s="290" t="s">
        <v>782</v>
      </c>
      <c r="K739" s="245" t="s">
        <v>135</v>
      </c>
      <c r="L739" s="245" t="s">
        <v>62</v>
      </c>
      <c r="M739" s="204"/>
      <c r="N739" s="205"/>
    </row>
    <row r="740" spans="1:14" ht="15" customHeight="1" x14ac:dyDescent="0.25">
      <c r="A740" s="216">
        <v>44314</v>
      </c>
      <c r="B740" s="251" t="s">
        <v>68</v>
      </c>
      <c r="C740" s="212" t="s">
        <v>67</v>
      </c>
      <c r="D740" s="212" t="s">
        <v>52</v>
      </c>
      <c r="E740" s="520">
        <v>7500</v>
      </c>
      <c r="F740" s="998">
        <v>3650</v>
      </c>
      <c r="G740" s="520">
        <f t="shared" ref="G740:G744" si="17">E740/F740</f>
        <v>2.0547945205479454</v>
      </c>
      <c r="H740" s="999" t="s">
        <v>97</v>
      </c>
      <c r="I740" s="567" t="s">
        <v>18</v>
      </c>
      <c r="J740" s="446" t="s">
        <v>614</v>
      </c>
      <c r="K740" s="421" t="s">
        <v>135</v>
      </c>
      <c r="L740" s="421" t="s">
        <v>62</v>
      </c>
      <c r="M740" s="204"/>
      <c r="N740" s="205"/>
    </row>
    <row r="741" spans="1:14" ht="15" customHeight="1" x14ac:dyDescent="0.25">
      <c r="A741" s="216">
        <v>44314</v>
      </c>
      <c r="B741" s="212" t="s">
        <v>68</v>
      </c>
      <c r="C741" s="212" t="s">
        <v>67</v>
      </c>
      <c r="D741" s="212" t="s">
        <v>52</v>
      </c>
      <c r="E741" s="526">
        <v>7500</v>
      </c>
      <c r="F741" s="998">
        <v>3650</v>
      </c>
      <c r="G741" s="520">
        <f t="shared" si="17"/>
        <v>2.0547945205479454</v>
      </c>
      <c r="H741" s="999" t="s">
        <v>97</v>
      </c>
      <c r="I741" s="567" t="s">
        <v>18</v>
      </c>
      <c r="J741" s="446" t="s">
        <v>614</v>
      </c>
      <c r="K741" s="421" t="s">
        <v>135</v>
      </c>
      <c r="L741" s="421" t="s">
        <v>62</v>
      </c>
      <c r="M741" s="204"/>
      <c r="N741" s="205"/>
    </row>
    <row r="742" spans="1:14" x14ac:dyDescent="0.25">
      <c r="A742" s="531">
        <v>44315</v>
      </c>
      <c r="B742" s="26" t="s">
        <v>68</v>
      </c>
      <c r="C742" s="26" t="s">
        <v>67</v>
      </c>
      <c r="D742" s="26" t="s">
        <v>91</v>
      </c>
      <c r="E742" s="981">
        <v>4000</v>
      </c>
      <c r="F742" s="804">
        <v>3650</v>
      </c>
      <c r="G742" s="520">
        <f t="shared" si="17"/>
        <v>1.095890410958904</v>
      </c>
      <c r="H742" s="997" t="s">
        <v>324</v>
      </c>
      <c r="I742" s="246" t="s">
        <v>18</v>
      </c>
      <c r="J742" s="210" t="s">
        <v>648</v>
      </c>
      <c r="K742" s="245" t="s">
        <v>135</v>
      </c>
      <c r="L742" s="245" t="s">
        <v>62</v>
      </c>
      <c r="M742" s="204"/>
      <c r="N742" s="205"/>
    </row>
    <row r="743" spans="1:14" x14ac:dyDescent="0.25">
      <c r="A743" s="531">
        <v>44315</v>
      </c>
      <c r="B743" s="26" t="s">
        <v>68</v>
      </c>
      <c r="C743" s="26" t="s">
        <v>67</v>
      </c>
      <c r="D743" s="26" t="s">
        <v>91</v>
      </c>
      <c r="E743" s="981">
        <v>9000</v>
      </c>
      <c r="F743" s="730">
        <v>3650</v>
      </c>
      <c r="G743" s="520">
        <f t="shared" si="17"/>
        <v>2.4657534246575343</v>
      </c>
      <c r="H743" s="690" t="s">
        <v>324</v>
      </c>
      <c r="I743" s="246" t="s">
        <v>18</v>
      </c>
      <c r="J743" s="210" t="s">
        <v>648</v>
      </c>
      <c r="K743" s="245" t="s">
        <v>135</v>
      </c>
      <c r="L743" s="245" t="s">
        <v>62</v>
      </c>
      <c r="M743" s="204"/>
      <c r="N743" s="205"/>
    </row>
    <row r="744" spans="1:14" x14ac:dyDescent="0.25">
      <c r="A744" s="531">
        <v>44315</v>
      </c>
      <c r="B744" s="26" t="s">
        <v>68</v>
      </c>
      <c r="C744" s="26" t="s">
        <v>67</v>
      </c>
      <c r="D744" s="26" t="s">
        <v>91</v>
      </c>
      <c r="E744" s="981">
        <v>15000</v>
      </c>
      <c r="F744" s="730">
        <v>3650</v>
      </c>
      <c r="G744" s="520">
        <f t="shared" si="17"/>
        <v>4.1095890410958908</v>
      </c>
      <c r="H744" s="690" t="s">
        <v>324</v>
      </c>
      <c r="I744" s="246" t="s">
        <v>18</v>
      </c>
      <c r="J744" s="210" t="s">
        <v>648</v>
      </c>
      <c r="K744" s="245" t="s">
        <v>135</v>
      </c>
      <c r="L744" s="245" t="s">
        <v>62</v>
      </c>
      <c r="M744" s="204"/>
      <c r="N744" s="205"/>
    </row>
    <row r="745" spans="1:14" x14ac:dyDescent="0.25">
      <c r="A745" s="531">
        <v>44315</v>
      </c>
      <c r="B745" s="26" t="s">
        <v>68</v>
      </c>
      <c r="C745" s="26" t="s">
        <v>67</v>
      </c>
      <c r="D745" s="26" t="s">
        <v>91</v>
      </c>
      <c r="E745" s="981">
        <v>15000</v>
      </c>
      <c r="F745" s="730">
        <v>3650</v>
      </c>
      <c r="G745" s="519">
        <f>E745/F745</f>
        <v>4.1095890410958908</v>
      </c>
      <c r="H745" s="690" t="s">
        <v>324</v>
      </c>
      <c r="I745" s="246" t="s">
        <v>18</v>
      </c>
      <c r="J745" s="210" t="s">
        <v>648</v>
      </c>
      <c r="K745" s="245" t="s">
        <v>135</v>
      </c>
      <c r="L745" s="245" t="s">
        <v>62</v>
      </c>
      <c r="M745" s="204"/>
      <c r="N745" s="205"/>
    </row>
    <row r="746" spans="1:14" x14ac:dyDescent="0.25">
      <c r="A746" s="531">
        <v>44315</v>
      </c>
      <c r="B746" s="26" t="s">
        <v>68</v>
      </c>
      <c r="C746" s="26" t="s">
        <v>67</v>
      </c>
      <c r="D746" s="26" t="s">
        <v>91</v>
      </c>
      <c r="E746" s="981">
        <v>9000</v>
      </c>
      <c r="F746" s="565">
        <v>3650</v>
      </c>
      <c r="G746" s="519">
        <f t="shared" ref="G746:G805" si="18">E746/F746</f>
        <v>2.4657534246575343</v>
      </c>
      <c r="H746" s="690" t="s">
        <v>324</v>
      </c>
      <c r="I746" s="246" t="s">
        <v>18</v>
      </c>
      <c r="J746" s="210" t="s">
        <v>648</v>
      </c>
      <c r="K746" s="245" t="s">
        <v>135</v>
      </c>
      <c r="L746" s="245" t="s">
        <v>62</v>
      </c>
      <c r="M746" s="204"/>
      <c r="N746" s="205"/>
    </row>
    <row r="747" spans="1:14" x14ac:dyDescent="0.25">
      <c r="A747" s="531">
        <v>44315</v>
      </c>
      <c r="B747" s="26" t="s">
        <v>93</v>
      </c>
      <c r="C747" s="245" t="s">
        <v>93</v>
      </c>
      <c r="D747" s="26" t="s">
        <v>91</v>
      </c>
      <c r="E747" s="981">
        <v>2000</v>
      </c>
      <c r="F747" s="565">
        <v>3650</v>
      </c>
      <c r="G747" s="519">
        <f t="shared" si="18"/>
        <v>0.54794520547945202</v>
      </c>
      <c r="H747" s="690" t="s">
        <v>324</v>
      </c>
      <c r="I747" s="246" t="s">
        <v>18</v>
      </c>
      <c r="J747" s="210" t="s">
        <v>648</v>
      </c>
      <c r="K747" s="245" t="s">
        <v>135</v>
      </c>
      <c r="L747" s="245" t="s">
        <v>62</v>
      </c>
      <c r="M747" s="204"/>
      <c r="N747" s="205"/>
    </row>
    <row r="748" spans="1:14" x14ac:dyDescent="0.25">
      <c r="A748" s="531">
        <v>44315</v>
      </c>
      <c r="B748" s="26" t="s">
        <v>93</v>
      </c>
      <c r="C748" s="245" t="s">
        <v>93</v>
      </c>
      <c r="D748" s="26" t="s">
        <v>91</v>
      </c>
      <c r="E748" s="981">
        <v>3000</v>
      </c>
      <c r="F748" s="565">
        <v>3650</v>
      </c>
      <c r="G748" s="519">
        <f t="shared" si="18"/>
        <v>0.82191780821917804</v>
      </c>
      <c r="H748" s="690" t="s">
        <v>324</v>
      </c>
      <c r="I748" s="246" t="s">
        <v>18</v>
      </c>
      <c r="J748" s="210" t="s">
        <v>648</v>
      </c>
      <c r="K748" s="245" t="s">
        <v>135</v>
      </c>
      <c r="L748" s="245" t="s">
        <v>62</v>
      </c>
      <c r="M748" s="204"/>
      <c r="N748" s="205"/>
    </row>
    <row r="749" spans="1:14" x14ac:dyDescent="0.25">
      <c r="A749" s="531">
        <v>44315</v>
      </c>
      <c r="B749" s="26" t="s">
        <v>93</v>
      </c>
      <c r="C749" s="245" t="s">
        <v>93</v>
      </c>
      <c r="D749" s="26" t="s">
        <v>91</v>
      </c>
      <c r="E749" s="981">
        <v>1000</v>
      </c>
      <c r="F749" s="565">
        <v>3650</v>
      </c>
      <c r="G749" s="519">
        <f t="shared" si="18"/>
        <v>0.27397260273972601</v>
      </c>
      <c r="H749" s="690" t="s">
        <v>324</v>
      </c>
      <c r="I749" s="246" t="s">
        <v>18</v>
      </c>
      <c r="J749" s="210" t="s">
        <v>648</v>
      </c>
      <c r="K749" s="245" t="s">
        <v>135</v>
      </c>
      <c r="L749" s="245" t="s">
        <v>62</v>
      </c>
      <c r="M749" s="204"/>
      <c r="N749" s="205"/>
    </row>
    <row r="750" spans="1:14" x14ac:dyDescent="0.25">
      <c r="A750" s="531">
        <v>44315</v>
      </c>
      <c r="B750" s="26" t="s">
        <v>93</v>
      </c>
      <c r="C750" s="245" t="s">
        <v>93</v>
      </c>
      <c r="D750" s="26" t="s">
        <v>91</v>
      </c>
      <c r="E750" s="981">
        <v>2000</v>
      </c>
      <c r="F750" s="565">
        <v>3650</v>
      </c>
      <c r="G750" s="519">
        <f t="shared" si="18"/>
        <v>0.54794520547945202</v>
      </c>
      <c r="H750" s="690" t="s">
        <v>324</v>
      </c>
      <c r="I750" s="246" t="s">
        <v>18</v>
      </c>
      <c r="J750" s="210" t="s">
        <v>648</v>
      </c>
      <c r="K750" s="245" t="s">
        <v>135</v>
      </c>
      <c r="L750" s="245" t="s">
        <v>62</v>
      </c>
      <c r="M750" s="204"/>
      <c r="N750" s="205"/>
    </row>
    <row r="751" spans="1:14" x14ac:dyDescent="0.25">
      <c r="A751" s="531">
        <v>44315</v>
      </c>
      <c r="B751" s="26" t="s">
        <v>93</v>
      </c>
      <c r="C751" s="245" t="s">
        <v>93</v>
      </c>
      <c r="D751" s="26" t="s">
        <v>91</v>
      </c>
      <c r="E751" s="981">
        <v>2000</v>
      </c>
      <c r="F751" s="565">
        <v>3650</v>
      </c>
      <c r="G751" s="519">
        <f t="shared" si="18"/>
        <v>0.54794520547945202</v>
      </c>
      <c r="H751" s="690" t="s">
        <v>324</v>
      </c>
      <c r="I751" s="246" t="s">
        <v>18</v>
      </c>
      <c r="J751" s="210" t="s">
        <v>648</v>
      </c>
      <c r="K751" s="245" t="s">
        <v>135</v>
      </c>
      <c r="L751" s="245" t="s">
        <v>62</v>
      </c>
      <c r="M751" s="204"/>
      <c r="N751" s="205"/>
    </row>
    <row r="752" spans="1:14" x14ac:dyDescent="0.25">
      <c r="A752" s="577">
        <v>44315</v>
      </c>
      <c r="B752" s="212" t="s">
        <v>68</v>
      </c>
      <c r="C752" s="212" t="s">
        <v>67</v>
      </c>
      <c r="D752" s="212" t="s">
        <v>91</v>
      </c>
      <c r="E752" s="233">
        <v>9000</v>
      </c>
      <c r="F752" s="565">
        <v>3650</v>
      </c>
      <c r="G752" s="519">
        <f t="shared" si="18"/>
        <v>2.4657534246575343</v>
      </c>
      <c r="H752" s="690" t="s">
        <v>263</v>
      </c>
      <c r="I752" s="246" t="s">
        <v>18</v>
      </c>
      <c r="J752" s="290" t="s">
        <v>652</v>
      </c>
      <c r="K752" s="245" t="s">
        <v>135</v>
      </c>
      <c r="L752" s="245" t="s">
        <v>62</v>
      </c>
      <c r="M752" s="204"/>
      <c r="N752" s="205"/>
    </row>
    <row r="753" spans="1:14" x14ac:dyDescent="0.25">
      <c r="A753" s="577">
        <v>44315</v>
      </c>
      <c r="B753" s="212" t="s">
        <v>68</v>
      </c>
      <c r="C753" s="212" t="s">
        <v>67</v>
      </c>
      <c r="D753" s="212" t="s">
        <v>91</v>
      </c>
      <c r="E753" s="454">
        <v>11000</v>
      </c>
      <c r="F753" s="565">
        <v>3650</v>
      </c>
      <c r="G753" s="519">
        <f t="shared" si="18"/>
        <v>3.0136986301369864</v>
      </c>
      <c r="H753" s="690" t="s">
        <v>263</v>
      </c>
      <c r="I753" s="246" t="s">
        <v>18</v>
      </c>
      <c r="J753" s="290" t="s">
        <v>652</v>
      </c>
      <c r="K753" s="245" t="s">
        <v>135</v>
      </c>
      <c r="L753" s="245" t="s">
        <v>62</v>
      </c>
      <c r="M753" s="204"/>
      <c r="N753" s="205"/>
    </row>
    <row r="754" spans="1:14" x14ac:dyDescent="0.25">
      <c r="A754" s="577">
        <v>44315</v>
      </c>
      <c r="B754" s="212" t="s">
        <v>68</v>
      </c>
      <c r="C754" s="212" t="s">
        <v>67</v>
      </c>
      <c r="D754" s="212" t="s">
        <v>91</v>
      </c>
      <c r="E754" s="203">
        <v>15000</v>
      </c>
      <c r="F754" s="565">
        <v>3650</v>
      </c>
      <c r="G754" s="519">
        <f t="shared" si="18"/>
        <v>4.1095890410958908</v>
      </c>
      <c r="H754" s="690" t="s">
        <v>263</v>
      </c>
      <c r="I754" s="246" t="s">
        <v>18</v>
      </c>
      <c r="J754" s="290" t="s">
        <v>652</v>
      </c>
      <c r="K754" s="245" t="s">
        <v>135</v>
      </c>
      <c r="L754" s="245" t="s">
        <v>62</v>
      </c>
      <c r="M754" s="204"/>
      <c r="N754" s="205"/>
    </row>
    <row r="755" spans="1:14" x14ac:dyDescent="0.25">
      <c r="A755" s="577">
        <v>44315</v>
      </c>
      <c r="B755" s="212" t="s">
        <v>68</v>
      </c>
      <c r="C755" s="212" t="s">
        <v>67</v>
      </c>
      <c r="D755" s="212" t="s">
        <v>91</v>
      </c>
      <c r="E755" s="222">
        <v>15000</v>
      </c>
      <c r="F755" s="565">
        <v>3650</v>
      </c>
      <c r="G755" s="519">
        <f t="shared" si="18"/>
        <v>4.1095890410958908</v>
      </c>
      <c r="H755" s="690" t="s">
        <v>263</v>
      </c>
      <c r="I755" s="246" t="s">
        <v>18</v>
      </c>
      <c r="J755" s="290" t="s">
        <v>652</v>
      </c>
      <c r="K755" s="245" t="s">
        <v>135</v>
      </c>
      <c r="L755" s="245" t="s">
        <v>62</v>
      </c>
      <c r="M755" s="204"/>
      <c r="N755" s="205"/>
    </row>
    <row r="756" spans="1:14" x14ac:dyDescent="0.25">
      <c r="A756" s="577">
        <v>44315</v>
      </c>
      <c r="B756" s="212" t="s">
        <v>68</v>
      </c>
      <c r="C756" s="212" t="s">
        <v>67</v>
      </c>
      <c r="D756" s="212" t="s">
        <v>91</v>
      </c>
      <c r="E756" s="454">
        <v>7000</v>
      </c>
      <c r="F756" s="565">
        <v>3650</v>
      </c>
      <c r="G756" s="519">
        <f t="shared" si="18"/>
        <v>1.9178082191780821</v>
      </c>
      <c r="H756" s="690" t="s">
        <v>263</v>
      </c>
      <c r="I756" s="246" t="s">
        <v>18</v>
      </c>
      <c r="J756" s="290" t="s">
        <v>652</v>
      </c>
      <c r="K756" s="245" t="s">
        <v>135</v>
      </c>
      <c r="L756" s="245" t="s">
        <v>62</v>
      </c>
      <c r="M756" s="204"/>
      <c r="N756" s="205"/>
    </row>
    <row r="757" spans="1:14" x14ac:dyDescent="0.25">
      <c r="A757" s="577">
        <v>44315</v>
      </c>
      <c r="B757" s="210" t="s">
        <v>93</v>
      </c>
      <c r="C757" s="245" t="s">
        <v>93</v>
      </c>
      <c r="D757" s="210" t="s">
        <v>91</v>
      </c>
      <c r="E757" s="227">
        <v>6000</v>
      </c>
      <c r="F757" s="565">
        <v>3650</v>
      </c>
      <c r="G757" s="519">
        <f t="shared" si="18"/>
        <v>1.6438356164383561</v>
      </c>
      <c r="H757" s="690" t="s">
        <v>263</v>
      </c>
      <c r="I757" s="246" t="s">
        <v>18</v>
      </c>
      <c r="J757" s="290" t="s">
        <v>652</v>
      </c>
      <c r="K757" s="245" t="s">
        <v>135</v>
      </c>
      <c r="L757" s="245" t="s">
        <v>62</v>
      </c>
      <c r="M757" s="204"/>
      <c r="N757" s="205"/>
    </row>
    <row r="758" spans="1:14" x14ac:dyDescent="0.25">
      <c r="A758" s="577">
        <v>44315</v>
      </c>
      <c r="B758" s="210" t="s">
        <v>93</v>
      </c>
      <c r="C758" s="245" t="s">
        <v>93</v>
      </c>
      <c r="D758" s="210" t="s">
        <v>91</v>
      </c>
      <c r="E758" s="227">
        <v>2000</v>
      </c>
      <c r="F758" s="565">
        <v>3650</v>
      </c>
      <c r="G758" s="519">
        <f t="shared" si="18"/>
        <v>0.54794520547945202</v>
      </c>
      <c r="H758" s="690" t="s">
        <v>263</v>
      </c>
      <c r="I758" s="246" t="s">
        <v>18</v>
      </c>
      <c r="J758" s="290" t="s">
        <v>652</v>
      </c>
      <c r="K758" s="245" t="s">
        <v>135</v>
      </c>
      <c r="L758" s="245" t="s">
        <v>62</v>
      </c>
      <c r="M758" s="204"/>
      <c r="N758" s="205"/>
    </row>
    <row r="759" spans="1:14" x14ac:dyDescent="0.25">
      <c r="A759" s="577">
        <v>44315</v>
      </c>
      <c r="B759" s="210" t="s">
        <v>93</v>
      </c>
      <c r="C759" s="245" t="s">
        <v>93</v>
      </c>
      <c r="D759" s="210" t="s">
        <v>91</v>
      </c>
      <c r="E759" s="203">
        <v>1000</v>
      </c>
      <c r="F759" s="565">
        <v>3650</v>
      </c>
      <c r="G759" s="519">
        <f t="shared" si="18"/>
        <v>0.27397260273972601</v>
      </c>
      <c r="H759" s="690" t="s">
        <v>263</v>
      </c>
      <c r="I759" s="246" t="s">
        <v>18</v>
      </c>
      <c r="J759" s="290" t="s">
        <v>652</v>
      </c>
      <c r="K759" s="245" t="s">
        <v>135</v>
      </c>
      <c r="L759" s="245" t="s">
        <v>62</v>
      </c>
      <c r="M759" s="204"/>
      <c r="N759" s="205"/>
    </row>
    <row r="760" spans="1:14" x14ac:dyDescent="0.25">
      <c r="A760" s="577">
        <v>44315</v>
      </c>
      <c r="B760" s="210" t="s">
        <v>93</v>
      </c>
      <c r="C760" s="245" t="s">
        <v>93</v>
      </c>
      <c r="D760" s="210" t="s">
        <v>91</v>
      </c>
      <c r="E760" s="203">
        <v>1000</v>
      </c>
      <c r="F760" s="565">
        <v>3650</v>
      </c>
      <c r="G760" s="519">
        <f t="shared" si="18"/>
        <v>0.27397260273972601</v>
      </c>
      <c r="H760" s="690" t="s">
        <v>263</v>
      </c>
      <c r="I760" s="246" t="s">
        <v>18</v>
      </c>
      <c r="J760" s="290" t="s">
        <v>652</v>
      </c>
      <c r="K760" s="245" t="s">
        <v>135</v>
      </c>
      <c r="L760" s="245" t="s">
        <v>62</v>
      </c>
      <c r="M760" s="204"/>
      <c r="N760" s="205"/>
    </row>
    <row r="761" spans="1:14" x14ac:dyDescent="0.25">
      <c r="A761" s="531">
        <v>44315</v>
      </c>
      <c r="B761" s="212" t="s">
        <v>68</v>
      </c>
      <c r="C761" s="212" t="s">
        <v>67</v>
      </c>
      <c r="D761" s="287" t="s">
        <v>91</v>
      </c>
      <c r="E761" s="222">
        <v>13000</v>
      </c>
      <c r="F761" s="565">
        <v>3650</v>
      </c>
      <c r="G761" s="519">
        <f t="shared" si="18"/>
        <v>3.5616438356164384</v>
      </c>
      <c r="H761" s="690" t="s">
        <v>70</v>
      </c>
      <c r="I761" s="246" t="s">
        <v>18</v>
      </c>
      <c r="J761" s="833" t="s">
        <v>657</v>
      </c>
      <c r="K761" s="245" t="s">
        <v>135</v>
      </c>
      <c r="L761" s="245" t="s">
        <v>62</v>
      </c>
      <c r="M761" s="204"/>
      <c r="N761" s="205"/>
    </row>
    <row r="762" spans="1:14" x14ac:dyDescent="0.25">
      <c r="A762" s="531">
        <v>44315</v>
      </c>
      <c r="B762" s="212" t="s">
        <v>68</v>
      </c>
      <c r="C762" s="212" t="s">
        <v>67</v>
      </c>
      <c r="D762" s="287" t="s">
        <v>91</v>
      </c>
      <c r="E762" s="203">
        <v>18000</v>
      </c>
      <c r="F762" s="565">
        <v>3650</v>
      </c>
      <c r="G762" s="519">
        <f t="shared" si="18"/>
        <v>4.9315068493150687</v>
      </c>
      <c r="H762" s="690" t="s">
        <v>70</v>
      </c>
      <c r="I762" s="246" t="s">
        <v>18</v>
      </c>
      <c r="J762" s="833" t="s">
        <v>657</v>
      </c>
      <c r="K762" s="245" t="s">
        <v>135</v>
      </c>
      <c r="L762" s="245" t="s">
        <v>62</v>
      </c>
      <c r="M762" s="204"/>
      <c r="N762" s="205"/>
    </row>
    <row r="763" spans="1:14" x14ac:dyDescent="0.25">
      <c r="A763" s="531">
        <v>44315</v>
      </c>
      <c r="B763" s="212" t="s">
        <v>68</v>
      </c>
      <c r="C763" s="212" t="s">
        <v>67</v>
      </c>
      <c r="D763" s="287" t="s">
        <v>91</v>
      </c>
      <c r="E763" s="203">
        <v>19000</v>
      </c>
      <c r="F763" s="565">
        <v>3650</v>
      </c>
      <c r="G763" s="519">
        <f t="shared" si="18"/>
        <v>5.2054794520547949</v>
      </c>
      <c r="H763" s="690" t="s">
        <v>70</v>
      </c>
      <c r="I763" s="246" t="s">
        <v>18</v>
      </c>
      <c r="J763" s="833" t="s">
        <v>657</v>
      </c>
      <c r="K763" s="245" t="s">
        <v>135</v>
      </c>
      <c r="L763" s="245" t="s">
        <v>62</v>
      </c>
      <c r="M763" s="204"/>
      <c r="N763" s="205"/>
    </row>
    <row r="764" spans="1:14" x14ac:dyDescent="0.25">
      <c r="A764" s="531">
        <v>44315</v>
      </c>
      <c r="B764" s="212" t="s">
        <v>93</v>
      </c>
      <c r="C764" s="245" t="s">
        <v>93</v>
      </c>
      <c r="D764" s="212" t="s">
        <v>91</v>
      </c>
      <c r="E764" s="222">
        <v>2000</v>
      </c>
      <c r="F764" s="565">
        <v>3650</v>
      </c>
      <c r="G764" s="519">
        <f t="shared" si="18"/>
        <v>0.54794520547945202</v>
      </c>
      <c r="H764" s="690" t="s">
        <v>70</v>
      </c>
      <c r="I764" s="246" t="s">
        <v>18</v>
      </c>
      <c r="J764" s="833" t="s">
        <v>657</v>
      </c>
      <c r="K764" s="245" t="s">
        <v>135</v>
      </c>
      <c r="L764" s="245" t="s">
        <v>62</v>
      </c>
      <c r="M764" s="204"/>
      <c r="N764" s="205"/>
    </row>
    <row r="765" spans="1:14" x14ac:dyDescent="0.25">
      <c r="A765" s="531">
        <v>44315</v>
      </c>
      <c r="B765" s="212" t="s">
        <v>93</v>
      </c>
      <c r="C765" s="245" t="s">
        <v>93</v>
      </c>
      <c r="D765" s="212" t="s">
        <v>91</v>
      </c>
      <c r="E765" s="222">
        <v>5000</v>
      </c>
      <c r="F765" s="565">
        <v>3650</v>
      </c>
      <c r="G765" s="519">
        <f t="shared" si="18"/>
        <v>1.3698630136986301</v>
      </c>
      <c r="H765" s="690" t="s">
        <v>70</v>
      </c>
      <c r="I765" s="246" t="s">
        <v>18</v>
      </c>
      <c r="J765" s="833" t="s">
        <v>657</v>
      </c>
      <c r="K765" s="245" t="s">
        <v>135</v>
      </c>
      <c r="L765" s="245" t="s">
        <v>62</v>
      </c>
      <c r="M765" s="204"/>
      <c r="N765" s="205"/>
    </row>
    <row r="766" spans="1:14" x14ac:dyDescent="0.25">
      <c r="A766" s="531">
        <v>44315</v>
      </c>
      <c r="B766" s="212" t="s">
        <v>93</v>
      </c>
      <c r="C766" s="245" t="s">
        <v>93</v>
      </c>
      <c r="D766" s="212" t="s">
        <v>91</v>
      </c>
      <c r="E766" s="222">
        <v>3000</v>
      </c>
      <c r="F766" s="565">
        <v>3650</v>
      </c>
      <c r="G766" s="519">
        <f t="shared" si="18"/>
        <v>0.82191780821917804</v>
      </c>
      <c r="H766" s="690" t="s">
        <v>70</v>
      </c>
      <c r="I766" s="246" t="s">
        <v>18</v>
      </c>
      <c r="J766" s="833" t="s">
        <v>657</v>
      </c>
      <c r="K766" s="245" t="s">
        <v>135</v>
      </c>
      <c r="L766" s="245" t="s">
        <v>62</v>
      </c>
      <c r="M766" s="204"/>
      <c r="N766" s="205"/>
    </row>
    <row r="767" spans="1:14" x14ac:dyDescent="0.25">
      <c r="A767" s="531">
        <v>44315</v>
      </c>
      <c r="B767" s="210" t="s">
        <v>68</v>
      </c>
      <c r="C767" s="210" t="s">
        <v>67</v>
      </c>
      <c r="D767" s="210" t="s">
        <v>91</v>
      </c>
      <c r="E767" s="227">
        <v>17000</v>
      </c>
      <c r="F767" s="565">
        <v>3650</v>
      </c>
      <c r="G767" s="519">
        <f t="shared" si="18"/>
        <v>4.6575342465753424</v>
      </c>
      <c r="H767" s="690" t="s">
        <v>71</v>
      </c>
      <c r="I767" s="246" t="s">
        <v>18</v>
      </c>
      <c r="J767" s="290" t="s">
        <v>691</v>
      </c>
      <c r="K767" s="245" t="s">
        <v>135</v>
      </c>
      <c r="L767" s="245" t="s">
        <v>62</v>
      </c>
      <c r="M767" s="204"/>
      <c r="N767" s="205"/>
    </row>
    <row r="768" spans="1:14" x14ac:dyDescent="0.25">
      <c r="A768" s="531">
        <v>44315</v>
      </c>
      <c r="B768" s="210" t="s">
        <v>68</v>
      </c>
      <c r="C768" s="210" t="s">
        <v>67</v>
      </c>
      <c r="D768" s="210" t="s">
        <v>91</v>
      </c>
      <c r="E768" s="227">
        <v>16000</v>
      </c>
      <c r="F768" s="565">
        <v>3650</v>
      </c>
      <c r="G768" s="519">
        <f t="shared" si="18"/>
        <v>4.3835616438356162</v>
      </c>
      <c r="H768" s="690" t="s">
        <v>71</v>
      </c>
      <c r="I768" s="246" t="s">
        <v>18</v>
      </c>
      <c r="J768" s="290" t="s">
        <v>691</v>
      </c>
      <c r="K768" s="245" t="s">
        <v>135</v>
      </c>
      <c r="L768" s="245" t="s">
        <v>62</v>
      </c>
      <c r="M768" s="204"/>
      <c r="N768" s="205"/>
    </row>
    <row r="769" spans="1:14" x14ac:dyDescent="0.25">
      <c r="A769" s="531">
        <v>44315</v>
      </c>
      <c r="B769" s="210" t="s">
        <v>68</v>
      </c>
      <c r="C769" s="210" t="s">
        <v>67</v>
      </c>
      <c r="D769" s="210" t="s">
        <v>91</v>
      </c>
      <c r="E769" s="203">
        <v>11000</v>
      </c>
      <c r="F769" s="565">
        <v>3650</v>
      </c>
      <c r="G769" s="519">
        <f t="shared" si="18"/>
        <v>3.0136986301369864</v>
      </c>
      <c r="H769" s="690" t="s">
        <v>71</v>
      </c>
      <c r="I769" s="246" t="s">
        <v>18</v>
      </c>
      <c r="J769" s="290" t="s">
        <v>691</v>
      </c>
      <c r="K769" s="245" t="s">
        <v>135</v>
      </c>
      <c r="L769" s="245" t="s">
        <v>62</v>
      </c>
      <c r="M769" s="204"/>
      <c r="N769" s="205"/>
    </row>
    <row r="770" spans="1:14" x14ac:dyDescent="0.25">
      <c r="A770" s="531">
        <v>44315</v>
      </c>
      <c r="B770" s="210" t="s">
        <v>93</v>
      </c>
      <c r="C770" s="245" t="s">
        <v>93</v>
      </c>
      <c r="D770" s="210" t="s">
        <v>91</v>
      </c>
      <c r="E770" s="203">
        <v>5000</v>
      </c>
      <c r="F770" s="565">
        <v>3650</v>
      </c>
      <c r="G770" s="519">
        <f t="shared" si="18"/>
        <v>1.3698630136986301</v>
      </c>
      <c r="H770" s="690" t="s">
        <v>71</v>
      </c>
      <c r="I770" s="246" t="s">
        <v>18</v>
      </c>
      <c r="J770" s="290" t="s">
        <v>691</v>
      </c>
      <c r="K770" s="245" t="s">
        <v>135</v>
      </c>
      <c r="L770" s="245" t="s">
        <v>62</v>
      </c>
      <c r="M770" s="204"/>
      <c r="N770" s="205"/>
    </row>
    <row r="771" spans="1:14" x14ac:dyDescent="0.25">
      <c r="A771" s="531">
        <v>44315</v>
      </c>
      <c r="B771" s="210" t="s">
        <v>93</v>
      </c>
      <c r="C771" s="245" t="s">
        <v>93</v>
      </c>
      <c r="D771" s="210" t="s">
        <v>91</v>
      </c>
      <c r="E771" s="233">
        <v>1000</v>
      </c>
      <c r="F771" s="565">
        <v>3650</v>
      </c>
      <c r="G771" s="519">
        <f t="shared" si="18"/>
        <v>0.27397260273972601</v>
      </c>
      <c r="H771" s="690" t="s">
        <v>71</v>
      </c>
      <c r="I771" s="246" t="s">
        <v>18</v>
      </c>
      <c r="J771" s="290" t="s">
        <v>691</v>
      </c>
      <c r="K771" s="245" t="s">
        <v>135</v>
      </c>
      <c r="L771" s="245" t="s">
        <v>62</v>
      </c>
      <c r="M771" s="204"/>
      <c r="N771" s="205"/>
    </row>
    <row r="772" spans="1:14" x14ac:dyDescent="0.25">
      <c r="A772" s="531">
        <v>44315</v>
      </c>
      <c r="B772" s="210" t="s">
        <v>93</v>
      </c>
      <c r="C772" s="245" t="s">
        <v>93</v>
      </c>
      <c r="D772" s="210" t="s">
        <v>91</v>
      </c>
      <c r="E772" s="454">
        <v>4000</v>
      </c>
      <c r="F772" s="565">
        <v>3650</v>
      </c>
      <c r="G772" s="519">
        <f t="shared" si="18"/>
        <v>1.095890410958904</v>
      </c>
      <c r="H772" s="690" t="s">
        <v>71</v>
      </c>
      <c r="I772" s="246" t="s">
        <v>18</v>
      </c>
      <c r="J772" s="290" t="s">
        <v>691</v>
      </c>
      <c r="K772" s="245" t="s">
        <v>135</v>
      </c>
      <c r="L772" s="245" t="s">
        <v>62</v>
      </c>
      <c r="M772" s="204"/>
      <c r="N772" s="205"/>
    </row>
    <row r="773" spans="1:14" x14ac:dyDescent="0.25">
      <c r="A773" s="531">
        <v>44315</v>
      </c>
      <c r="B773" s="210" t="s">
        <v>68</v>
      </c>
      <c r="C773" s="210" t="s">
        <v>67</v>
      </c>
      <c r="D773" s="210" t="s">
        <v>91</v>
      </c>
      <c r="E773" s="203">
        <v>8000</v>
      </c>
      <c r="F773" s="565">
        <v>3650</v>
      </c>
      <c r="G773" s="519">
        <f t="shared" si="18"/>
        <v>2.1917808219178081</v>
      </c>
      <c r="H773" s="690" t="s">
        <v>276</v>
      </c>
      <c r="I773" s="246" t="s">
        <v>18</v>
      </c>
      <c r="J773" s="662" t="s">
        <v>663</v>
      </c>
      <c r="K773" s="245" t="s">
        <v>135</v>
      </c>
      <c r="L773" s="245" t="s">
        <v>62</v>
      </c>
      <c r="M773" s="204"/>
      <c r="N773" s="205"/>
    </row>
    <row r="774" spans="1:14" x14ac:dyDescent="0.25">
      <c r="A774" s="531">
        <v>44315</v>
      </c>
      <c r="B774" s="210" t="s">
        <v>68</v>
      </c>
      <c r="C774" s="210" t="s">
        <v>67</v>
      </c>
      <c r="D774" s="210" t="s">
        <v>91</v>
      </c>
      <c r="E774" s="203">
        <v>15000</v>
      </c>
      <c r="F774" s="565">
        <v>3650</v>
      </c>
      <c r="G774" s="519">
        <f t="shared" si="18"/>
        <v>4.1095890410958908</v>
      </c>
      <c r="H774" s="690" t="s">
        <v>276</v>
      </c>
      <c r="I774" s="246" t="s">
        <v>18</v>
      </c>
      <c r="J774" s="662" t="s">
        <v>663</v>
      </c>
      <c r="K774" s="245" t="s">
        <v>135</v>
      </c>
      <c r="L774" s="245" t="s">
        <v>62</v>
      </c>
      <c r="M774" s="204"/>
      <c r="N774" s="205"/>
    </row>
    <row r="775" spans="1:14" x14ac:dyDescent="0.25">
      <c r="A775" s="531">
        <v>44315</v>
      </c>
      <c r="B775" s="210" t="s">
        <v>68</v>
      </c>
      <c r="C775" s="210" t="s">
        <v>67</v>
      </c>
      <c r="D775" s="210" t="s">
        <v>91</v>
      </c>
      <c r="E775" s="454">
        <v>12000</v>
      </c>
      <c r="F775" s="565">
        <v>3650</v>
      </c>
      <c r="G775" s="519">
        <f t="shared" si="18"/>
        <v>3.2876712328767121</v>
      </c>
      <c r="H775" s="690" t="s">
        <v>276</v>
      </c>
      <c r="I775" s="246" t="s">
        <v>18</v>
      </c>
      <c r="J775" s="662" t="s">
        <v>663</v>
      </c>
      <c r="K775" s="245" t="s">
        <v>135</v>
      </c>
      <c r="L775" s="245" t="s">
        <v>62</v>
      </c>
      <c r="M775" s="204"/>
      <c r="N775" s="205"/>
    </row>
    <row r="776" spans="1:14" x14ac:dyDescent="0.25">
      <c r="A776" s="531">
        <v>44315</v>
      </c>
      <c r="B776" s="210" t="s">
        <v>68</v>
      </c>
      <c r="C776" s="210" t="s">
        <v>67</v>
      </c>
      <c r="D776" s="210" t="s">
        <v>91</v>
      </c>
      <c r="E776" s="233">
        <v>10000</v>
      </c>
      <c r="F776" s="565">
        <v>3650</v>
      </c>
      <c r="G776" s="519">
        <f t="shared" si="18"/>
        <v>2.7397260273972601</v>
      </c>
      <c r="H776" s="690" t="s">
        <v>276</v>
      </c>
      <c r="I776" s="246" t="s">
        <v>18</v>
      </c>
      <c r="J776" s="662" t="s">
        <v>663</v>
      </c>
      <c r="K776" s="245" t="s">
        <v>135</v>
      </c>
      <c r="L776" s="245" t="s">
        <v>62</v>
      </c>
      <c r="M776" s="204"/>
      <c r="N776" s="205"/>
    </row>
    <row r="777" spans="1:14" x14ac:dyDescent="0.25">
      <c r="A777" s="531">
        <v>44315</v>
      </c>
      <c r="B777" s="210" t="s">
        <v>68</v>
      </c>
      <c r="C777" s="210" t="s">
        <v>67</v>
      </c>
      <c r="D777" s="210" t="s">
        <v>91</v>
      </c>
      <c r="E777" s="203">
        <v>8000</v>
      </c>
      <c r="F777" s="565">
        <v>3650</v>
      </c>
      <c r="G777" s="519">
        <f t="shared" si="18"/>
        <v>2.1917808219178081</v>
      </c>
      <c r="H777" s="690" t="s">
        <v>276</v>
      </c>
      <c r="I777" s="246" t="s">
        <v>18</v>
      </c>
      <c r="J777" s="662" t="s">
        <v>663</v>
      </c>
      <c r="K777" s="245" t="s">
        <v>135</v>
      </c>
      <c r="L777" s="245" t="s">
        <v>62</v>
      </c>
      <c r="M777" s="204"/>
      <c r="N777" s="205"/>
    </row>
    <row r="778" spans="1:14" x14ac:dyDescent="0.25">
      <c r="A778" s="531">
        <v>44315</v>
      </c>
      <c r="B778" s="251" t="s">
        <v>93</v>
      </c>
      <c r="C778" s="245" t="s">
        <v>93</v>
      </c>
      <c r="D778" s="251" t="s">
        <v>91</v>
      </c>
      <c r="E778" s="203">
        <v>5000</v>
      </c>
      <c r="F778" s="565">
        <v>3650</v>
      </c>
      <c r="G778" s="519">
        <f t="shared" si="18"/>
        <v>1.3698630136986301</v>
      </c>
      <c r="H778" s="690" t="s">
        <v>276</v>
      </c>
      <c r="I778" s="246" t="s">
        <v>18</v>
      </c>
      <c r="J778" s="662" t="s">
        <v>663</v>
      </c>
      <c r="K778" s="245" t="s">
        <v>135</v>
      </c>
      <c r="L778" s="245" t="s">
        <v>62</v>
      </c>
      <c r="M778" s="204"/>
      <c r="N778" s="205"/>
    </row>
    <row r="779" spans="1:14" x14ac:dyDescent="0.25">
      <c r="A779" s="531">
        <v>44315</v>
      </c>
      <c r="B779" s="251" t="s">
        <v>93</v>
      </c>
      <c r="C779" s="245" t="s">
        <v>93</v>
      </c>
      <c r="D779" s="251" t="s">
        <v>91</v>
      </c>
      <c r="E779" s="203">
        <v>2000</v>
      </c>
      <c r="F779" s="565">
        <v>3650</v>
      </c>
      <c r="G779" s="519">
        <f t="shared" si="18"/>
        <v>0.54794520547945202</v>
      </c>
      <c r="H779" s="690" t="s">
        <v>276</v>
      </c>
      <c r="I779" s="246" t="s">
        <v>18</v>
      </c>
      <c r="J779" s="662" t="s">
        <v>663</v>
      </c>
      <c r="K779" s="245" t="s">
        <v>135</v>
      </c>
      <c r="L779" s="245" t="s">
        <v>62</v>
      </c>
      <c r="M779" s="204"/>
      <c r="N779" s="205"/>
    </row>
    <row r="780" spans="1:14" x14ac:dyDescent="0.25">
      <c r="A780" s="531">
        <v>44315</v>
      </c>
      <c r="B780" s="251" t="s">
        <v>93</v>
      </c>
      <c r="C780" s="245" t="s">
        <v>93</v>
      </c>
      <c r="D780" s="251" t="s">
        <v>91</v>
      </c>
      <c r="E780" s="263">
        <v>3000</v>
      </c>
      <c r="F780" s="565">
        <v>3650</v>
      </c>
      <c r="G780" s="519">
        <f t="shared" si="18"/>
        <v>0.82191780821917804</v>
      </c>
      <c r="H780" s="690" t="s">
        <v>276</v>
      </c>
      <c r="I780" s="246" t="s">
        <v>18</v>
      </c>
      <c r="J780" s="662" t="s">
        <v>663</v>
      </c>
      <c r="K780" s="245" t="s">
        <v>135</v>
      </c>
      <c r="L780" s="245" t="s">
        <v>62</v>
      </c>
      <c r="M780" s="204"/>
      <c r="N780" s="205"/>
    </row>
    <row r="781" spans="1:14" x14ac:dyDescent="0.25">
      <c r="A781" s="531">
        <v>44315</v>
      </c>
      <c r="B781" s="212" t="s">
        <v>68</v>
      </c>
      <c r="C781" s="287" t="s">
        <v>67</v>
      </c>
      <c r="D781" s="218" t="s">
        <v>52</v>
      </c>
      <c r="E781" s="262">
        <v>15000</v>
      </c>
      <c r="F781" s="565">
        <v>3650</v>
      </c>
      <c r="G781" s="519">
        <f t="shared" si="18"/>
        <v>4.1095890410958908</v>
      </c>
      <c r="H781" s="690" t="s">
        <v>53</v>
      </c>
      <c r="I781" s="246" t="s">
        <v>18</v>
      </c>
      <c r="J781" s="291" t="s">
        <v>409</v>
      </c>
      <c r="K781" s="245" t="s">
        <v>135</v>
      </c>
      <c r="L781" s="245" t="s">
        <v>62</v>
      </c>
      <c r="M781" s="204"/>
      <c r="N781" s="205"/>
    </row>
    <row r="782" spans="1:14" x14ac:dyDescent="0.25">
      <c r="A782" s="531">
        <v>44315</v>
      </c>
      <c r="B782" s="212" t="s">
        <v>668</v>
      </c>
      <c r="C782" s="287" t="s">
        <v>67</v>
      </c>
      <c r="D782" s="218" t="s">
        <v>52</v>
      </c>
      <c r="E782" s="262">
        <v>15000</v>
      </c>
      <c r="F782" s="565">
        <v>3650</v>
      </c>
      <c r="G782" s="519">
        <f t="shared" si="18"/>
        <v>4.1095890410958908</v>
      </c>
      <c r="H782" s="690" t="s">
        <v>53</v>
      </c>
      <c r="I782" s="246" t="s">
        <v>18</v>
      </c>
      <c r="J782" s="291" t="s">
        <v>409</v>
      </c>
      <c r="K782" s="245" t="s">
        <v>135</v>
      </c>
      <c r="L782" s="245" t="s">
        <v>62</v>
      </c>
      <c r="M782" s="204"/>
      <c r="N782" s="205"/>
    </row>
    <row r="783" spans="1:14" x14ac:dyDescent="0.25">
      <c r="A783" s="531">
        <v>44315</v>
      </c>
      <c r="B783" s="212" t="s">
        <v>68</v>
      </c>
      <c r="C783" s="287" t="s">
        <v>67</v>
      </c>
      <c r="D783" s="218" t="s">
        <v>52</v>
      </c>
      <c r="E783" s="262">
        <v>65000</v>
      </c>
      <c r="F783" s="565">
        <v>3650</v>
      </c>
      <c r="G783" s="519">
        <f t="shared" si="18"/>
        <v>17.80821917808219</v>
      </c>
      <c r="H783" s="690" t="s">
        <v>53</v>
      </c>
      <c r="I783" s="246" t="s">
        <v>18</v>
      </c>
      <c r="J783" s="291" t="s">
        <v>740</v>
      </c>
      <c r="K783" s="245" t="s">
        <v>135</v>
      </c>
      <c r="L783" s="245" t="s">
        <v>62</v>
      </c>
      <c r="M783" s="204"/>
      <c r="N783" s="205"/>
    </row>
    <row r="784" spans="1:14" x14ac:dyDescent="0.25">
      <c r="A784" s="531">
        <v>44315</v>
      </c>
      <c r="B784" s="212" t="s">
        <v>68</v>
      </c>
      <c r="C784" s="287" t="s">
        <v>67</v>
      </c>
      <c r="D784" s="218" t="s">
        <v>52</v>
      </c>
      <c r="E784" s="262">
        <v>65000</v>
      </c>
      <c r="F784" s="565">
        <v>3650</v>
      </c>
      <c r="G784" s="519">
        <f t="shared" si="18"/>
        <v>17.80821917808219</v>
      </c>
      <c r="H784" s="690" t="s">
        <v>53</v>
      </c>
      <c r="I784" s="246" t="s">
        <v>18</v>
      </c>
      <c r="J784" s="291" t="s">
        <v>740</v>
      </c>
      <c r="K784" s="245" t="s">
        <v>135</v>
      </c>
      <c r="L784" s="245" t="s">
        <v>62</v>
      </c>
      <c r="M784" s="204"/>
      <c r="N784" s="205"/>
    </row>
    <row r="785" spans="1:14" x14ac:dyDescent="0.25">
      <c r="A785" s="531">
        <v>44315</v>
      </c>
      <c r="B785" s="212" t="s">
        <v>669</v>
      </c>
      <c r="C785" s="287" t="s">
        <v>67</v>
      </c>
      <c r="D785" s="218" t="s">
        <v>52</v>
      </c>
      <c r="E785" s="262">
        <v>15000</v>
      </c>
      <c r="F785" s="565">
        <v>3650</v>
      </c>
      <c r="G785" s="519">
        <f t="shared" si="18"/>
        <v>4.1095890410958908</v>
      </c>
      <c r="H785" s="690" t="s">
        <v>53</v>
      </c>
      <c r="I785" s="246" t="s">
        <v>18</v>
      </c>
      <c r="J785" s="291" t="s">
        <v>409</v>
      </c>
      <c r="K785" s="245" t="s">
        <v>135</v>
      </c>
      <c r="L785" s="245" t="s">
        <v>62</v>
      </c>
      <c r="M785" s="204"/>
      <c r="N785" s="205"/>
    </row>
    <row r="786" spans="1:14" x14ac:dyDescent="0.25">
      <c r="A786" s="531">
        <v>44315</v>
      </c>
      <c r="B786" s="212" t="s">
        <v>68</v>
      </c>
      <c r="C786" s="287" t="s">
        <v>67</v>
      </c>
      <c r="D786" s="218" t="s">
        <v>52</v>
      </c>
      <c r="E786" s="262">
        <v>35000</v>
      </c>
      <c r="F786" s="565">
        <v>3650</v>
      </c>
      <c r="G786" s="519">
        <f t="shared" si="18"/>
        <v>9.5890410958904102</v>
      </c>
      <c r="H786" s="690" t="s">
        <v>53</v>
      </c>
      <c r="I786" s="246" t="s">
        <v>18</v>
      </c>
      <c r="J786" s="291" t="s">
        <v>409</v>
      </c>
      <c r="K786" s="245" t="s">
        <v>135</v>
      </c>
      <c r="L786" s="245" t="s">
        <v>62</v>
      </c>
      <c r="M786" s="204"/>
      <c r="N786" s="205"/>
    </row>
    <row r="787" spans="1:14" ht="18.75" customHeight="1" x14ac:dyDescent="0.25">
      <c r="A787" s="531">
        <v>44315</v>
      </c>
      <c r="B787" s="212" t="s">
        <v>403</v>
      </c>
      <c r="C787" s="287" t="s">
        <v>120</v>
      </c>
      <c r="D787" s="218" t="s">
        <v>52</v>
      </c>
      <c r="E787" s="262">
        <v>15000</v>
      </c>
      <c r="F787" s="565">
        <v>3650</v>
      </c>
      <c r="G787" s="519">
        <f t="shared" si="18"/>
        <v>4.1095890410958908</v>
      </c>
      <c r="H787" s="690" t="s">
        <v>53</v>
      </c>
      <c r="I787" s="246" t="s">
        <v>18</v>
      </c>
      <c r="J787" s="291" t="s">
        <v>409</v>
      </c>
      <c r="K787" s="245" t="s">
        <v>135</v>
      </c>
      <c r="L787" s="245" t="s">
        <v>62</v>
      </c>
      <c r="M787" s="204"/>
      <c r="N787" s="205"/>
    </row>
    <row r="788" spans="1:14" x14ac:dyDescent="0.25">
      <c r="A788" s="48">
        <v>44315</v>
      </c>
      <c r="B788" s="516" t="s">
        <v>675</v>
      </c>
      <c r="C788" s="516" t="s">
        <v>122</v>
      </c>
      <c r="D788" s="516" t="s">
        <v>92</v>
      </c>
      <c r="E788" s="844">
        <v>300000</v>
      </c>
      <c r="F788" s="565">
        <v>3650</v>
      </c>
      <c r="G788" s="519">
        <f t="shared" si="18"/>
        <v>82.191780821917803</v>
      </c>
      <c r="H788" s="690" t="s">
        <v>42</v>
      </c>
      <c r="I788" s="246" t="s">
        <v>18</v>
      </c>
      <c r="J788" s="737" t="s">
        <v>783</v>
      </c>
      <c r="K788" s="245" t="s">
        <v>135</v>
      </c>
      <c r="L788" s="245" t="s">
        <v>62</v>
      </c>
      <c r="M788" s="204"/>
      <c r="N788" s="205"/>
    </row>
    <row r="789" spans="1:14" x14ac:dyDescent="0.25">
      <c r="A789" s="48">
        <v>44315</v>
      </c>
      <c r="B789" s="516" t="s">
        <v>677</v>
      </c>
      <c r="C789" s="516" t="s">
        <v>122</v>
      </c>
      <c r="D789" s="516" t="s">
        <v>92</v>
      </c>
      <c r="E789" s="844">
        <v>50000</v>
      </c>
      <c r="F789" s="565">
        <v>3650</v>
      </c>
      <c r="G789" s="519">
        <f t="shared" si="18"/>
        <v>13.698630136986301</v>
      </c>
      <c r="H789" s="690" t="s">
        <v>42</v>
      </c>
      <c r="I789" s="246" t="s">
        <v>18</v>
      </c>
      <c r="J789" s="737" t="s">
        <v>784</v>
      </c>
      <c r="K789" s="245" t="s">
        <v>135</v>
      </c>
      <c r="L789" s="245" t="s">
        <v>62</v>
      </c>
      <c r="M789" s="204"/>
      <c r="N789" s="205"/>
    </row>
    <row r="790" spans="1:14" x14ac:dyDescent="0.25">
      <c r="A790" s="48">
        <v>44315</v>
      </c>
      <c r="B790" s="288" t="s">
        <v>748</v>
      </c>
      <c r="C790" s="675" t="s">
        <v>189</v>
      </c>
      <c r="D790" s="516" t="s">
        <v>275</v>
      </c>
      <c r="E790" s="828">
        <v>210000</v>
      </c>
      <c r="F790" s="565">
        <v>3650</v>
      </c>
      <c r="G790" s="519">
        <f t="shared" si="18"/>
        <v>57.534246575342465</v>
      </c>
      <c r="H790" s="690" t="s">
        <v>42</v>
      </c>
      <c r="I790" s="246" t="s">
        <v>18</v>
      </c>
      <c r="J790" s="737" t="s">
        <v>785</v>
      </c>
      <c r="K790" s="245" t="s">
        <v>135</v>
      </c>
      <c r="L790" s="245" t="s">
        <v>62</v>
      </c>
      <c r="M790" s="204"/>
      <c r="N790" s="205"/>
    </row>
    <row r="791" spans="1:14" x14ac:dyDescent="0.25">
      <c r="A791" s="48">
        <v>44315</v>
      </c>
      <c r="B791" s="516" t="s">
        <v>749</v>
      </c>
      <c r="C791" s="675" t="s">
        <v>189</v>
      </c>
      <c r="D791" s="516" t="s">
        <v>275</v>
      </c>
      <c r="E791" s="743">
        <v>10000</v>
      </c>
      <c r="F791" s="565">
        <v>3650</v>
      </c>
      <c r="G791" s="519">
        <f t="shared" si="18"/>
        <v>2.7397260273972601</v>
      </c>
      <c r="H791" s="690" t="s">
        <v>42</v>
      </c>
      <c r="I791" s="246" t="s">
        <v>18</v>
      </c>
      <c r="J791" s="737" t="s">
        <v>785</v>
      </c>
      <c r="K791" s="245" t="s">
        <v>135</v>
      </c>
      <c r="L791" s="245" t="s">
        <v>62</v>
      </c>
      <c r="M791" s="204"/>
      <c r="N791" s="205"/>
    </row>
    <row r="792" spans="1:14" x14ac:dyDescent="0.25">
      <c r="A792" s="48">
        <v>44315</v>
      </c>
      <c r="B792" s="516" t="s">
        <v>750</v>
      </c>
      <c r="C792" s="675" t="s">
        <v>189</v>
      </c>
      <c r="D792" s="516" t="s">
        <v>275</v>
      </c>
      <c r="E792" s="749">
        <v>10000</v>
      </c>
      <c r="F792" s="565">
        <v>3650</v>
      </c>
      <c r="G792" s="519">
        <f t="shared" si="18"/>
        <v>2.7397260273972601</v>
      </c>
      <c r="H792" s="690" t="s">
        <v>42</v>
      </c>
      <c r="I792" s="246" t="s">
        <v>18</v>
      </c>
      <c r="J792" s="737" t="s">
        <v>785</v>
      </c>
      <c r="K792" s="245" t="s">
        <v>135</v>
      </c>
      <c r="L792" s="245" t="s">
        <v>62</v>
      </c>
      <c r="M792" s="204"/>
      <c r="N792" s="205"/>
    </row>
    <row r="793" spans="1:14" x14ac:dyDescent="0.25">
      <c r="A793" s="48">
        <v>44315</v>
      </c>
      <c r="B793" s="516" t="s">
        <v>751</v>
      </c>
      <c r="C793" s="675" t="s">
        <v>189</v>
      </c>
      <c r="D793" s="516" t="s">
        <v>275</v>
      </c>
      <c r="E793" s="734">
        <v>10000</v>
      </c>
      <c r="F793" s="565">
        <v>3650</v>
      </c>
      <c r="G793" s="519">
        <f t="shared" si="18"/>
        <v>2.7397260273972601</v>
      </c>
      <c r="H793" s="690" t="s">
        <v>42</v>
      </c>
      <c r="I793" s="246" t="s">
        <v>18</v>
      </c>
      <c r="J793" s="737" t="s">
        <v>785</v>
      </c>
      <c r="K793" s="245" t="s">
        <v>135</v>
      </c>
      <c r="L793" s="245" t="s">
        <v>62</v>
      </c>
      <c r="M793" s="204"/>
      <c r="N793" s="205"/>
    </row>
    <row r="794" spans="1:14" x14ac:dyDescent="0.25">
      <c r="A794" s="48">
        <v>44315</v>
      </c>
      <c r="B794" s="212" t="s">
        <v>752</v>
      </c>
      <c r="C794" s="675" t="s">
        <v>189</v>
      </c>
      <c r="D794" s="516" t="s">
        <v>275</v>
      </c>
      <c r="E794" s="500">
        <v>4000</v>
      </c>
      <c r="F794" s="565">
        <v>3650</v>
      </c>
      <c r="G794" s="519">
        <f t="shared" si="18"/>
        <v>1.095890410958904</v>
      </c>
      <c r="H794" s="690" t="s">
        <v>42</v>
      </c>
      <c r="I794" s="246" t="s">
        <v>18</v>
      </c>
      <c r="J794" s="737" t="s">
        <v>785</v>
      </c>
      <c r="K794" s="245" t="s">
        <v>135</v>
      </c>
      <c r="L794" s="245" t="s">
        <v>62</v>
      </c>
      <c r="M794" s="204"/>
      <c r="N794" s="205"/>
    </row>
    <row r="795" spans="1:14" x14ac:dyDescent="0.25">
      <c r="A795" s="48">
        <v>44315</v>
      </c>
      <c r="B795" s="515" t="s">
        <v>753</v>
      </c>
      <c r="C795" s="675" t="s">
        <v>189</v>
      </c>
      <c r="D795" s="516" t="s">
        <v>275</v>
      </c>
      <c r="E795" s="448">
        <v>6000</v>
      </c>
      <c r="F795" s="565">
        <v>3650</v>
      </c>
      <c r="G795" s="519">
        <f t="shared" si="18"/>
        <v>1.6438356164383561</v>
      </c>
      <c r="H795" s="690" t="s">
        <v>42</v>
      </c>
      <c r="I795" s="246" t="s">
        <v>18</v>
      </c>
      <c r="J795" s="737" t="s">
        <v>785</v>
      </c>
      <c r="K795" s="245" t="s">
        <v>135</v>
      </c>
      <c r="L795" s="245" t="s">
        <v>62</v>
      </c>
      <c r="M795" s="204"/>
      <c r="N795" s="205"/>
    </row>
    <row r="796" spans="1:14" ht="17.25" customHeight="1" x14ac:dyDescent="0.25">
      <c r="A796" s="48">
        <v>44316</v>
      </c>
      <c r="B796" s="212" t="s">
        <v>68</v>
      </c>
      <c r="C796" s="212" t="s">
        <v>67</v>
      </c>
      <c r="D796" s="212" t="s">
        <v>91</v>
      </c>
      <c r="E796" s="203">
        <v>18000</v>
      </c>
      <c r="F796" s="565">
        <v>3650</v>
      </c>
      <c r="G796" s="519">
        <f t="shared" si="18"/>
        <v>4.9315068493150687</v>
      </c>
      <c r="H796" s="690" t="s">
        <v>71</v>
      </c>
      <c r="I796" s="246" t="s">
        <v>18</v>
      </c>
      <c r="J796" s="290" t="s">
        <v>788</v>
      </c>
      <c r="K796" s="245" t="s">
        <v>135</v>
      </c>
      <c r="L796" s="245" t="s">
        <v>62</v>
      </c>
      <c r="M796" s="204"/>
      <c r="N796" s="205"/>
    </row>
    <row r="797" spans="1:14" ht="17.25" customHeight="1" x14ac:dyDescent="0.25">
      <c r="A797" s="48">
        <v>44316</v>
      </c>
      <c r="B797" s="212" t="s">
        <v>68</v>
      </c>
      <c r="C797" s="212" t="s">
        <v>67</v>
      </c>
      <c r="D797" s="212" t="s">
        <v>91</v>
      </c>
      <c r="E797" s="454">
        <v>30000</v>
      </c>
      <c r="F797" s="565">
        <v>3650</v>
      </c>
      <c r="G797" s="519">
        <f t="shared" si="18"/>
        <v>8.2191780821917817</v>
      </c>
      <c r="H797" s="690" t="s">
        <v>71</v>
      </c>
      <c r="I797" s="246" t="s">
        <v>18</v>
      </c>
      <c r="J797" s="290" t="s">
        <v>788</v>
      </c>
      <c r="K797" s="245" t="s">
        <v>135</v>
      </c>
      <c r="L797" s="245" t="s">
        <v>62</v>
      </c>
      <c r="M797" s="204"/>
      <c r="N797" s="205"/>
    </row>
    <row r="798" spans="1:14" ht="15.75" customHeight="1" x14ac:dyDescent="0.25">
      <c r="A798" s="48">
        <v>44316</v>
      </c>
      <c r="B798" s="218" t="s">
        <v>93</v>
      </c>
      <c r="C798" s="245" t="s">
        <v>93</v>
      </c>
      <c r="D798" s="704" t="s">
        <v>91</v>
      </c>
      <c r="E798" s="203">
        <v>3000</v>
      </c>
      <c r="F798" s="565">
        <v>3650</v>
      </c>
      <c r="G798" s="519">
        <f t="shared" si="18"/>
        <v>0.82191780821917804</v>
      </c>
      <c r="H798" s="690" t="s">
        <v>71</v>
      </c>
      <c r="I798" s="246" t="s">
        <v>18</v>
      </c>
      <c r="J798" s="290" t="s">
        <v>788</v>
      </c>
      <c r="K798" s="245" t="s">
        <v>135</v>
      </c>
      <c r="L798" s="245" t="s">
        <v>62</v>
      </c>
      <c r="M798" s="204"/>
      <c r="N798" s="205"/>
    </row>
    <row r="799" spans="1:14" ht="16.5" customHeight="1" x14ac:dyDescent="0.25">
      <c r="A799" s="48">
        <v>44316</v>
      </c>
      <c r="B799" s="218" t="s">
        <v>93</v>
      </c>
      <c r="C799" s="245" t="s">
        <v>93</v>
      </c>
      <c r="D799" s="704" t="s">
        <v>91</v>
      </c>
      <c r="E799" s="220">
        <v>7000</v>
      </c>
      <c r="F799" s="565">
        <v>3650</v>
      </c>
      <c r="G799" s="519">
        <f t="shared" si="18"/>
        <v>1.9178082191780821</v>
      </c>
      <c r="H799" s="690" t="s">
        <v>71</v>
      </c>
      <c r="I799" s="246" t="s">
        <v>18</v>
      </c>
      <c r="J799" s="290" t="s">
        <v>788</v>
      </c>
      <c r="K799" s="245" t="s">
        <v>135</v>
      </c>
      <c r="L799" s="245" t="s">
        <v>62</v>
      </c>
      <c r="M799" s="204"/>
      <c r="N799" s="205"/>
    </row>
    <row r="800" spans="1:14" ht="19.5" customHeight="1" x14ac:dyDescent="0.25">
      <c r="A800" s="216">
        <v>44316</v>
      </c>
      <c r="B800" s="212" t="s">
        <v>68</v>
      </c>
      <c r="C800" s="212" t="s">
        <v>67</v>
      </c>
      <c r="D800" s="212" t="s">
        <v>91</v>
      </c>
      <c r="E800" s="233">
        <v>14000</v>
      </c>
      <c r="F800" s="565">
        <v>3650</v>
      </c>
      <c r="G800" s="519">
        <f t="shared" si="18"/>
        <v>3.8356164383561642</v>
      </c>
      <c r="H800" s="690" t="s">
        <v>70</v>
      </c>
      <c r="I800" s="246" t="s">
        <v>18</v>
      </c>
      <c r="J800" s="833" t="s">
        <v>694</v>
      </c>
      <c r="K800" s="245" t="s">
        <v>135</v>
      </c>
      <c r="L800" s="245" t="s">
        <v>62</v>
      </c>
      <c r="M800" s="204"/>
      <c r="N800" s="205"/>
    </row>
    <row r="801" spans="1:14" ht="20.25" customHeight="1" x14ac:dyDescent="0.25">
      <c r="A801" s="216">
        <v>44316</v>
      </c>
      <c r="B801" s="212" t="s">
        <v>68</v>
      </c>
      <c r="C801" s="212" t="s">
        <v>67</v>
      </c>
      <c r="D801" s="212" t="s">
        <v>91</v>
      </c>
      <c r="E801" s="203">
        <v>18000</v>
      </c>
      <c r="F801" s="565">
        <v>3650</v>
      </c>
      <c r="G801" s="519">
        <f t="shared" si="18"/>
        <v>4.9315068493150687</v>
      </c>
      <c r="H801" s="690" t="s">
        <v>70</v>
      </c>
      <c r="I801" s="246" t="s">
        <v>18</v>
      </c>
      <c r="J801" s="833" t="s">
        <v>694</v>
      </c>
      <c r="K801" s="245" t="s">
        <v>135</v>
      </c>
      <c r="L801" s="245" t="s">
        <v>62</v>
      </c>
      <c r="M801" s="204"/>
      <c r="N801" s="205"/>
    </row>
    <row r="802" spans="1:14" ht="18" customHeight="1" x14ac:dyDescent="0.25">
      <c r="A802" s="216">
        <v>44316</v>
      </c>
      <c r="B802" s="212" t="s">
        <v>68</v>
      </c>
      <c r="C802" s="212" t="s">
        <v>67</v>
      </c>
      <c r="D802" s="212" t="s">
        <v>91</v>
      </c>
      <c r="E802" s="220">
        <v>17000</v>
      </c>
      <c r="F802" s="565">
        <v>3650</v>
      </c>
      <c r="G802" s="519">
        <f t="shared" si="18"/>
        <v>4.6575342465753424</v>
      </c>
      <c r="H802" s="690" t="s">
        <v>70</v>
      </c>
      <c r="I802" s="246" t="s">
        <v>18</v>
      </c>
      <c r="J802" s="833" t="s">
        <v>694</v>
      </c>
      <c r="K802" s="245" t="s">
        <v>135</v>
      </c>
      <c r="L802" s="245" t="s">
        <v>62</v>
      </c>
      <c r="M802" s="204"/>
      <c r="N802" s="205"/>
    </row>
    <row r="803" spans="1:14" ht="19.5" customHeight="1" x14ac:dyDescent="0.25">
      <c r="A803" s="216">
        <v>44316</v>
      </c>
      <c r="B803" s="210" t="s">
        <v>93</v>
      </c>
      <c r="C803" s="245" t="s">
        <v>93</v>
      </c>
      <c r="D803" s="210" t="s">
        <v>91</v>
      </c>
      <c r="E803" s="203">
        <v>6000</v>
      </c>
      <c r="F803" s="565">
        <v>3650</v>
      </c>
      <c r="G803" s="519">
        <f t="shared" si="18"/>
        <v>1.6438356164383561</v>
      </c>
      <c r="H803" s="690" t="s">
        <v>70</v>
      </c>
      <c r="I803" s="246" t="s">
        <v>18</v>
      </c>
      <c r="J803" s="833" t="s">
        <v>694</v>
      </c>
      <c r="K803" s="245" t="s">
        <v>135</v>
      </c>
      <c r="L803" s="245" t="s">
        <v>62</v>
      </c>
      <c r="M803" s="204"/>
      <c r="N803" s="205"/>
    </row>
    <row r="804" spans="1:14" ht="18.75" customHeight="1" x14ac:dyDescent="0.25">
      <c r="A804" s="216">
        <v>44316</v>
      </c>
      <c r="B804" s="210" t="s">
        <v>93</v>
      </c>
      <c r="C804" s="245" t="s">
        <v>93</v>
      </c>
      <c r="D804" s="210" t="s">
        <v>91</v>
      </c>
      <c r="E804" s="203">
        <v>4000</v>
      </c>
      <c r="F804" s="565">
        <v>3650</v>
      </c>
      <c r="G804" s="519">
        <f t="shared" si="18"/>
        <v>1.095890410958904</v>
      </c>
      <c r="H804" s="690" t="s">
        <v>70</v>
      </c>
      <c r="I804" s="246" t="s">
        <v>18</v>
      </c>
      <c r="J804" s="833" t="s">
        <v>694</v>
      </c>
      <c r="K804" s="245" t="s">
        <v>135</v>
      </c>
      <c r="L804" s="245" t="s">
        <v>62</v>
      </c>
      <c r="M804" s="204"/>
      <c r="N804" s="205"/>
    </row>
    <row r="805" spans="1:14" ht="18" customHeight="1" x14ac:dyDescent="0.25">
      <c r="A805" s="216">
        <v>44316</v>
      </c>
      <c r="B805" s="251" t="s">
        <v>68</v>
      </c>
      <c r="C805" s="251" t="s">
        <v>67</v>
      </c>
      <c r="D805" s="251" t="s">
        <v>91</v>
      </c>
      <c r="E805" s="500">
        <v>10000</v>
      </c>
      <c r="F805" s="565">
        <v>3650</v>
      </c>
      <c r="G805" s="520">
        <f t="shared" si="18"/>
        <v>2.7397260273972601</v>
      </c>
      <c r="H805" s="690" t="s">
        <v>263</v>
      </c>
      <c r="I805" s="246" t="s">
        <v>18</v>
      </c>
      <c r="J805" s="290" t="s">
        <v>697</v>
      </c>
      <c r="K805" s="245" t="s">
        <v>135</v>
      </c>
      <c r="L805" s="245" t="s">
        <v>62</v>
      </c>
      <c r="M805" s="204"/>
      <c r="N805" s="205"/>
    </row>
    <row r="806" spans="1:14" ht="17.25" customHeight="1" x14ac:dyDescent="0.25">
      <c r="A806" s="216">
        <v>44316</v>
      </c>
      <c r="B806" s="251" t="s">
        <v>68</v>
      </c>
      <c r="C806" s="251" t="s">
        <v>67</v>
      </c>
      <c r="D806" s="251" t="s">
        <v>91</v>
      </c>
      <c r="E806" s="233">
        <v>7000</v>
      </c>
      <c r="F806" s="565">
        <v>3650</v>
      </c>
      <c r="G806" s="520">
        <f>E806/F806</f>
        <v>1.9178082191780821</v>
      </c>
      <c r="H806" s="690" t="s">
        <v>263</v>
      </c>
      <c r="I806" s="246" t="s">
        <v>18</v>
      </c>
      <c r="J806" s="290" t="s">
        <v>697</v>
      </c>
      <c r="K806" s="245" t="s">
        <v>135</v>
      </c>
      <c r="L806" s="245" t="s">
        <v>62</v>
      </c>
      <c r="M806" s="204"/>
      <c r="N806" s="205"/>
    </row>
    <row r="807" spans="1:14" ht="15.75" customHeight="1" x14ac:dyDescent="0.25">
      <c r="A807" s="216">
        <v>44316</v>
      </c>
      <c r="B807" s="251" t="s">
        <v>68</v>
      </c>
      <c r="C807" s="251" t="s">
        <v>67</v>
      </c>
      <c r="D807" s="251" t="s">
        <v>91</v>
      </c>
      <c r="E807" s="203">
        <v>10000</v>
      </c>
      <c r="F807" s="565">
        <v>3650</v>
      </c>
      <c r="G807" s="520">
        <f t="shared" ref="G807:G847" si="19">E807/F807</f>
        <v>2.7397260273972601</v>
      </c>
      <c r="H807" s="690" t="s">
        <v>263</v>
      </c>
      <c r="I807" s="246" t="s">
        <v>18</v>
      </c>
      <c r="J807" s="290" t="s">
        <v>697</v>
      </c>
      <c r="K807" s="245" t="s">
        <v>135</v>
      </c>
      <c r="L807" s="245" t="s">
        <v>62</v>
      </c>
      <c r="M807" s="204"/>
      <c r="N807" s="205"/>
    </row>
    <row r="808" spans="1:14" ht="16.5" customHeight="1" x14ac:dyDescent="0.25">
      <c r="A808" s="216">
        <v>44316</v>
      </c>
      <c r="B808" s="251" t="s">
        <v>68</v>
      </c>
      <c r="C808" s="251" t="s">
        <v>67</v>
      </c>
      <c r="D808" s="251" t="s">
        <v>91</v>
      </c>
      <c r="E808" s="454">
        <v>3000</v>
      </c>
      <c r="F808" s="565">
        <v>3650</v>
      </c>
      <c r="G808" s="520">
        <f t="shared" si="19"/>
        <v>0.82191780821917804</v>
      </c>
      <c r="H808" s="690" t="s">
        <v>263</v>
      </c>
      <c r="I808" s="246" t="s">
        <v>18</v>
      </c>
      <c r="J808" s="290" t="s">
        <v>697</v>
      </c>
      <c r="K808" s="245" t="s">
        <v>135</v>
      </c>
      <c r="L808" s="245" t="s">
        <v>62</v>
      </c>
      <c r="M808" s="204"/>
      <c r="N808" s="205"/>
    </row>
    <row r="809" spans="1:14" ht="17.25" customHeight="1" x14ac:dyDescent="0.25">
      <c r="A809" s="216">
        <v>44316</v>
      </c>
      <c r="B809" s="251" t="s">
        <v>68</v>
      </c>
      <c r="C809" s="251" t="s">
        <v>67</v>
      </c>
      <c r="D809" s="251" t="s">
        <v>91</v>
      </c>
      <c r="E809" s="203">
        <v>7000</v>
      </c>
      <c r="F809" s="565">
        <v>3650</v>
      </c>
      <c r="G809" s="520">
        <f t="shared" si="19"/>
        <v>1.9178082191780821</v>
      </c>
      <c r="H809" s="690" t="s">
        <v>263</v>
      </c>
      <c r="I809" s="246" t="s">
        <v>18</v>
      </c>
      <c r="J809" s="290" t="s">
        <v>697</v>
      </c>
      <c r="K809" s="245" t="s">
        <v>135</v>
      </c>
      <c r="L809" s="245" t="s">
        <v>62</v>
      </c>
      <c r="M809" s="204"/>
      <c r="N809" s="205"/>
    </row>
    <row r="810" spans="1:14" ht="16.5" customHeight="1" x14ac:dyDescent="0.25">
      <c r="A810" s="216">
        <v>44316</v>
      </c>
      <c r="B810" s="212" t="s">
        <v>93</v>
      </c>
      <c r="C810" s="245" t="s">
        <v>93</v>
      </c>
      <c r="D810" s="212" t="s">
        <v>91</v>
      </c>
      <c r="E810" s="220">
        <v>6000</v>
      </c>
      <c r="F810" s="565">
        <v>3650</v>
      </c>
      <c r="G810" s="520">
        <f t="shared" si="19"/>
        <v>1.6438356164383561</v>
      </c>
      <c r="H810" s="690" t="s">
        <v>263</v>
      </c>
      <c r="I810" s="246" t="s">
        <v>18</v>
      </c>
      <c r="J810" s="290" t="s">
        <v>697</v>
      </c>
      <c r="K810" s="245" t="s">
        <v>135</v>
      </c>
      <c r="L810" s="245" t="s">
        <v>62</v>
      </c>
      <c r="M810" s="204"/>
      <c r="N810" s="205"/>
    </row>
    <row r="811" spans="1:14" ht="18" customHeight="1" x14ac:dyDescent="0.25">
      <c r="A811" s="216">
        <v>44316</v>
      </c>
      <c r="B811" s="212" t="s">
        <v>93</v>
      </c>
      <c r="C811" s="245" t="s">
        <v>93</v>
      </c>
      <c r="D811" s="212" t="s">
        <v>91</v>
      </c>
      <c r="E811" s="233">
        <v>3000</v>
      </c>
      <c r="F811" s="565">
        <v>3650</v>
      </c>
      <c r="G811" s="520">
        <f t="shared" si="19"/>
        <v>0.82191780821917804</v>
      </c>
      <c r="H811" s="690" t="s">
        <v>263</v>
      </c>
      <c r="I811" s="246" t="s">
        <v>18</v>
      </c>
      <c r="J811" s="290" t="s">
        <v>697</v>
      </c>
      <c r="K811" s="245" t="s">
        <v>135</v>
      </c>
      <c r="L811" s="245" t="s">
        <v>62</v>
      </c>
      <c r="M811" s="204"/>
      <c r="N811" s="205"/>
    </row>
    <row r="812" spans="1:14" ht="20.25" customHeight="1" x14ac:dyDescent="0.25">
      <c r="A812" s="216">
        <v>44316</v>
      </c>
      <c r="B812" s="212" t="s">
        <v>93</v>
      </c>
      <c r="C812" s="245" t="s">
        <v>93</v>
      </c>
      <c r="D812" s="212" t="s">
        <v>91</v>
      </c>
      <c r="E812" s="454">
        <v>1000</v>
      </c>
      <c r="F812" s="565">
        <v>3650</v>
      </c>
      <c r="G812" s="520">
        <f t="shared" si="19"/>
        <v>0.27397260273972601</v>
      </c>
      <c r="H812" s="690" t="s">
        <v>263</v>
      </c>
      <c r="I812" s="246" t="s">
        <v>18</v>
      </c>
      <c r="J812" s="290" t="s">
        <v>697</v>
      </c>
      <c r="K812" s="245" t="s">
        <v>135</v>
      </c>
      <c r="L812" s="245" t="s">
        <v>62</v>
      </c>
      <c r="M812" s="204"/>
      <c r="N812" s="205"/>
    </row>
    <row r="813" spans="1:14" ht="20.25" customHeight="1" x14ac:dyDescent="0.25">
      <c r="A813" s="51">
        <v>44316</v>
      </c>
      <c r="B813" s="26" t="s">
        <v>68</v>
      </c>
      <c r="C813" s="26" t="s">
        <v>67</v>
      </c>
      <c r="D813" s="26" t="s">
        <v>91</v>
      </c>
      <c r="E813" s="981">
        <v>4000</v>
      </c>
      <c r="F813" s="565">
        <v>3650</v>
      </c>
      <c r="G813" s="520">
        <f t="shared" si="19"/>
        <v>1.095890410958904</v>
      </c>
      <c r="H813" s="690" t="s">
        <v>324</v>
      </c>
      <c r="I813" s="246" t="s">
        <v>18</v>
      </c>
      <c r="J813" s="210" t="s">
        <v>648</v>
      </c>
      <c r="K813" s="245" t="s">
        <v>135</v>
      </c>
      <c r="L813" s="245" t="s">
        <v>62</v>
      </c>
      <c r="M813" s="204"/>
      <c r="N813" s="205"/>
    </row>
    <row r="814" spans="1:14" ht="20.25" customHeight="1" x14ac:dyDescent="0.25">
      <c r="A814" s="51">
        <v>44316</v>
      </c>
      <c r="B814" s="26" t="s">
        <v>68</v>
      </c>
      <c r="C814" s="26" t="s">
        <v>67</v>
      </c>
      <c r="D814" s="26" t="s">
        <v>91</v>
      </c>
      <c r="E814" s="981">
        <v>12000</v>
      </c>
      <c r="F814" s="565">
        <v>3650</v>
      </c>
      <c r="G814" s="520">
        <f t="shared" si="19"/>
        <v>3.2876712328767121</v>
      </c>
      <c r="H814" s="690" t="s">
        <v>324</v>
      </c>
      <c r="I814" s="246" t="s">
        <v>18</v>
      </c>
      <c r="J814" s="210" t="s">
        <v>648</v>
      </c>
      <c r="K814" s="245" t="s">
        <v>135</v>
      </c>
      <c r="L814" s="245" t="s">
        <v>62</v>
      </c>
      <c r="M814" s="204"/>
      <c r="N814" s="205"/>
    </row>
    <row r="815" spans="1:14" ht="18.75" customHeight="1" x14ac:dyDescent="0.25">
      <c r="A815" s="51">
        <v>44316</v>
      </c>
      <c r="B815" s="26" t="s">
        <v>68</v>
      </c>
      <c r="C815" s="26" t="s">
        <v>67</v>
      </c>
      <c r="D815" s="26" t="s">
        <v>91</v>
      </c>
      <c r="E815" s="981">
        <v>14000</v>
      </c>
      <c r="F815" s="565">
        <v>3650</v>
      </c>
      <c r="G815" s="520">
        <f t="shared" si="19"/>
        <v>3.8356164383561642</v>
      </c>
      <c r="H815" s="690" t="s">
        <v>324</v>
      </c>
      <c r="I815" s="246" t="s">
        <v>18</v>
      </c>
      <c r="J815" s="210" t="s">
        <v>648</v>
      </c>
      <c r="K815" s="245" t="s">
        <v>135</v>
      </c>
      <c r="L815" s="245" t="s">
        <v>62</v>
      </c>
      <c r="M815" s="204"/>
      <c r="N815" s="205"/>
    </row>
    <row r="816" spans="1:14" ht="20.25" customHeight="1" x14ac:dyDescent="0.25">
      <c r="A816" s="51">
        <v>44316</v>
      </c>
      <c r="B816" s="26" t="s">
        <v>68</v>
      </c>
      <c r="C816" s="26" t="s">
        <v>67</v>
      </c>
      <c r="D816" s="26" t="s">
        <v>91</v>
      </c>
      <c r="E816" s="981">
        <v>15000</v>
      </c>
      <c r="F816" s="565">
        <v>3650</v>
      </c>
      <c r="G816" s="520">
        <f t="shared" si="19"/>
        <v>4.1095890410958908</v>
      </c>
      <c r="H816" s="690" t="s">
        <v>324</v>
      </c>
      <c r="I816" s="246" t="s">
        <v>18</v>
      </c>
      <c r="J816" s="210" t="s">
        <v>648</v>
      </c>
      <c r="K816" s="245" t="s">
        <v>135</v>
      </c>
      <c r="L816" s="245" t="s">
        <v>62</v>
      </c>
      <c r="M816" s="204"/>
      <c r="N816" s="205"/>
    </row>
    <row r="817" spans="1:14" ht="18" customHeight="1" x14ac:dyDescent="0.25">
      <c r="A817" s="51">
        <v>44316</v>
      </c>
      <c r="B817" s="26" t="s">
        <v>68</v>
      </c>
      <c r="C817" s="26" t="s">
        <v>67</v>
      </c>
      <c r="D817" s="26" t="s">
        <v>91</v>
      </c>
      <c r="E817" s="981">
        <v>7000</v>
      </c>
      <c r="F817" s="565">
        <v>3650</v>
      </c>
      <c r="G817" s="520">
        <f t="shared" si="19"/>
        <v>1.9178082191780821</v>
      </c>
      <c r="H817" s="690" t="s">
        <v>324</v>
      </c>
      <c r="I817" s="246" t="s">
        <v>18</v>
      </c>
      <c r="J817" s="210" t="s">
        <v>648</v>
      </c>
      <c r="K817" s="245" t="s">
        <v>135</v>
      </c>
      <c r="L817" s="245" t="s">
        <v>62</v>
      </c>
      <c r="M817" s="204"/>
      <c r="N817" s="205"/>
    </row>
    <row r="818" spans="1:14" ht="18.75" customHeight="1" x14ac:dyDescent="0.25">
      <c r="A818" s="51">
        <v>44316</v>
      </c>
      <c r="B818" s="26" t="s">
        <v>93</v>
      </c>
      <c r="C818" s="245" t="s">
        <v>93</v>
      </c>
      <c r="D818" s="26" t="s">
        <v>91</v>
      </c>
      <c r="E818" s="981">
        <v>3000</v>
      </c>
      <c r="F818" s="565">
        <v>3650</v>
      </c>
      <c r="G818" s="520">
        <f t="shared" si="19"/>
        <v>0.82191780821917804</v>
      </c>
      <c r="H818" s="690" t="s">
        <v>324</v>
      </c>
      <c r="I818" s="246" t="s">
        <v>18</v>
      </c>
      <c r="J818" s="210" t="s">
        <v>648</v>
      </c>
      <c r="K818" s="245" t="s">
        <v>135</v>
      </c>
      <c r="L818" s="245" t="s">
        <v>62</v>
      </c>
      <c r="M818" s="204"/>
      <c r="N818" s="205"/>
    </row>
    <row r="819" spans="1:14" ht="20.25" customHeight="1" x14ac:dyDescent="0.25">
      <c r="A819" s="51">
        <v>44316</v>
      </c>
      <c r="B819" s="26" t="s">
        <v>93</v>
      </c>
      <c r="C819" s="245" t="s">
        <v>93</v>
      </c>
      <c r="D819" s="26" t="s">
        <v>91</v>
      </c>
      <c r="E819" s="981">
        <v>2000</v>
      </c>
      <c r="F819" s="565">
        <v>3650</v>
      </c>
      <c r="G819" s="520">
        <f t="shared" si="19"/>
        <v>0.54794520547945202</v>
      </c>
      <c r="H819" s="690" t="s">
        <v>324</v>
      </c>
      <c r="I819" s="246" t="s">
        <v>18</v>
      </c>
      <c r="J819" s="210" t="s">
        <v>648</v>
      </c>
      <c r="K819" s="245" t="s">
        <v>135</v>
      </c>
      <c r="L819" s="245" t="s">
        <v>62</v>
      </c>
      <c r="M819" s="204"/>
      <c r="N819" s="205"/>
    </row>
    <row r="820" spans="1:14" ht="20.25" customHeight="1" x14ac:dyDescent="0.25">
      <c r="A820" s="51">
        <v>44316</v>
      </c>
      <c r="B820" s="26" t="s">
        <v>93</v>
      </c>
      <c r="C820" s="245" t="s">
        <v>93</v>
      </c>
      <c r="D820" s="26" t="s">
        <v>91</v>
      </c>
      <c r="E820" s="981">
        <v>1000</v>
      </c>
      <c r="F820" s="565">
        <v>3650</v>
      </c>
      <c r="G820" s="520">
        <f t="shared" si="19"/>
        <v>0.27397260273972601</v>
      </c>
      <c r="H820" s="690" t="s">
        <v>324</v>
      </c>
      <c r="I820" s="246" t="s">
        <v>18</v>
      </c>
      <c r="J820" s="210" t="s">
        <v>648</v>
      </c>
      <c r="K820" s="245" t="s">
        <v>135</v>
      </c>
      <c r="L820" s="245" t="s">
        <v>62</v>
      </c>
      <c r="M820" s="204"/>
      <c r="N820" s="205"/>
    </row>
    <row r="821" spans="1:14" ht="18.75" customHeight="1" x14ac:dyDescent="0.25">
      <c r="A821" s="51">
        <v>44316</v>
      </c>
      <c r="B821" s="26" t="s">
        <v>93</v>
      </c>
      <c r="C821" s="245" t="s">
        <v>93</v>
      </c>
      <c r="D821" s="26" t="s">
        <v>91</v>
      </c>
      <c r="E821" s="981">
        <v>2000</v>
      </c>
      <c r="F821" s="565">
        <v>3650</v>
      </c>
      <c r="G821" s="520">
        <f t="shared" si="19"/>
        <v>0.54794520547945202</v>
      </c>
      <c r="H821" s="690" t="s">
        <v>324</v>
      </c>
      <c r="I821" s="246" t="s">
        <v>18</v>
      </c>
      <c r="J821" s="210" t="s">
        <v>648</v>
      </c>
      <c r="K821" s="245" t="s">
        <v>135</v>
      </c>
      <c r="L821" s="245" t="s">
        <v>62</v>
      </c>
      <c r="M821" s="204"/>
      <c r="N821" s="205"/>
    </row>
    <row r="822" spans="1:14" ht="16.5" customHeight="1" x14ac:dyDescent="0.25">
      <c r="A822" s="51">
        <v>44316</v>
      </c>
      <c r="B822" s="26" t="s">
        <v>93</v>
      </c>
      <c r="C822" s="245" t="s">
        <v>93</v>
      </c>
      <c r="D822" s="26" t="s">
        <v>91</v>
      </c>
      <c r="E822" s="981">
        <v>2000</v>
      </c>
      <c r="F822" s="565">
        <v>3650</v>
      </c>
      <c r="G822" s="520">
        <f t="shared" si="19"/>
        <v>0.54794520547945202</v>
      </c>
      <c r="H822" s="690" t="s">
        <v>324</v>
      </c>
      <c r="I822" s="246" t="s">
        <v>18</v>
      </c>
      <c r="J822" s="210" t="s">
        <v>648</v>
      </c>
      <c r="K822" s="245" t="s">
        <v>135</v>
      </c>
      <c r="L822" s="245" t="s">
        <v>62</v>
      </c>
      <c r="M822" s="204"/>
      <c r="N822" s="205"/>
    </row>
    <row r="823" spans="1:14" ht="15.75" customHeight="1" x14ac:dyDescent="0.25">
      <c r="A823" s="48">
        <v>44316</v>
      </c>
      <c r="B823" s="516" t="s">
        <v>68</v>
      </c>
      <c r="C823" s="516" t="s">
        <v>67</v>
      </c>
      <c r="D823" s="516" t="s">
        <v>14</v>
      </c>
      <c r="E823" s="734">
        <v>7000</v>
      </c>
      <c r="F823" s="565">
        <v>3650</v>
      </c>
      <c r="G823" s="520">
        <f t="shared" si="19"/>
        <v>1.9178082191780821</v>
      </c>
      <c r="H823" s="690" t="s">
        <v>42</v>
      </c>
      <c r="I823" s="246" t="s">
        <v>18</v>
      </c>
      <c r="J823" s="931" t="s">
        <v>814</v>
      </c>
      <c r="K823" s="245" t="s">
        <v>135</v>
      </c>
      <c r="L823" s="245" t="s">
        <v>62</v>
      </c>
      <c r="M823" s="204"/>
      <c r="N823" s="205"/>
    </row>
    <row r="824" spans="1:14" ht="16.5" customHeight="1" x14ac:dyDescent="0.25">
      <c r="A824" s="48">
        <v>44316</v>
      </c>
      <c r="B824" s="516" t="s">
        <v>68</v>
      </c>
      <c r="C824" s="516" t="s">
        <v>67</v>
      </c>
      <c r="D824" s="516" t="s">
        <v>14</v>
      </c>
      <c r="E824" s="734">
        <v>20000</v>
      </c>
      <c r="F824" s="565">
        <v>3650</v>
      </c>
      <c r="G824" s="520">
        <f t="shared" si="19"/>
        <v>5.4794520547945202</v>
      </c>
      <c r="H824" s="690" t="s">
        <v>42</v>
      </c>
      <c r="I824" s="246" t="s">
        <v>18</v>
      </c>
      <c r="J824" s="931" t="s">
        <v>814</v>
      </c>
      <c r="K824" s="245" t="s">
        <v>135</v>
      </c>
      <c r="L824" s="245" t="s">
        <v>62</v>
      </c>
      <c r="M824" s="204"/>
      <c r="N824" s="205"/>
    </row>
    <row r="825" spans="1:14" ht="17.25" customHeight="1" x14ac:dyDescent="0.25">
      <c r="A825" s="48">
        <v>44316</v>
      </c>
      <c r="B825" s="516" t="s">
        <v>68</v>
      </c>
      <c r="C825" s="516" t="s">
        <v>67</v>
      </c>
      <c r="D825" s="516" t="s">
        <v>14</v>
      </c>
      <c r="E825" s="734">
        <v>5000</v>
      </c>
      <c r="F825" s="565">
        <v>3650</v>
      </c>
      <c r="G825" s="520">
        <f t="shared" si="19"/>
        <v>1.3698630136986301</v>
      </c>
      <c r="H825" s="690" t="s">
        <v>42</v>
      </c>
      <c r="I825" s="246" t="s">
        <v>18</v>
      </c>
      <c r="J825" s="931" t="s">
        <v>814</v>
      </c>
      <c r="K825" s="245" t="s">
        <v>135</v>
      </c>
      <c r="L825" s="245" t="s">
        <v>62</v>
      </c>
      <c r="M825" s="204"/>
      <c r="N825" s="205"/>
    </row>
    <row r="826" spans="1:14" ht="20.25" customHeight="1" x14ac:dyDescent="0.25">
      <c r="A826" s="48">
        <v>44316</v>
      </c>
      <c r="B826" s="516" t="s">
        <v>68</v>
      </c>
      <c r="C826" s="516" t="s">
        <v>67</v>
      </c>
      <c r="D826" s="516" t="s">
        <v>14</v>
      </c>
      <c r="E826" s="734">
        <v>5000</v>
      </c>
      <c r="F826" s="565">
        <v>3650</v>
      </c>
      <c r="G826" s="520">
        <f t="shared" si="19"/>
        <v>1.3698630136986301</v>
      </c>
      <c r="H826" s="690" t="s">
        <v>42</v>
      </c>
      <c r="I826" s="246" t="s">
        <v>18</v>
      </c>
      <c r="J826" s="931" t="s">
        <v>814</v>
      </c>
      <c r="K826" s="245" t="s">
        <v>135</v>
      </c>
      <c r="L826" s="245" t="s">
        <v>62</v>
      </c>
      <c r="M826" s="204"/>
      <c r="N826" s="205"/>
    </row>
    <row r="827" spans="1:14" ht="18" customHeight="1" x14ac:dyDescent="0.25">
      <c r="A827" s="48">
        <v>44316</v>
      </c>
      <c r="B827" s="516" t="s">
        <v>68</v>
      </c>
      <c r="C827" s="516" t="s">
        <v>67</v>
      </c>
      <c r="D827" s="516" t="s">
        <v>14</v>
      </c>
      <c r="E827" s="734">
        <v>19000</v>
      </c>
      <c r="F827" s="565">
        <v>3650</v>
      </c>
      <c r="G827" s="520">
        <f t="shared" si="19"/>
        <v>5.2054794520547949</v>
      </c>
      <c r="H827" s="690" t="s">
        <v>42</v>
      </c>
      <c r="I827" s="246" t="s">
        <v>18</v>
      </c>
      <c r="J827" s="931" t="s">
        <v>814</v>
      </c>
      <c r="K827" s="245" t="s">
        <v>135</v>
      </c>
      <c r="L827" s="245" t="s">
        <v>62</v>
      </c>
      <c r="M827" s="204"/>
      <c r="N827" s="205"/>
    </row>
    <row r="828" spans="1:14" ht="16.5" customHeight="1" x14ac:dyDescent="0.25">
      <c r="A828" s="48">
        <v>44316</v>
      </c>
      <c r="B828" s="516" t="s">
        <v>68</v>
      </c>
      <c r="C828" s="516" t="s">
        <v>67</v>
      </c>
      <c r="D828" s="516" t="s">
        <v>14</v>
      </c>
      <c r="E828" s="809">
        <v>10000</v>
      </c>
      <c r="F828" s="565">
        <v>3650</v>
      </c>
      <c r="G828" s="520">
        <f t="shared" si="19"/>
        <v>2.7397260273972601</v>
      </c>
      <c r="H828" s="690" t="s">
        <v>42</v>
      </c>
      <c r="I828" s="246" t="s">
        <v>18</v>
      </c>
      <c r="J828" s="931" t="s">
        <v>814</v>
      </c>
      <c r="K828" s="245" t="s">
        <v>135</v>
      </c>
      <c r="L828" s="245" t="s">
        <v>62</v>
      </c>
      <c r="M828" s="204"/>
      <c r="N828" s="205"/>
    </row>
    <row r="829" spans="1:14" ht="15.75" customHeight="1" x14ac:dyDescent="0.25">
      <c r="A829" s="48">
        <v>44316</v>
      </c>
      <c r="B829" s="516" t="s">
        <v>93</v>
      </c>
      <c r="C829" s="245" t="s">
        <v>93</v>
      </c>
      <c r="D829" s="516" t="s">
        <v>14</v>
      </c>
      <c r="E829" s="734">
        <v>5000</v>
      </c>
      <c r="F829" s="565">
        <v>3650</v>
      </c>
      <c r="G829" s="520">
        <f t="shared" si="19"/>
        <v>1.3698630136986301</v>
      </c>
      <c r="H829" s="690" t="s">
        <v>42</v>
      </c>
      <c r="I829" s="246" t="s">
        <v>18</v>
      </c>
      <c r="J829" s="931" t="s">
        <v>814</v>
      </c>
      <c r="K829" s="245" t="s">
        <v>135</v>
      </c>
      <c r="L829" s="245" t="s">
        <v>62</v>
      </c>
      <c r="M829" s="204"/>
      <c r="N829" s="205"/>
    </row>
    <row r="830" spans="1:14" ht="18.75" customHeight="1" x14ac:dyDescent="0.25">
      <c r="A830" s="48">
        <v>44316</v>
      </c>
      <c r="B830" s="516" t="s">
        <v>93</v>
      </c>
      <c r="C830" s="245" t="s">
        <v>93</v>
      </c>
      <c r="D830" s="516" t="s">
        <v>14</v>
      </c>
      <c r="E830" s="734">
        <v>5000</v>
      </c>
      <c r="F830" s="565">
        <v>3650</v>
      </c>
      <c r="G830" s="520">
        <f t="shared" si="19"/>
        <v>1.3698630136986301</v>
      </c>
      <c r="H830" s="690" t="s">
        <v>42</v>
      </c>
      <c r="I830" s="246" t="s">
        <v>18</v>
      </c>
      <c r="J830" s="931" t="s">
        <v>814</v>
      </c>
      <c r="K830" s="245" t="s">
        <v>135</v>
      </c>
      <c r="L830" s="245" t="s">
        <v>62</v>
      </c>
      <c r="M830" s="204"/>
      <c r="N830" s="205"/>
    </row>
    <row r="831" spans="1:14" ht="18.75" customHeight="1" x14ac:dyDescent="0.25">
      <c r="A831" s="48">
        <v>44316</v>
      </c>
      <c r="B831" s="516" t="s">
        <v>710</v>
      </c>
      <c r="C831" s="516" t="s">
        <v>67</v>
      </c>
      <c r="D831" s="516" t="s">
        <v>14</v>
      </c>
      <c r="E831" s="844">
        <v>52000</v>
      </c>
      <c r="F831" s="565">
        <v>3650</v>
      </c>
      <c r="G831" s="520">
        <f t="shared" si="19"/>
        <v>14.246575342465754</v>
      </c>
      <c r="H831" s="690" t="s">
        <v>42</v>
      </c>
      <c r="I831" s="246" t="s">
        <v>18</v>
      </c>
      <c r="J831" s="931" t="s">
        <v>786</v>
      </c>
      <c r="K831" s="245" t="s">
        <v>135</v>
      </c>
      <c r="L831" s="245" t="s">
        <v>62</v>
      </c>
      <c r="M831" s="204"/>
      <c r="N831" s="205"/>
    </row>
    <row r="832" spans="1:14" ht="18" customHeight="1" x14ac:dyDescent="0.25">
      <c r="A832" s="48">
        <v>44316</v>
      </c>
      <c r="B832" s="212" t="s">
        <v>68</v>
      </c>
      <c r="C832" s="212" t="s">
        <v>67</v>
      </c>
      <c r="D832" s="212" t="s">
        <v>52</v>
      </c>
      <c r="E832" s="233">
        <v>15000</v>
      </c>
      <c r="F832" s="565">
        <v>3650</v>
      </c>
      <c r="G832" s="520">
        <f t="shared" si="19"/>
        <v>4.1095890410958908</v>
      </c>
      <c r="H832" s="690" t="s">
        <v>97</v>
      </c>
      <c r="I832" s="246" t="s">
        <v>18</v>
      </c>
      <c r="J832" s="446" t="s">
        <v>711</v>
      </c>
      <c r="K832" s="245" t="s">
        <v>135</v>
      </c>
      <c r="L832" s="245" t="s">
        <v>62</v>
      </c>
      <c r="M832" s="204"/>
      <c r="N832" s="205"/>
    </row>
    <row r="833" spans="1:14" ht="17.25" customHeight="1" x14ac:dyDescent="0.25">
      <c r="A833" s="48">
        <v>44316</v>
      </c>
      <c r="B833" s="212" t="s">
        <v>68</v>
      </c>
      <c r="C833" s="212" t="s">
        <v>67</v>
      </c>
      <c r="D833" s="212" t="s">
        <v>52</v>
      </c>
      <c r="E833" s="447">
        <v>35000</v>
      </c>
      <c r="F833" s="565">
        <v>3650</v>
      </c>
      <c r="G833" s="520">
        <f t="shared" si="19"/>
        <v>9.5890410958904102</v>
      </c>
      <c r="H833" s="690" t="s">
        <v>97</v>
      </c>
      <c r="I833" s="246" t="s">
        <v>18</v>
      </c>
      <c r="J833" s="446" t="s">
        <v>711</v>
      </c>
      <c r="K833" s="245" t="s">
        <v>135</v>
      </c>
      <c r="L833" s="245" t="s">
        <v>62</v>
      </c>
      <c r="M833" s="204"/>
      <c r="N833" s="205"/>
    </row>
    <row r="834" spans="1:14" ht="18.75" customHeight="1" x14ac:dyDescent="0.25">
      <c r="A834" s="48">
        <v>44316</v>
      </c>
      <c r="B834" s="212" t="s">
        <v>68</v>
      </c>
      <c r="C834" s="212" t="s">
        <v>67</v>
      </c>
      <c r="D834" s="212" t="s">
        <v>52</v>
      </c>
      <c r="E834" s="522">
        <v>30000</v>
      </c>
      <c r="F834" s="565">
        <v>3650</v>
      </c>
      <c r="G834" s="520">
        <f t="shared" si="19"/>
        <v>8.2191780821917817</v>
      </c>
      <c r="H834" s="690" t="s">
        <v>97</v>
      </c>
      <c r="I834" s="246" t="s">
        <v>18</v>
      </c>
      <c r="J834" s="446" t="s">
        <v>711</v>
      </c>
      <c r="K834" s="245" t="s">
        <v>135</v>
      </c>
      <c r="L834" s="245" t="s">
        <v>62</v>
      </c>
      <c r="M834" s="204"/>
      <c r="N834" s="205"/>
    </row>
    <row r="835" spans="1:14" ht="18" customHeight="1" x14ac:dyDescent="0.25">
      <c r="A835" s="48">
        <v>44316</v>
      </c>
      <c r="B835" s="212" t="s">
        <v>68</v>
      </c>
      <c r="C835" s="212" t="s">
        <v>67</v>
      </c>
      <c r="D835" s="212" t="s">
        <v>52</v>
      </c>
      <c r="E835" s="522">
        <v>30000</v>
      </c>
      <c r="F835" s="565">
        <v>3650</v>
      </c>
      <c r="G835" s="520">
        <f t="shared" si="19"/>
        <v>8.2191780821917817</v>
      </c>
      <c r="H835" s="690" t="s">
        <v>97</v>
      </c>
      <c r="I835" s="246" t="s">
        <v>18</v>
      </c>
      <c r="J835" s="446" t="s">
        <v>711</v>
      </c>
      <c r="K835" s="245" t="s">
        <v>135</v>
      </c>
      <c r="L835" s="245" t="s">
        <v>62</v>
      </c>
      <c r="M835" s="204"/>
      <c r="N835" s="205"/>
    </row>
    <row r="836" spans="1:14" ht="18.75" customHeight="1" x14ac:dyDescent="0.25">
      <c r="A836" s="48">
        <v>44316</v>
      </c>
      <c r="B836" s="212" t="s">
        <v>68</v>
      </c>
      <c r="C836" s="212" t="s">
        <v>67</v>
      </c>
      <c r="D836" s="212" t="s">
        <v>52</v>
      </c>
      <c r="E836" s="454">
        <v>25000</v>
      </c>
      <c r="F836" s="565">
        <v>3650</v>
      </c>
      <c r="G836" s="520">
        <f t="shared" si="19"/>
        <v>6.8493150684931505</v>
      </c>
      <c r="H836" s="690" t="s">
        <v>97</v>
      </c>
      <c r="I836" s="246" t="s">
        <v>18</v>
      </c>
      <c r="J836" s="446" t="s">
        <v>711</v>
      </c>
      <c r="K836" s="245" t="s">
        <v>135</v>
      </c>
      <c r="L836" s="245" t="s">
        <v>62</v>
      </c>
      <c r="M836" s="204"/>
      <c r="N836" s="205"/>
    </row>
    <row r="837" spans="1:14" ht="17.25" customHeight="1" x14ac:dyDescent="0.25">
      <c r="A837" s="48">
        <v>44316</v>
      </c>
      <c r="B837" s="212" t="s">
        <v>68</v>
      </c>
      <c r="C837" s="212" t="s">
        <v>67</v>
      </c>
      <c r="D837" s="212" t="s">
        <v>52</v>
      </c>
      <c r="E837" s="522">
        <v>10000</v>
      </c>
      <c r="F837" s="565">
        <v>3650</v>
      </c>
      <c r="G837" s="520">
        <f t="shared" si="19"/>
        <v>2.7397260273972601</v>
      </c>
      <c r="H837" s="690" t="s">
        <v>97</v>
      </c>
      <c r="I837" s="246" t="s">
        <v>18</v>
      </c>
      <c r="J837" s="446" t="s">
        <v>711</v>
      </c>
      <c r="K837" s="245" t="s">
        <v>135</v>
      </c>
      <c r="L837" s="245" t="s">
        <v>62</v>
      </c>
      <c r="M837" s="204"/>
      <c r="N837" s="205"/>
    </row>
    <row r="838" spans="1:14" ht="18.75" customHeight="1" x14ac:dyDescent="0.25">
      <c r="A838" s="48">
        <v>44316</v>
      </c>
      <c r="B838" s="212" t="s">
        <v>68</v>
      </c>
      <c r="C838" s="212" t="s">
        <v>67</v>
      </c>
      <c r="D838" s="212" t="s">
        <v>52</v>
      </c>
      <c r="E838" s="522">
        <v>15000</v>
      </c>
      <c r="F838" s="565">
        <v>3650</v>
      </c>
      <c r="G838" s="520">
        <f t="shared" si="19"/>
        <v>4.1095890410958908</v>
      </c>
      <c r="H838" s="690" t="s">
        <v>97</v>
      </c>
      <c r="I838" s="246" t="s">
        <v>18</v>
      </c>
      <c r="J838" s="446" t="s">
        <v>711</v>
      </c>
      <c r="K838" s="245" t="s">
        <v>135</v>
      </c>
      <c r="L838" s="245" t="s">
        <v>62</v>
      </c>
      <c r="M838" s="204"/>
      <c r="N838" s="205"/>
    </row>
    <row r="839" spans="1:14" ht="19.5" customHeight="1" x14ac:dyDescent="0.25">
      <c r="A839" s="48">
        <v>44316</v>
      </c>
      <c r="B839" s="212" t="s">
        <v>93</v>
      </c>
      <c r="C839" s="245" t="s">
        <v>93</v>
      </c>
      <c r="D839" s="212" t="s">
        <v>52</v>
      </c>
      <c r="E839" s="447">
        <v>15000</v>
      </c>
      <c r="F839" s="565">
        <v>3650</v>
      </c>
      <c r="G839" s="520">
        <f t="shared" si="19"/>
        <v>4.1095890410958908</v>
      </c>
      <c r="H839" s="690" t="s">
        <v>97</v>
      </c>
      <c r="I839" s="246" t="s">
        <v>18</v>
      </c>
      <c r="J839" s="446" t="s">
        <v>711</v>
      </c>
      <c r="K839" s="245" t="s">
        <v>135</v>
      </c>
      <c r="L839" s="245" t="s">
        <v>62</v>
      </c>
      <c r="M839" s="204"/>
      <c r="N839" s="205"/>
    </row>
    <row r="840" spans="1:14" ht="19.5" customHeight="1" x14ac:dyDescent="0.25">
      <c r="A840" s="48">
        <v>44316</v>
      </c>
      <c r="B840" s="212" t="s">
        <v>121</v>
      </c>
      <c r="C840" s="212" t="s">
        <v>120</v>
      </c>
      <c r="D840" s="212" t="s">
        <v>52</v>
      </c>
      <c r="E840" s="233">
        <v>15000</v>
      </c>
      <c r="F840" s="565">
        <v>3650</v>
      </c>
      <c r="G840" s="520">
        <f t="shared" si="19"/>
        <v>4.1095890410958908</v>
      </c>
      <c r="H840" s="690" t="s">
        <v>97</v>
      </c>
      <c r="I840" s="246" t="s">
        <v>18</v>
      </c>
      <c r="J840" s="291" t="s">
        <v>711</v>
      </c>
      <c r="K840" s="245" t="s">
        <v>135</v>
      </c>
      <c r="L840" s="245" t="s">
        <v>62</v>
      </c>
      <c r="M840" s="204"/>
      <c r="N840" s="205"/>
    </row>
    <row r="841" spans="1:14" ht="17.25" customHeight="1" x14ac:dyDescent="0.25">
      <c r="A841" s="48">
        <v>44316</v>
      </c>
      <c r="B841" s="212" t="s">
        <v>68</v>
      </c>
      <c r="C841" s="212" t="s">
        <v>67</v>
      </c>
      <c r="D841" s="212" t="s">
        <v>52</v>
      </c>
      <c r="E841" s="447">
        <v>15000</v>
      </c>
      <c r="F841" s="565">
        <v>3650</v>
      </c>
      <c r="G841" s="520">
        <f t="shared" si="19"/>
        <v>4.1095890410958908</v>
      </c>
      <c r="H841" s="690" t="s">
        <v>53</v>
      </c>
      <c r="I841" s="737" t="s">
        <v>18</v>
      </c>
      <c r="J841" s="291" t="s">
        <v>737</v>
      </c>
      <c r="K841" s="245" t="s">
        <v>135</v>
      </c>
      <c r="L841" s="245" t="s">
        <v>62</v>
      </c>
      <c r="M841" s="204"/>
      <c r="N841" s="205"/>
    </row>
    <row r="842" spans="1:14" ht="17.25" customHeight="1" x14ac:dyDescent="0.25">
      <c r="A842" s="48">
        <v>44316</v>
      </c>
      <c r="B842" s="212" t="s">
        <v>741</v>
      </c>
      <c r="C842" s="212" t="s">
        <v>67</v>
      </c>
      <c r="D842" s="212" t="s">
        <v>52</v>
      </c>
      <c r="E842" s="263">
        <v>35000</v>
      </c>
      <c r="F842" s="565">
        <v>3650</v>
      </c>
      <c r="G842" s="520">
        <f t="shared" si="19"/>
        <v>9.5890410958904102</v>
      </c>
      <c r="H842" s="690" t="s">
        <v>53</v>
      </c>
      <c r="I842" s="737" t="s">
        <v>18</v>
      </c>
      <c r="J842" s="291" t="s">
        <v>737</v>
      </c>
      <c r="K842" s="245" t="s">
        <v>135</v>
      </c>
      <c r="L842" s="245" t="s">
        <v>62</v>
      </c>
      <c r="M842" s="204"/>
      <c r="N842" s="205"/>
    </row>
    <row r="843" spans="1:14" ht="16.5" customHeight="1" x14ac:dyDescent="0.25">
      <c r="A843" s="48">
        <v>44316</v>
      </c>
      <c r="B843" s="212" t="s">
        <v>68</v>
      </c>
      <c r="C843" s="212" t="s">
        <v>67</v>
      </c>
      <c r="D843" s="212" t="s">
        <v>52</v>
      </c>
      <c r="E843" s="263">
        <v>30000</v>
      </c>
      <c r="F843" s="565">
        <v>3650</v>
      </c>
      <c r="G843" s="520">
        <f t="shared" si="19"/>
        <v>8.2191780821917817</v>
      </c>
      <c r="H843" s="690" t="s">
        <v>53</v>
      </c>
      <c r="I843" s="737" t="s">
        <v>18</v>
      </c>
      <c r="J843" s="291" t="s">
        <v>737</v>
      </c>
      <c r="K843" s="245" t="s">
        <v>135</v>
      </c>
      <c r="L843" s="245" t="s">
        <v>62</v>
      </c>
      <c r="M843" s="204"/>
      <c r="N843" s="205"/>
    </row>
    <row r="844" spans="1:14" ht="20.25" customHeight="1" x14ac:dyDescent="0.25">
      <c r="A844" s="48">
        <v>44316</v>
      </c>
      <c r="B844" s="212" t="s">
        <v>68</v>
      </c>
      <c r="C844" s="212" t="s">
        <v>67</v>
      </c>
      <c r="D844" s="212" t="s">
        <v>52</v>
      </c>
      <c r="E844" s="203">
        <v>25000</v>
      </c>
      <c r="F844" s="565">
        <v>3650</v>
      </c>
      <c r="G844" s="520">
        <f t="shared" si="19"/>
        <v>6.8493150684931505</v>
      </c>
      <c r="H844" s="690" t="s">
        <v>53</v>
      </c>
      <c r="I844" s="737" t="s">
        <v>18</v>
      </c>
      <c r="J844" s="291" t="s">
        <v>737</v>
      </c>
      <c r="K844" s="245" t="s">
        <v>135</v>
      </c>
      <c r="L844" s="245" t="s">
        <v>62</v>
      </c>
      <c r="M844" s="204"/>
      <c r="N844" s="205"/>
    </row>
    <row r="845" spans="1:14" ht="18" customHeight="1" x14ac:dyDescent="0.25">
      <c r="A845" s="48">
        <v>44316</v>
      </c>
      <c r="B845" s="212" t="s">
        <v>742</v>
      </c>
      <c r="C845" s="212" t="s">
        <v>67</v>
      </c>
      <c r="D845" s="212" t="s">
        <v>52</v>
      </c>
      <c r="E845" s="220">
        <v>25000</v>
      </c>
      <c r="F845" s="565">
        <v>3650</v>
      </c>
      <c r="G845" s="520">
        <f t="shared" si="19"/>
        <v>6.8493150684931505</v>
      </c>
      <c r="H845" s="690" t="s">
        <v>53</v>
      </c>
      <c r="I845" s="737" t="s">
        <v>18</v>
      </c>
      <c r="J845" s="291" t="s">
        <v>737</v>
      </c>
      <c r="K845" s="245" t="s">
        <v>135</v>
      </c>
      <c r="L845" s="245" t="s">
        <v>62</v>
      </c>
      <c r="M845" s="204"/>
      <c r="N845" s="205"/>
    </row>
    <row r="846" spans="1:14" ht="17.25" customHeight="1" x14ac:dyDescent="0.25">
      <c r="A846" s="48">
        <v>44316</v>
      </c>
      <c r="B846" s="212" t="s">
        <v>68</v>
      </c>
      <c r="C846" s="212" t="s">
        <v>67</v>
      </c>
      <c r="D846" s="212" t="s">
        <v>52</v>
      </c>
      <c r="E846" s="266">
        <v>35000</v>
      </c>
      <c r="F846" s="565">
        <v>3650</v>
      </c>
      <c r="G846" s="520">
        <f t="shared" si="19"/>
        <v>9.5890410958904102</v>
      </c>
      <c r="H846" s="690" t="s">
        <v>53</v>
      </c>
      <c r="I846" s="737" t="s">
        <v>18</v>
      </c>
      <c r="J846" s="291" t="s">
        <v>737</v>
      </c>
      <c r="K846" s="245" t="s">
        <v>135</v>
      </c>
      <c r="L846" s="245" t="s">
        <v>62</v>
      </c>
      <c r="M846" s="204"/>
      <c r="N846" s="205"/>
    </row>
    <row r="847" spans="1:14" ht="20.25" customHeight="1" thickBot="1" x14ac:dyDescent="0.3">
      <c r="A847" s="48">
        <v>44316</v>
      </c>
      <c r="B847" s="212" t="s">
        <v>403</v>
      </c>
      <c r="C847" s="212" t="s">
        <v>120</v>
      </c>
      <c r="D847" s="212" t="s">
        <v>52</v>
      </c>
      <c r="E847" s="278">
        <v>15000</v>
      </c>
      <c r="F847" s="730">
        <v>3650</v>
      </c>
      <c r="G847" s="519">
        <f t="shared" si="19"/>
        <v>4.1095890410958908</v>
      </c>
      <c r="H847" s="690" t="s">
        <v>53</v>
      </c>
      <c r="I847" s="737" t="s">
        <v>18</v>
      </c>
      <c r="J847" s="291" t="s">
        <v>737</v>
      </c>
      <c r="K847" s="245" t="s">
        <v>135</v>
      </c>
      <c r="L847" s="245" t="s">
        <v>62</v>
      </c>
      <c r="M847" s="204"/>
      <c r="N847" s="205"/>
    </row>
    <row r="848" spans="1:14" ht="26.25" customHeight="1" thickBot="1" x14ac:dyDescent="0.3">
      <c r="A848" s="289"/>
      <c r="B848" s="204"/>
      <c r="C848" s="204"/>
      <c r="D848" s="750"/>
      <c r="E848" s="1054">
        <f>SUM(E3:E847)</f>
        <v>23911180</v>
      </c>
      <c r="F848" s="1055">
        <f>SUM(F3:F847)</f>
        <v>3360486</v>
      </c>
      <c r="G848" s="1056">
        <f>SUM(G3:G847)</f>
        <v>6477.7100648882706</v>
      </c>
      <c r="H848" s="1035"/>
      <c r="I848" s="204"/>
      <c r="J848" s="204"/>
      <c r="K848" s="204"/>
      <c r="L848" s="204"/>
      <c r="M848" s="204"/>
      <c r="N848" s="205"/>
    </row>
    <row r="849" spans="1:14" x14ac:dyDescent="0.25">
      <c r="A849" s="289"/>
      <c r="B849" s="204"/>
      <c r="C849" s="204"/>
      <c r="D849" s="744"/>
      <c r="E849" s="1008"/>
      <c r="F849" s="1010"/>
      <c r="G849" s="1011"/>
      <c r="H849" s="744"/>
      <c r="I849" s="204"/>
      <c r="J849" s="204"/>
      <c r="K849" s="204"/>
      <c r="L849" s="204"/>
      <c r="M849" s="204"/>
      <c r="N849" s="205"/>
    </row>
  </sheetData>
  <autoFilter ref="A2:N848" xr:uid="{3CC68588-D54D-4814-9A06-B8F8D3E8AA53}"/>
  <sortState ref="A155:N157">
    <sortCondition ref="A2"/>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0EB4F-1701-46F7-BD94-B24B41376AEE}">
  <dimension ref="A2:F16"/>
  <sheetViews>
    <sheetView workbookViewId="0">
      <selection activeCell="E5" sqref="E5"/>
    </sheetView>
  </sheetViews>
  <sheetFormatPr defaultRowHeight="15" x14ac:dyDescent="0.25"/>
  <cols>
    <col min="1" max="1" width="13.140625" bestFit="1" customWidth="1"/>
    <col min="2" max="2" width="36.5703125" bestFit="1" customWidth="1"/>
    <col min="3" max="3" width="15.85546875" bestFit="1" customWidth="1"/>
    <col min="4" max="4" width="19" customWidth="1"/>
    <col min="5" max="5" width="15.140625" customWidth="1"/>
    <col min="6" max="6" width="19.5703125" customWidth="1"/>
  </cols>
  <sheetData>
    <row r="2" spans="1:6" x14ac:dyDescent="0.25">
      <c r="B2" s="1033"/>
      <c r="C2" s="1033"/>
    </row>
    <row r="3" spans="1:6" x14ac:dyDescent="0.25">
      <c r="A3" s="1031" t="s">
        <v>762</v>
      </c>
      <c r="B3" s="1036" t="s">
        <v>767</v>
      </c>
      <c r="C3" s="1036" t="s">
        <v>768</v>
      </c>
    </row>
    <row r="4" spans="1:6" x14ac:dyDescent="0.25">
      <c r="A4" s="282" t="s">
        <v>74</v>
      </c>
      <c r="B4" s="1039">
        <v>808000</v>
      </c>
      <c r="C4" s="1039"/>
      <c r="D4" s="1034">
        <f>GETPIVOTDATA("Sum of spent in national currency (Ugx)",$A$3,"Name","Airtime")-GETPIVOTDATA("Sum of Received",$A$3,"Name","Airtime")</f>
        <v>808000</v>
      </c>
    </row>
    <row r="5" spans="1:6" x14ac:dyDescent="0.25">
      <c r="A5" s="282" t="s">
        <v>53</v>
      </c>
      <c r="B5" s="1039">
        <v>1010000</v>
      </c>
      <c r="C5" s="1039">
        <v>30000</v>
      </c>
      <c r="D5" s="1034">
        <f>GETPIVOTDATA("Sum of spent in national currency (Ugx)",$A$3,"Name","Augustus")-GETPIVOTDATA("Sum of Received",$A$3,"Name","Augustus")</f>
        <v>980000</v>
      </c>
      <c r="F5" s="1040"/>
    </row>
    <row r="6" spans="1:6" x14ac:dyDescent="0.25">
      <c r="A6" s="282" t="s">
        <v>276</v>
      </c>
      <c r="B6" s="1039">
        <v>790000</v>
      </c>
      <c r="C6" s="1039">
        <v>48000</v>
      </c>
      <c r="D6" s="1034">
        <f>GETPIVOTDATA("Sum of spent in national currency (Ugx)",$A$3,"Name","i27")-GETPIVOTDATA("Sum of Received",$A$3,"Name","i27")</f>
        <v>742000</v>
      </c>
      <c r="F6" s="1040"/>
    </row>
    <row r="7" spans="1:6" x14ac:dyDescent="0.25">
      <c r="A7" s="282" t="s">
        <v>70</v>
      </c>
      <c r="B7" s="1039">
        <v>1294000</v>
      </c>
      <c r="C7" s="1039">
        <v>61000</v>
      </c>
      <c r="D7" s="1034">
        <f>GETPIVOTDATA("Sum of spent in national currency (Ugx)",$A$3,"Name","i45")-GETPIVOTDATA("Sum of Received",$A$3,"Name","i45")</f>
        <v>1233000</v>
      </c>
      <c r="F7" s="1040"/>
    </row>
    <row r="8" spans="1:6" x14ac:dyDescent="0.25">
      <c r="A8" s="282" t="s">
        <v>324</v>
      </c>
      <c r="B8" s="1039">
        <v>755000</v>
      </c>
      <c r="C8" s="1039">
        <v>25000</v>
      </c>
      <c r="D8" s="1034">
        <f>GETPIVOTDATA("Sum of spent in national currency (Ugx)",$A$3,"Name","i53")-GETPIVOTDATA("Sum of Received",$A$3,"Name","i53")</f>
        <v>730000</v>
      </c>
      <c r="E8" s="1041"/>
      <c r="F8" s="1040"/>
    </row>
    <row r="9" spans="1:6" x14ac:dyDescent="0.25">
      <c r="A9" s="282" t="s">
        <v>71</v>
      </c>
      <c r="B9" s="1039">
        <v>1200000</v>
      </c>
      <c r="C9" s="1039">
        <v>43000</v>
      </c>
      <c r="D9" s="1034">
        <f>GETPIVOTDATA("Sum of spent in national currency (Ugx)",$A$3,"Name","i67")-GETPIVOTDATA("Sum of Received",$A$3,"Name","i67")</f>
        <v>1157000</v>
      </c>
      <c r="F9" s="1040"/>
    </row>
    <row r="10" spans="1:6" x14ac:dyDescent="0.25">
      <c r="A10" s="282" t="s">
        <v>263</v>
      </c>
      <c r="B10" s="1039">
        <v>817000</v>
      </c>
      <c r="C10" s="1039">
        <v>48000</v>
      </c>
      <c r="D10" s="1034">
        <f>GETPIVOTDATA("Sum of spent in national currency (Ugx)",$A$3,"Name","i81")-GETPIVOTDATA("Sum of Received",$A$3,"Name","i81")</f>
        <v>769000</v>
      </c>
      <c r="F10" s="1040"/>
    </row>
    <row r="11" spans="1:6" x14ac:dyDescent="0.25">
      <c r="A11" s="282" t="s">
        <v>42</v>
      </c>
      <c r="B11" s="1039">
        <v>2654650</v>
      </c>
      <c r="C11" s="1039">
        <v>146600</v>
      </c>
      <c r="D11" s="1034">
        <f>GETPIVOTDATA("Sum of spent in national currency (Ugx)",$A$3,"Name","Lydia")-GETPIVOTDATA("Sum of Received",$A$3,"Name","Lydia")</f>
        <v>2508050</v>
      </c>
      <c r="F11" s="1040"/>
    </row>
    <row r="12" spans="1:6" x14ac:dyDescent="0.25">
      <c r="A12" s="282" t="s">
        <v>97</v>
      </c>
      <c r="B12" s="1039">
        <v>802000</v>
      </c>
      <c r="C12" s="1039"/>
      <c r="D12" s="1034">
        <f>GETPIVOTDATA("Sum of spent in national currency (Ugx)",$A$3,"Name","Mary")-GETPIVOTDATA("Sum of Received",$A$3,"Name","Mary")</f>
        <v>802000</v>
      </c>
      <c r="F12" s="1040"/>
    </row>
    <row r="13" spans="1:6" x14ac:dyDescent="0.25">
      <c r="A13" s="282" t="s">
        <v>763</v>
      </c>
      <c r="B13" s="1039"/>
      <c r="C13" s="1039">
        <v>10067000</v>
      </c>
      <c r="D13" s="1034"/>
    </row>
    <row r="14" spans="1:6" x14ac:dyDescent="0.25">
      <c r="A14" s="282" t="s">
        <v>764</v>
      </c>
      <c r="B14" s="1039">
        <v>10130650</v>
      </c>
      <c r="C14" s="1039">
        <v>10468600</v>
      </c>
      <c r="D14" s="1034"/>
    </row>
    <row r="15" spans="1:6" x14ac:dyDescent="0.25">
      <c r="D15" s="1034"/>
    </row>
    <row r="16" spans="1:6" x14ac:dyDescent="0.25">
      <c r="B16" s="1033"/>
      <c r="C16" s="1033">
        <f>SUM(C5:C11)</f>
        <v>401600</v>
      </c>
      <c r="D16" s="504"/>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281"/>
  <sheetViews>
    <sheetView workbookViewId="0">
      <pane xSplit="1" ySplit="2" topLeftCell="B233" activePane="bottomRight" state="frozen"/>
      <selection pane="topRight" activeCell="B1" sqref="B1"/>
      <selection pane="bottomLeft" activeCell="A4" sqref="A4"/>
      <selection pane="bottomRight" activeCell="C247" sqref="C247"/>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1058" t="s">
        <v>133</v>
      </c>
      <c r="B1" s="1058"/>
      <c r="C1" s="1058"/>
      <c r="D1" s="1058"/>
      <c r="E1" s="1058"/>
      <c r="F1" s="1058"/>
      <c r="G1" s="1058"/>
      <c r="H1" s="1058"/>
      <c r="I1" s="1058"/>
      <c r="J1" s="1058"/>
      <c r="K1" s="1058"/>
      <c r="L1" s="1058"/>
      <c r="M1" s="1058"/>
      <c r="N1" s="1058"/>
    </row>
    <row r="2" spans="1:15" s="2" customFormat="1" ht="45.75" customHeight="1" x14ac:dyDescent="0.25">
      <c r="A2" s="45" t="s">
        <v>0</v>
      </c>
      <c r="B2" s="37" t="s">
        <v>5</v>
      </c>
      <c r="C2" s="37" t="s">
        <v>10</v>
      </c>
      <c r="D2" s="38" t="s">
        <v>8</v>
      </c>
      <c r="E2" s="38" t="s">
        <v>60</v>
      </c>
      <c r="F2" s="38" t="s">
        <v>34</v>
      </c>
      <c r="G2" s="39" t="s">
        <v>41</v>
      </c>
      <c r="H2" s="39" t="s">
        <v>2</v>
      </c>
      <c r="I2" s="39" t="s">
        <v>3</v>
      </c>
      <c r="J2" s="37" t="s">
        <v>9</v>
      </c>
      <c r="K2" s="37" t="s">
        <v>1</v>
      </c>
      <c r="L2" s="37" t="s">
        <v>4</v>
      </c>
      <c r="M2" s="40" t="s">
        <v>12</v>
      </c>
      <c r="N2" s="41" t="s">
        <v>11</v>
      </c>
      <c r="O2" s="491"/>
    </row>
    <row r="3" spans="1:15" s="23" customFormat="1" x14ac:dyDescent="0.25">
      <c r="A3" s="140">
        <v>44287</v>
      </c>
      <c r="B3" s="139" t="s">
        <v>132</v>
      </c>
      <c r="C3" s="664"/>
      <c r="D3" s="664"/>
      <c r="E3" s="665"/>
      <c r="F3" s="241"/>
      <c r="G3" s="241">
        <v>1430914</v>
      </c>
      <c r="H3" s="36"/>
      <c r="I3" s="531" t="s">
        <v>18</v>
      </c>
      <c r="J3" s="878"/>
      <c r="K3" s="531" t="s">
        <v>135</v>
      </c>
      <c r="L3" s="531" t="s">
        <v>62</v>
      </c>
      <c r="M3" s="48"/>
      <c r="N3" s="48"/>
      <c r="O3" s="492"/>
    </row>
    <row r="4" spans="1:15" s="23" customFormat="1" x14ac:dyDescent="0.25">
      <c r="A4" s="244">
        <v>44256</v>
      </c>
      <c r="B4" s="245" t="s">
        <v>105</v>
      </c>
      <c r="C4" s="245" t="s">
        <v>50</v>
      </c>
      <c r="D4" s="246" t="s">
        <v>91</v>
      </c>
      <c r="E4" s="203">
        <v>65000</v>
      </c>
      <c r="F4" s="203"/>
      <c r="G4" s="215">
        <f>G3-E4+F4</f>
        <v>1365914</v>
      </c>
      <c r="H4" s="36" t="s">
        <v>71</v>
      </c>
      <c r="I4" s="531" t="s">
        <v>18</v>
      </c>
      <c r="J4" s="879" t="s">
        <v>142</v>
      </c>
      <c r="K4" s="531" t="s">
        <v>135</v>
      </c>
      <c r="L4" s="531" t="s">
        <v>62</v>
      </c>
      <c r="M4" s="48"/>
      <c r="N4" s="48"/>
      <c r="O4" s="492"/>
    </row>
    <row r="5" spans="1:15" s="23" customFormat="1" x14ac:dyDescent="0.25">
      <c r="A5" s="211">
        <v>44256</v>
      </c>
      <c r="B5" s="212" t="s">
        <v>105</v>
      </c>
      <c r="C5" s="571" t="s">
        <v>50</v>
      </c>
      <c r="D5" s="571" t="s">
        <v>91</v>
      </c>
      <c r="E5" s="203">
        <v>67000</v>
      </c>
      <c r="F5" s="222"/>
      <c r="G5" s="215">
        <f t="shared" ref="G5:G22" si="0">G4-E5+F5</f>
        <v>1298914</v>
      </c>
      <c r="H5" s="325" t="s">
        <v>70</v>
      </c>
      <c r="I5" s="531" t="s">
        <v>18</v>
      </c>
      <c r="J5" s="880" t="s">
        <v>147</v>
      </c>
      <c r="K5" s="531" t="s">
        <v>135</v>
      </c>
      <c r="L5" s="531" t="s">
        <v>62</v>
      </c>
      <c r="M5" s="326"/>
      <c r="N5" s="48"/>
      <c r="O5" s="492"/>
    </row>
    <row r="6" spans="1:15" s="23" customFormat="1" x14ac:dyDescent="0.25">
      <c r="A6" s="211">
        <v>44256</v>
      </c>
      <c r="B6" s="212" t="s">
        <v>72</v>
      </c>
      <c r="C6" s="571" t="s">
        <v>50</v>
      </c>
      <c r="D6" s="571" t="s">
        <v>91</v>
      </c>
      <c r="E6" s="227"/>
      <c r="F6" s="222">
        <v>3000</v>
      </c>
      <c r="G6" s="215">
        <f t="shared" si="0"/>
        <v>1301914</v>
      </c>
      <c r="H6" s="408" t="s">
        <v>70</v>
      </c>
      <c r="I6" s="531" t="s">
        <v>18</v>
      </c>
      <c r="J6" s="880" t="s">
        <v>147</v>
      </c>
      <c r="K6" s="531" t="s">
        <v>135</v>
      </c>
      <c r="L6" s="531" t="s">
        <v>62</v>
      </c>
      <c r="M6" s="326"/>
      <c r="N6" s="48"/>
      <c r="O6" s="492"/>
    </row>
    <row r="7" spans="1:15" s="23" customFormat="1" x14ac:dyDescent="0.25">
      <c r="A7" s="211">
        <v>44256</v>
      </c>
      <c r="B7" s="212" t="s">
        <v>72</v>
      </c>
      <c r="C7" s="571" t="s">
        <v>50</v>
      </c>
      <c r="D7" s="571" t="s">
        <v>91</v>
      </c>
      <c r="E7" s="227"/>
      <c r="F7" s="222">
        <v>2000</v>
      </c>
      <c r="G7" s="215">
        <f t="shared" si="0"/>
        <v>1303914</v>
      </c>
      <c r="H7" s="408" t="s">
        <v>71</v>
      </c>
      <c r="I7" s="531" t="s">
        <v>18</v>
      </c>
      <c r="J7" s="880" t="s">
        <v>142</v>
      </c>
      <c r="K7" s="531" t="s">
        <v>135</v>
      </c>
      <c r="L7" s="531" t="s">
        <v>62</v>
      </c>
      <c r="M7" s="326"/>
      <c r="N7" s="48"/>
      <c r="O7" s="492"/>
    </row>
    <row r="8" spans="1:15" s="23" customFormat="1" x14ac:dyDescent="0.25">
      <c r="A8" s="211">
        <v>44292</v>
      </c>
      <c r="B8" s="212" t="s">
        <v>72</v>
      </c>
      <c r="C8" s="571" t="s">
        <v>50</v>
      </c>
      <c r="D8" s="571" t="s">
        <v>91</v>
      </c>
      <c r="E8" s="227"/>
      <c r="F8" s="222">
        <v>2000</v>
      </c>
      <c r="G8" s="215">
        <f t="shared" si="0"/>
        <v>1305914</v>
      </c>
      <c r="H8" s="408" t="s">
        <v>71</v>
      </c>
      <c r="I8" s="531" t="s">
        <v>18</v>
      </c>
      <c r="J8" s="880" t="s">
        <v>142</v>
      </c>
      <c r="K8" s="531" t="s">
        <v>135</v>
      </c>
      <c r="L8" s="531" t="s">
        <v>62</v>
      </c>
      <c r="M8" s="255"/>
      <c r="N8" s="255"/>
      <c r="O8" s="492"/>
    </row>
    <row r="9" spans="1:15" s="23" customFormat="1" x14ac:dyDescent="0.25">
      <c r="A9" s="211">
        <v>44292</v>
      </c>
      <c r="B9" s="212" t="s">
        <v>72</v>
      </c>
      <c r="C9" s="571" t="s">
        <v>50</v>
      </c>
      <c r="D9" s="571" t="s">
        <v>91</v>
      </c>
      <c r="E9" s="227"/>
      <c r="F9" s="203">
        <v>1000</v>
      </c>
      <c r="G9" s="215">
        <f t="shared" si="0"/>
        <v>1306914</v>
      </c>
      <c r="H9" s="408" t="s">
        <v>70</v>
      </c>
      <c r="I9" s="531" t="s">
        <v>18</v>
      </c>
      <c r="J9" s="880" t="s">
        <v>147</v>
      </c>
      <c r="K9" s="531" t="s">
        <v>135</v>
      </c>
      <c r="L9" s="531" t="s">
        <v>62</v>
      </c>
      <c r="M9" s="255"/>
      <c r="N9" s="255"/>
      <c r="O9" s="492"/>
    </row>
    <row r="10" spans="1:15" s="23" customFormat="1" x14ac:dyDescent="0.25">
      <c r="A10" s="211">
        <v>44292</v>
      </c>
      <c r="B10" s="212" t="s">
        <v>105</v>
      </c>
      <c r="C10" s="571" t="s">
        <v>50</v>
      </c>
      <c r="D10" s="572" t="s">
        <v>91</v>
      </c>
      <c r="E10" s="227">
        <v>62000</v>
      </c>
      <c r="F10" s="227"/>
      <c r="G10" s="215">
        <f t="shared" si="0"/>
        <v>1244914</v>
      </c>
      <c r="H10" s="408" t="s">
        <v>70</v>
      </c>
      <c r="I10" s="531" t="s">
        <v>18</v>
      </c>
      <c r="J10" s="762" t="s">
        <v>152</v>
      </c>
      <c r="K10" s="531" t="s">
        <v>135</v>
      </c>
      <c r="L10" s="531" t="s">
        <v>62</v>
      </c>
      <c r="M10" s="255"/>
      <c r="N10" s="255"/>
      <c r="O10" s="492"/>
    </row>
    <row r="11" spans="1:15" s="23" customFormat="1" x14ac:dyDescent="0.25">
      <c r="A11" s="211">
        <v>44292</v>
      </c>
      <c r="B11" s="212" t="s">
        <v>105</v>
      </c>
      <c r="C11" s="571" t="s">
        <v>50</v>
      </c>
      <c r="D11" s="572" t="s">
        <v>91</v>
      </c>
      <c r="E11" s="453">
        <v>72000</v>
      </c>
      <c r="F11" s="220"/>
      <c r="G11" s="215">
        <f t="shared" si="0"/>
        <v>1172914</v>
      </c>
      <c r="H11" s="408" t="s">
        <v>71</v>
      </c>
      <c r="I11" s="531" t="s">
        <v>18</v>
      </c>
      <c r="J11" s="290" t="s">
        <v>159</v>
      </c>
      <c r="K11" s="531" t="s">
        <v>135</v>
      </c>
      <c r="L11" s="531" t="s">
        <v>62</v>
      </c>
      <c r="M11" s="255"/>
      <c r="N11" s="255"/>
      <c r="O11" s="492"/>
    </row>
    <row r="12" spans="1:15" s="23" customFormat="1" x14ac:dyDescent="0.25">
      <c r="A12" s="211">
        <v>44292</v>
      </c>
      <c r="B12" s="212" t="s">
        <v>105</v>
      </c>
      <c r="C12" s="571" t="s">
        <v>50</v>
      </c>
      <c r="D12" s="572" t="s">
        <v>52</v>
      </c>
      <c r="E12" s="214">
        <v>78000</v>
      </c>
      <c r="F12" s="203"/>
      <c r="G12" s="215">
        <f t="shared" si="0"/>
        <v>1094914</v>
      </c>
      <c r="H12" s="408" t="s">
        <v>53</v>
      </c>
      <c r="I12" s="531" t="s">
        <v>18</v>
      </c>
      <c r="J12" s="882" t="s">
        <v>164</v>
      </c>
      <c r="K12" s="531" t="s">
        <v>135</v>
      </c>
      <c r="L12" s="531" t="s">
        <v>62</v>
      </c>
      <c r="M12" s="255"/>
      <c r="N12" s="255"/>
      <c r="O12" s="492"/>
    </row>
    <row r="13" spans="1:15" s="23" customFormat="1" x14ac:dyDescent="0.25">
      <c r="A13" s="211">
        <v>44293</v>
      </c>
      <c r="B13" s="212" t="s">
        <v>166</v>
      </c>
      <c r="C13" s="571" t="s">
        <v>167</v>
      </c>
      <c r="D13" s="572" t="s">
        <v>92</v>
      </c>
      <c r="E13" s="214">
        <v>163000</v>
      </c>
      <c r="F13" s="203"/>
      <c r="G13" s="215">
        <f t="shared" si="0"/>
        <v>931914</v>
      </c>
      <c r="H13" s="408" t="s">
        <v>42</v>
      </c>
      <c r="I13" s="531" t="s">
        <v>18</v>
      </c>
      <c r="J13" s="883" t="s">
        <v>170</v>
      </c>
      <c r="K13" s="531" t="s">
        <v>135</v>
      </c>
      <c r="L13" s="531" t="s">
        <v>62</v>
      </c>
      <c r="M13" s="255"/>
      <c r="N13" s="255"/>
      <c r="O13" s="492"/>
    </row>
    <row r="14" spans="1:15" x14ac:dyDescent="0.25">
      <c r="A14" s="211">
        <v>44293</v>
      </c>
      <c r="B14" s="212" t="s">
        <v>124</v>
      </c>
      <c r="C14" s="571" t="s">
        <v>130</v>
      </c>
      <c r="D14" s="572" t="s">
        <v>92</v>
      </c>
      <c r="E14" s="214">
        <v>3800</v>
      </c>
      <c r="F14" s="203"/>
      <c r="G14" s="215">
        <f t="shared" si="0"/>
        <v>928114</v>
      </c>
      <c r="H14" s="408" t="s">
        <v>42</v>
      </c>
      <c r="I14" s="531" t="s">
        <v>18</v>
      </c>
      <c r="J14" s="883" t="s">
        <v>170</v>
      </c>
      <c r="K14" s="531" t="s">
        <v>135</v>
      </c>
      <c r="L14" s="531" t="s">
        <v>62</v>
      </c>
      <c r="M14" s="42"/>
      <c r="N14" s="42"/>
      <c r="O14" s="493"/>
    </row>
    <row r="15" spans="1:15" x14ac:dyDescent="0.25">
      <c r="A15" s="211">
        <v>44293</v>
      </c>
      <c r="B15" s="212" t="s">
        <v>168</v>
      </c>
      <c r="C15" s="571" t="s">
        <v>169</v>
      </c>
      <c r="D15" s="328" t="s">
        <v>92</v>
      </c>
      <c r="E15" s="220">
        <v>279900</v>
      </c>
      <c r="F15" s="220"/>
      <c r="G15" s="215">
        <f t="shared" si="0"/>
        <v>648214</v>
      </c>
      <c r="H15" s="408" t="s">
        <v>42</v>
      </c>
      <c r="I15" s="531" t="s">
        <v>18</v>
      </c>
      <c r="J15" s="883" t="s">
        <v>171</v>
      </c>
      <c r="K15" s="531" t="s">
        <v>135</v>
      </c>
      <c r="L15" s="531" t="s">
        <v>62</v>
      </c>
      <c r="M15" s="42"/>
      <c r="N15" s="42"/>
      <c r="O15" s="493"/>
    </row>
    <row r="16" spans="1:15" x14ac:dyDescent="0.25">
      <c r="A16" s="211">
        <v>44293</v>
      </c>
      <c r="B16" s="568" t="s">
        <v>74</v>
      </c>
      <c r="C16" s="568" t="s">
        <v>50</v>
      </c>
      <c r="D16" s="568" t="s">
        <v>14</v>
      </c>
      <c r="E16" s="573">
        <v>150000</v>
      </c>
      <c r="F16" s="573"/>
      <c r="G16" s="215">
        <f t="shared" si="0"/>
        <v>498214</v>
      </c>
      <c r="H16" s="666" t="s">
        <v>74</v>
      </c>
      <c r="I16" s="578" t="s">
        <v>18</v>
      </c>
      <c r="J16" s="883" t="s">
        <v>172</v>
      </c>
      <c r="K16" s="531" t="s">
        <v>135</v>
      </c>
      <c r="L16" s="578" t="s">
        <v>62</v>
      </c>
      <c r="M16" s="42"/>
      <c r="N16" s="42"/>
      <c r="O16" s="493"/>
    </row>
    <row r="17" spans="1:15" x14ac:dyDescent="0.25">
      <c r="A17" s="211">
        <v>44293</v>
      </c>
      <c r="B17" s="568" t="s">
        <v>173</v>
      </c>
      <c r="C17" s="568" t="s">
        <v>122</v>
      </c>
      <c r="D17" s="569" t="s">
        <v>92</v>
      </c>
      <c r="E17" s="573">
        <v>50000</v>
      </c>
      <c r="F17" s="573"/>
      <c r="G17" s="215">
        <f t="shared" si="0"/>
        <v>448214</v>
      </c>
      <c r="H17" s="666" t="s">
        <v>42</v>
      </c>
      <c r="I17" s="578" t="s">
        <v>18</v>
      </c>
      <c r="J17" s="883" t="s">
        <v>174</v>
      </c>
      <c r="K17" s="531" t="s">
        <v>135</v>
      </c>
      <c r="L17" s="578" t="s">
        <v>62</v>
      </c>
      <c r="M17" s="42"/>
      <c r="N17" s="42"/>
      <c r="O17" s="493"/>
    </row>
    <row r="18" spans="1:15" x14ac:dyDescent="0.25">
      <c r="A18" s="211">
        <v>44293</v>
      </c>
      <c r="B18" s="568" t="s">
        <v>175</v>
      </c>
      <c r="C18" s="568" t="s">
        <v>176</v>
      </c>
      <c r="D18" s="569"/>
      <c r="E18" s="573"/>
      <c r="F18" s="573">
        <v>1800000</v>
      </c>
      <c r="G18" s="215">
        <f t="shared" si="0"/>
        <v>2248214</v>
      </c>
      <c r="H18" s="666"/>
      <c r="I18" s="578" t="s">
        <v>18</v>
      </c>
      <c r="J18" s="883" t="s">
        <v>177</v>
      </c>
      <c r="K18" s="531" t="s">
        <v>135</v>
      </c>
      <c r="L18" s="578" t="s">
        <v>62</v>
      </c>
      <c r="M18" s="42"/>
      <c r="N18" s="42"/>
      <c r="O18" s="493"/>
    </row>
    <row r="19" spans="1:15" x14ac:dyDescent="0.25">
      <c r="A19" s="211">
        <v>44293</v>
      </c>
      <c r="B19" s="568" t="s">
        <v>72</v>
      </c>
      <c r="C19" s="568" t="s">
        <v>50</v>
      </c>
      <c r="D19" s="569" t="s">
        <v>91</v>
      </c>
      <c r="E19" s="573"/>
      <c r="F19" s="573">
        <v>4000</v>
      </c>
      <c r="G19" s="215">
        <f t="shared" si="0"/>
        <v>2252214</v>
      </c>
      <c r="H19" s="666" t="s">
        <v>70</v>
      </c>
      <c r="I19" s="578" t="s">
        <v>18</v>
      </c>
      <c r="J19" s="762" t="s">
        <v>152</v>
      </c>
      <c r="K19" s="531" t="s">
        <v>135</v>
      </c>
      <c r="L19" s="578" t="s">
        <v>62</v>
      </c>
      <c r="M19" s="42"/>
      <c r="N19" s="42"/>
      <c r="O19" s="493"/>
    </row>
    <row r="20" spans="1:15" x14ac:dyDescent="0.25">
      <c r="A20" s="211">
        <v>44293</v>
      </c>
      <c r="B20" s="568" t="s">
        <v>72</v>
      </c>
      <c r="C20" s="568" t="s">
        <v>50</v>
      </c>
      <c r="D20" s="569" t="s">
        <v>91</v>
      </c>
      <c r="E20" s="573"/>
      <c r="F20" s="573">
        <v>3000</v>
      </c>
      <c r="G20" s="215">
        <f t="shared" si="0"/>
        <v>2255214</v>
      </c>
      <c r="H20" s="666" t="s">
        <v>71</v>
      </c>
      <c r="I20" s="578" t="s">
        <v>18</v>
      </c>
      <c r="J20" s="290" t="s">
        <v>159</v>
      </c>
      <c r="K20" s="531" t="s">
        <v>135</v>
      </c>
      <c r="L20" s="578" t="s">
        <v>62</v>
      </c>
      <c r="M20" s="42"/>
      <c r="N20" s="42"/>
      <c r="O20" s="493"/>
    </row>
    <row r="21" spans="1:15" x14ac:dyDescent="0.25">
      <c r="A21" s="211">
        <v>44293</v>
      </c>
      <c r="B21" s="568" t="s">
        <v>105</v>
      </c>
      <c r="C21" s="568" t="s">
        <v>50</v>
      </c>
      <c r="D21" s="569" t="s">
        <v>91</v>
      </c>
      <c r="E21" s="573">
        <v>61000</v>
      </c>
      <c r="F21" s="573"/>
      <c r="G21" s="215">
        <f t="shared" si="0"/>
        <v>2194214</v>
      </c>
      <c r="H21" s="666" t="s">
        <v>70</v>
      </c>
      <c r="I21" s="578" t="s">
        <v>18</v>
      </c>
      <c r="J21" s="762" t="s">
        <v>202</v>
      </c>
      <c r="K21" s="531" t="s">
        <v>135</v>
      </c>
      <c r="L21" s="578" t="s">
        <v>62</v>
      </c>
      <c r="M21" s="42"/>
      <c r="N21" s="42"/>
      <c r="O21" s="493"/>
    </row>
    <row r="22" spans="1:15" x14ac:dyDescent="0.25">
      <c r="A22" s="211">
        <v>44293</v>
      </c>
      <c r="B22" s="568" t="s">
        <v>105</v>
      </c>
      <c r="C22" s="568" t="s">
        <v>50</v>
      </c>
      <c r="D22" s="569" t="s">
        <v>91</v>
      </c>
      <c r="E22" s="573">
        <v>70000</v>
      </c>
      <c r="F22" s="573"/>
      <c r="G22" s="215">
        <f t="shared" si="0"/>
        <v>2124214</v>
      </c>
      <c r="H22" s="666" t="s">
        <v>71</v>
      </c>
      <c r="I22" s="578" t="s">
        <v>18</v>
      </c>
      <c r="J22" s="880" t="s">
        <v>159</v>
      </c>
      <c r="K22" s="531" t="s">
        <v>135</v>
      </c>
      <c r="L22" s="578" t="s">
        <v>62</v>
      </c>
      <c r="M22" s="42"/>
      <c r="N22" s="42"/>
      <c r="O22" s="493"/>
    </row>
    <row r="23" spans="1:15" x14ac:dyDescent="0.25">
      <c r="A23" s="211">
        <v>44293</v>
      </c>
      <c r="B23" s="571" t="s">
        <v>197</v>
      </c>
      <c r="C23" s="571" t="s">
        <v>198</v>
      </c>
      <c r="D23" s="572" t="s">
        <v>91</v>
      </c>
      <c r="E23" s="219">
        <v>146600</v>
      </c>
      <c r="F23" s="219"/>
      <c r="G23" s="215">
        <f t="shared" ref="G23:G93" si="1">G22-E23+F23</f>
        <v>1977614</v>
      </c>
      <c r="H23" s="255" t="s">
        <v>42</v>
      </c>
      <c r="I23" s="531" t="s">
        <v>18</v>
      </c>
      <c r="J23" s="885" t="s">
        <v>199</v>
      </c>
      <c r="K23" s="531" t="s">
        <v>135</v>
      </c>
      <c r="L23" s="531" t="s">
        <v>62</v>
      </c>
      <c r="M23" s="42"/>
      <c r="N23" s="42"/>
      <c r="O23" s="493"/>
    </row>
    <row r="24" spans="1:15" ht="30" x14ac:dyDescent="0.25">
      <c r="A24" s="250">
        <v>44293</v>
      </c>
      <c r="B24" s="568" t="s">
        <v>200</v>
      </c>
      <c r="C24" s="568" t="s">
        <v>198</v>
      </c>
      <c r="D24" s="569" t="s">
        <v>91</v>
      </c>
      <c r="E24" s="266"/>
      <c r="F24" s="266">
        <v>146600</v>
      </c>
      <c r="G24" s="935">
        <f t="shared" si="1"/>
        <v>2124214</v>
      </c>
      <c r="H24" s="936" t="s">
        <v>42</v>
      </c>
      <c r="I24" s="578" t="s">
        <v>18</v>
      </c>
      <c r="J24" s="882" t="s">
        <v>199</v>
      </c>
      <c r="K24" s="578" t="s">
        <v>135</v>
      </c>
      <c r="L24" s="578" t="s">
        <v>62</v>
      </c>
      <c r="M24" s="831"/>
      <c r="N24" s="831"/>
      <c r="O24" s="493"/>
    </row>
    <row r="25" spans="1:15" x14ac:dyDescent="0.25">
      <c r="A25" s="211">
        <v>44293</v>
      </c>
      <c r="B25" s="571" t="s">
        <v>201</v>
      </c>
      <c r="C25" s="571" t="s">
        <v>130</v>
      </c>
      <c r="D25" s="572" t="s">
        <v>91</v>
      </c>
      <c r="E25" s="570">
        <v>3400</v>
      </c>
      <c r="F25" s="277"/>
      <c r="G25" s="215">
        <f t="shared" si="1"/>
        <v>2120814</v>
      </c>
      <c r="H25" s="517" t="s">
        <v>42</v>
      </c>
      <c r="I25" s="531" t="s">
        <v>18</v>
      </c>
      <c r="J25" s="885" t="s">
        <v>199</v>
      </c>
      <c r="K25" s="531" t="s">
        <v>135</v>
      </c>
      <c r="L25" s="531" t="s">
        <v>62</v>
      </c>
      <c r="M25" s="42"/>
      <c r="N25" s="42"/>
      <c r="O25" s="493"/>
    </row>
    <row r="26" spans="1:15" x14ac:dyDescent="0.25">
      <c r="A26" s="211">
        <v>44293</v>
      </c>
      <c r="B26" s="571" t="s">
        <v>105</v>
      </c>
      <c r="C26" s="571" t="s">
        <v>50</v>
      </c>
      <c r="D26" s="572" t="s">
        <v>52</v>
      </c>
      <c r="E26" s="266">
        <v>18000</v>
      </c>
      <c r="F26" s="263"/>
      <c r="G26" s="215">
        <f t="shared" si="1"/>
        <v>2102814</v>
      </c>
      <c r="H26" s="517" t="s">
        <v>97</v>
      </c>
      <c r="I26" s="531" t="s">
        <v>18</v>
      </c>
      <c r="J26" s="880" t="s">
        <v>214</v>
      </c>
      <c r="K26" s="531" t="s">
        <v>135</v>
      </c>
      <c r="L26" s="531" t="s">
        <v>62</v>
      </c>
      <c r="M26" s="42"/>
      <c r="N26" s="42"/>
      <c r="O26" s="493"/>
    </row>
    <row r="27" spans="1:15" x14ac:dyDescent="0.25">
      <c r="A27" s="211">
        <v>44294</v>
      </c>
      <c r="B27" s="571" t="s">
        <v>72</v>
      </c>
      <c r="C27" s="571" t="s">
        <v>50</v>
      </c>
      <c r="D27" s="572" t="s">
        <v>91</v>
      </c>
      <c r="E27" s="266"/>
      <c r="F27" s="263">
        <v>2000</v>
      </c>
      <c r="G27" s="215">
        <f t="shared" si="1"/>
        <v>2104814</v>
      </c>
      <c r="H27" s="517" t="s">
        <v>70</v>
      </c>
      <c r="I27" s="531" t="s">
        <v>18</v>
      </c>
      <c r="J27" s="762" t="s">
        <v>202</v>
      </c>
      <c r="K27" s="531" t="s">
        <v>135</v>
      </c>
      <c r="L27" s="531" t="s">
        <v>62</v>
      </c>
      <c r="M27" s="42"/>
      <c r="N27" s="42"/>
      <c r="O27" s="493"/>
    </row>
    <row r="28" spans="1:15" x14ac:dyDescent="0.25">
      <c r="A28" s="211">
        <v>44294</v>
      </c>
      <c r="B28" s="571" t="s">
        <v>105</v>
      </c>
      <c r="C28" s="571" t="s">
        <v>50</v>
      </c>
      <c r="D28" s="572" t="s">
        <v>52</v>
      </c>
      <c r="E28" s="278">
        <v>15000</v>
      </c>
      <c r="F28" s="267"/>
      <c r="G28" s="742">
        <f t="shared" si="1"/>
        <v>2089814</v>
      </c>
      <c r="H28" s="517" t="s">
        <v>97</v>
      </c>
      <c r="I28" s="531" t="s">
        <v>18</v>
      </c>
      <c r="J28" s="880" t="s">
        <v>215</v>
      </c>
      <c r="K28" s="531" t="s">
        <v>135</v>
      </c>
      <c r="L28" s="531" t="s">
        <v>62</v>
      </c>
      <c r="M28" s="42"/>
      <c r="N28" s="42"/>
      <c r="O28" s="493"/>
    </row>
    <row r="29" spans="1:15" x14ac:dyDescent="0.25">
      <c r="A29" s="211">
        <v>44294</v>
      </c>
      <c r="B29" s="571" t="s">
        <v>105</v>
      </c>
      <c r="C29" s="571" t="s">
        <v>50</v>
      </c>
      <c r="D29" s="572" t="s">
        <v>91</v>
      </c>
      <c r="E29" s="266">
        <v>67000</v>
      </c>
      <c r="F29" s="266"/>
      <c r="G29" s="742">
        <f t="shared" si="1"/>
        <v>2022814</v>
      </c>
      <c r="H29" s="517" t="s">
        <v>70</v>
      </c>
      <c r="I29" s="531" t="s">
        <v>18</v>
      </c>
      <c r="J29" s="762" t="s">
        <v>218</v>
      </c>
      <c r="K29" s="531" t="s">
        <v>135</v>
      </c>
      <c r="L29" s="531" t="s">
        <v>62</v>
      </c>
      <c r="M29" s="42"/>
      <c r="N29" s="42"/>
      <c r="O29" s="493"/>
    </row>
    <row r="30" spans="1:15" x14ac:dyDescent="0.25">
      <c r="A30" s="211">
        <v>44294</v>
      </c>
      <c r="B30" s="571" t="s">
        <v>105</v>
      </c>
      <c r="C30" s="571" t="s">
        <v>50</v>
      </c>
      <c r="D30" s="572" t="s">
        <v>91</v>
      </c>
      <c r="E30" s="570">
        <v>61000</v>
      </c>
      <c r="F30" s="277"/>
      <c r="G30" s="742">
        <f t="shared" si="1"/>
        <v>1961814</v>
      </c>
      <c r="H30" s="422" t="s">
        <v>71</v>
      </c>
      <c r="I30" s="531" t="s">
        <v>18</v>
      </c>
      <c r="J30" s="290" t="s">
        <v>225</v>
      </c>
      <c r="K30" s="531" t="s">
        <v>135</v>
      </c>
      <c r="L30" s="531" t="s">
        <v>62</v>
      </c>
      <c r="M30" s="42"/>
      <c r="N30" s="42"/>
      <c r="O30" s="493"/>
    </row>
    <row r="31" spans="1:15" x14ac:dyDescent="0.25">
      <c r="A31" s="211">
        <v>44294</v>
      </c>
      <c r="B31" s="571" t="s">
        <v>105</v>
      </c>
      <c r="C31" s="571" t="s">
        <v>50</v>
      </c>
      <c r="D31" s="572" t="s">
        <v>52</v>
      </c>
      <c r="E31" s="278">
        <v>201000</v>
      </c>
      <c r="F31" s="909"/>
      <c r="G31" s="742">
        <f t="shared" si="1"/>
        <v>1760814</v>
      </c>
      <c r="H31" s="517" t="s">
        <v>97</v>
      </c>
      <c r="I31" s="531" t="s">
        <v>18</v>
      </c>
      <c r="J31" s="883" t="s">
        <v>231</v>
      </c>
      <c r="K31" s="531" t="s">
        <v>135</v>
      </c>
      <c r="L31" s="531" t="s">
        <v>62</v>
      </c>
      <c r="M31" s="42"/>
      <c r="N31" s="42"/>
      <c r="O31" s="493"/>
    </row>
    <row r="32" spans="1:15" x14ac:dyDescent="0.25">
      <c r="A32" s="211">
        <v>44295</v>
      </c>
      <c r="B32" s="571" t="s">
        <v>72</v>
      </c>
      <c r="C32" s="571" t="s">
        <v>50</v>
      </c>
      <c r="D32" s="572" t="s">
        <v>91</v>
      </c>
      <c r="E32" s="278"/>
      <c r="F32" s="909">
        <v>2000</v>
      </c>
      <c r="G32" s="742">
        <f t="shared" si="1"/>
        <v>1762814</v>
      </c>
      <c r="H32" s="517" t="s">
        <v>71</v>
      </c>
      <c r="I32" s="531" t="s">
        <v>18</v>
      </c>
      <c r="J32" s="290" t="s">
        <v>225</v>
      </c>
      <c r="K32" s="531" t="s">
        <v>135</v>
      </c>
      <c r="L32" s="531" t="s">
        <v>62</v>
      </c>
      <c r="M32" s="42"/>
      <c r="N32" s="42"/>
      <c r="O32" s="493"/>
    </row>
    <row r="33" spans="1:15" x14ac:dyDescent="0.25">
      <c r="A33" s="250">
        <v>44295</v>
      </c>
      <c r="B33" s="571" t="s">
        <v>72</v>
      </c>
      <c r="C33" s="571" t="s">
        <v>50</v>
      </c>
      <c r="D33" s="572" t="s">
        <v>91</v>
      </c>
      <c r="E33" s="278"/>
      <c r="F33" s="910">
        <v>4000</v>
      </c>
      <c r="G33" s="742">
        <f t="shared" si="1"/>
        <v>1766814</v>
      </c>
      <c r="H33" s="517" t="s">
        <v>70</v>
      </c>
      <c r="I33" s="531" t="s">
        <v>18</v>
      </c>
      <c r="J33" s="762" t="s">
        <v>218</v>
      </c>
      <c r="K33" s="531" t="s">
        <v>135</v>
      </c>
      <c r="L33" s="531" t="s">
        <v>62</v>
      </c>
      <c r="M33" s="42"/>
      <c r="N33" s="42"/>
      <c r="O33" s="493"/>
    </row>
    <row r="34" spans="1:15" x14ac:dyDescent="0.25">
      <c r="A34" s="250">
        <v>44295</v>
      </c>
      <c r="B34" s="571" t="s">
        <v>105</v>
      </c>
      <c r="C34" s="571" t="s">
        <v>50</v>
      </c>
      <c r="D34" s="572" t="s">
        <v>91</v>
      </c>
      <c r="E34" s="278">
        <v>66000</v>
      </c>
      <c r="F34" s="909"/>
      <c r="G34" s="742">
        <f t="shared" si="1"/>
        <v>1700814</v>
      </c>
      <c r="H34" s="517" t="s">
        <v>70</v>
      </c>
      <c r="I34" s="531" t="s">
        <v>18</v>
      </c>
      <c r="J34" s="762" t="s">
        <v>232</v>
      </c>
      <c r="K34" s="531" t="s">
        <v>135</v>
      </c>
      <c r="L34" s="531" t="s">
        <v>62</v>
      </c>
      <c r="M34" s="42"/>
      <c r="N34" s="42"/>
      <c r="O34" s="493"/>
    </row>
    <row r="35" spans="1:15" ht="17.25" customHeight="1" x14ac:dyDescent="0.25">
      <c r="A35" s="250">
        <v>44295</v>
      </c>
      <c r="B35" s="571" t="s">
        <v>105</v>
      </c>
      <c r="C35" s="571" t="s">
        <v>50</v>
      </c>
      <c r="D35" s="572" t="s">
        <v>91</v>
      </c>
      <c r="E35" s="278">
        <v>69000</v>
      </c>
      <c r="F35" s="909"/>
      <c r="G35" s="742">
        <f t="shared" si="1"/>
        <v>1631814</v>
      </c>
      <c r="H35" s="517" t="s">
        <v>71</v>
      </c>
      <c r="I35" s="531" t="s">
        <v>18</v>
      </c>
      <c r="J35" s="290" t="s">
        <v>238</v>
      </c>
      <c r="K35" s="531" t="s">
        <v>135</v>
      </c>
      <c r="L35" s="531" t="s">
        <v>62</v>
      </c>
      <c r="M35" s="42"/>
      <c r="N35" s="42"/>
      <c r="O35" s="493"/>
    </row>
    <row r="36" spans="1:15" ht="17.25" customHeight="1" x14ac:dyDescent="0.25">
      <c r="A36" s="250">
        <v>44295</v>
      </c>
      <c r="B36" s="571" t="s">
        <v>105</v>
      </c>
      <c r="C36" s="571" t="s">
        <v>50</v>
      </c>
      <c r="D36" s="572" t="s">
        <v>14</v>
      </c>
      <c r="E36" s="278">
        <v>12000</v>
      </c>
      <c r="F36" s="909"/>
      <c r="G36" s="742">
        <f t="shared" si="1"/>
        <v>1619814</v>
      </c>
      <c r="H36" s="517" t="s">
        <v>42</v>
      </c>
      <c r="I36" s="531" t="s">
        <v>18</v>
      </c>
      <c r="J36" s="322" t="s">
        <v>154</v>
      </c>
      <c r="K36" s="531" t="s">
        <v>135</v>
      </c>
      <c r="L36" s="531" t="s">
        <v>62</v>
      </c>
      <c r="M36" s="42"/>
      <c r="N36" s="42"/>
      <c r="O36" s="493"/>
    </row>
    <row r="37" spans="1:15" ht="17.25" customHeight="1" x14ac:dyDescent="0.25">
      <c r="A37" s="250">
        <v>44298</v>
      </c>
      <c r="B37" s="571" t="s">
        <v>105</v>
      </c>
      <c r="C37" s="571" t="s">
        <v>50</v>
      </c>
      <c r="D37" s="572" t="s">
        <v>52</v>
      </c>
      <c r="E37" s="266">
        <v>21000</v>
      </c>
      <c r="F37" s="911"/>
      <c r="G37" s="742">
        <f t="shared" si="1"/>
        <v>1598814</v>
      </c>
      <c r="H37" s="517" t="s">
        <v>97</v>
      </c>
      <c r="I37" s="531" t="s">
        <v>18</v>
      </c>
      <c r="J37" s="291" t="s">
        <v>257</v>
      </c>
      <c r="K37" s="531" t="s">
        <v>135</v>
      </c>
      <c r="L37" s="531" t="s">
        <v>62</v>
      </c>
      <c r="M37" s="212"/>
      <c r="N37" s="212"/>
      <c r="O37" s="493"/>
    </row>
    <row r="38" spans="1:15" ht="17.25" customHeight="1" x14ac:dyDescent="0.25">
      <c r="A38" s="250">
        <v>44298</v>
      </c>
      <c r="B38" s="571" t="s">
        <v>72</v>
      </c>
      <c r="C38" s="571" t="s">
        <v>50</v>
      </c>
      <c r="D38" s="572" t="s">
        <v>91</v>
      </c>
      <c r="E38" s="689"/>
      <c r="F38" s="912">
        <v>4000</v>
      </c>
      <c r="G38" s="742">
        <f t="shared" si="1"/>
        <v>1602814</v>
      </c>
      <c r="H38" s="517" t="s">
        <v>70</v>
      </c>
      <c r="I38" s="531" t="s">
        <v>18</v>
      </c>
      <c r="J38" s="762" t="s">
        <v>232</v>
      </c>
      <c r="K38" s="531" t="s">
        <v>135</v>
      </c>
      <c r="L38" s="531" t="s">
        <v>62</v>
      </c>
      <c r="M38" s="212"/>
      <c r="N38" s="212"/>
      <c r="O38" s="493"/>
    </row>
    <row r="39" spans="1:15" ht="17.25" customHeight="1" x14ac:dyDescent="0.25">
      <c r="A39" s="250">
        <v>44298</v>
      </c>
      <c r="B39" s="571" t="s">
        <v>72</v>
      </c>
      <c r="C39" s="571" t="s">
        <v>50</v>
      </c>
      <c r="D39" s="572" t="s">
        <v>91</v>
      </c>
      <c r="E39" s="689"/>
      <c r="F39" s="912">
        <v>2000</v>
      </c>
      <c r="G39" s="742">
        <f t="shared" si="1"/>
        <v>1604814</v>
      </c>
      <c r="H39" s="517" t="s">
        <v>71</v>
      </c>
      <c r="I39" s="531" t="s">
        <v>18</v>
      </c>
      <c r="J39" s="290" t="s">
        <v>238</v>
      </c>
      <c r="K39" s="531" t="s">
        <v>135</v>
      </c>
      <c r="L39" s="531" t="s">
        <v>62</v>
      </c>
      <c r="M39" s="212"/>
      <c r="N39" s="212"/>
      <c r="O39" s="493"/>
    </row>
    <row r="40" spans="1:15" ht="17.25" customHeight="1" x14ac:dyDescent="0.25">
      <c r="A40" s="250">
        <v>44298</v>
      </c>
      <c r="B40" s="571" t="s">
        <v>105</v>
      </c>
      <c r="C40" s="571" t="s">
        <v>50</v>
      </c>
      <c r="D40" s="572" t="s">
        <v>52</v>
      </c>
      <c r="E40" s="689">
        <v>37000</v>
      </c>
      <c r="F40" s="912"/>
      <c r="G40" s="742">
        <f t="shared" si="1"/>
        <v>1567814</v>
      </c>
      <c r="H40" s="517" t="s">
        <v>53</v>
      </c>
      <c r="I40" s="531" t="s">
        <v>18</v>
      </c>
      <c r="J40" s="881" t="s">
        <v>318</v>
      </c>
      <c r="K40" s="531" t="s">
        <v>135</v>
      </c>
      <c r="L40" s="531" t="s">
        <v>62</v>
      </c>
      <c r="M40" s="212"/>
      <c r="N40" s="212"/>
      <c r="O40" s="493"/>
    </row>
    <row r="41" spans="1:15" ht="17.25" customHeight="1" x14ac:dyDescent="0.25">
      <c r="A41" s="250">
        <v>44298</v>
      </c>
      <c r="B41" s="571" t="s">
        <v>105</v>
      </c>
      <c r="C41" s="571" t="s">
        <v>50</v>
      </c>
      <c r="D41" s="572" t="s">
        <v>91</v>
      </c>
      <c r="E41" s="689">
        <v>20000</v>
      </c>
      <c r="F41" s="912"/>
      <c r="G41" s="742">
        <f t="shared" si="1"/>
        <v>1547814</v>
      </c>
      <c r="H41" s="517" t="s">
        <v>263</v>
      </c>
      <c r="I41" s="531" t="s">
        <v>18</v>
      </c>
      <c r="J41" s="881" t="s">
        <v>266</v>
      </c>
      <c r="K41" s="531" t="s">
        <v>135</v>
      </c>
      <c r="L41" s="531" t="s">
        <v>62</v>
      </c>
      <c r="M41" s="212"/>
      <c r="N41" s="212"/>
      <c r="O41" s="493"/>
    </row>
    <row r="42" spans="1:15" ht="17.25" customHeight="1" x14ac:dyDescent="0.25">
      <c r="A42" s="250">
        <v>44298</v>
      </c>
      <c r="B42" s="571" t="s">
        <v>105</v>
      </c>
      <c r="C42" s="571" t="s">
        <v>50</v>
      </c>
      <c r="D42" s="572" t="s">
        <v>91</v>
      </c>
      <c r="E42" s="689">
        <v>71000</v>
      </c>
      <c r="F42" s="912"/>
      <c r="G42" s="742">
        <f t="shared" si="1"/>
        <v>1476814</v>
      </c>
      <c r="H42" s="517" t="s">
        <v>70</v>
      </c>
      <c r="I42" s="531" t="s">
        <v>18</v>
      </c>
      <c r="J42" s="762" t="s">
        <v>268</v>
      </c>
      <c r="K42" s="531" t="s">
        <v>135</v>
      </c>
      <c r="L42" s="531" t="s">
        <v>62</v>
      </c>
      <c r="M42" s="212"/>
      <c r="N42" s="212"/>
      <c r="O42" s="493"/>
    </row>
    <row r="43" spans="1:15" x14ac:dyDescent="0.25">
      <c r="A43" s="250">
        <v>44298</v>
      </c>
      <c r="B43" s="571" t="s">
        <v>105</v>
      </c>
      <c r="C43" s="571" t="s">
        <v>50</v>
      </c>
      <c r="D43" s="288" t="s">
        <v>91</v>
      </c>
      <c r="E43" s="806">
        <v>41000</v>
      </c>
      <c r="F43" s="913"/>
      <c r="G43" s="742">
        <f t="shared" si="1"/>
        <v>1435814</v>
      </c>
      <c r="H43" s="288" t="s">
        <v>276</v>
      </c>
      <c r="I43" s="531" t="s">
        <v>18</v>
      </c>
      <c r="J43" s="422" t="s">
        <v>281</v>
      </c>
      <c r="K43" s="531" t="s">
        <v>135</v>
      </c>
      <c r="L43" s="531" t="s">
        <v>62</v>
      </c>
      <c r="M43" s="288"/>
      <c r="N43" s="288"/>
    </row>
    <row r="44" spans="1:15" x14ac:dyDescent="0.25">
      <c r="A44" s="250">
        <v>44298</v>
      </c>
      <c r="B44" s="571" t="s">
        <v>105</v>
      </c>
      <c r="C44" s="571" t="s">
        <v>50</v>
      </c>
      <c r="D44" s="288" t="s">
        <v>91</v>
      </c>
      <c r="E44" s="722">
        <v>63000</v>
      </c>
      <c r="F44" s="913"/>
      <c r="G44" s="742">
        <f t="shared" si="1"/>
        <v>1372814</v>
      </c>
      <c r="H44" s="288" t="s">
        <v>71</v>
      </c>
      <c r="I44" s="531" t="s">
        <v>18</v>
      </c>
      <c r="J44" s="290" t="s">
        <v>282</v>
      </c>
      <c r="K44" s="531" t="s">
        <v>135</v>
      </c>
      <c r="L44" s="531" t="s">
        <v>62</v>
      </c>
      <c r="M44" s="288"/>
      <c r="N44" s="288"/>
    </row>
    <row r="45" spans="1:15" x14ac:dyDescent="0.25">
      <c r="A45" s="250">
        <v>44298</v>
      </c>
      <c r="B45" s="571" t="s">
        <v>105</v>
      </c>
      <c r="C45" s="571" t="s">
        <v>50</v>
      </c>
      <c r="D45" s="288" t="s">
        <v>14</v>
      </c>
      <c r="E45" s="447">
        <v>14000</v>
      </c>
      <c r="F45" s="914"/>
      <c r="G45" s="742">
        <f t="shared" si="1"/>
        <v>1358814</v>
      </c>
      <c r="H45" s="288" t="s">
        <v>42</v>
      </c>
      <c r="I45" s="531" t="s">
        <v>18</v>
      </c>
      <c r="J45" s="883" t="s">
        <v>230</v>
      </c>
      <c r="K45" s="531" t="s">
        <v>135</v>
      </c>
      <c r="L45" s="531" t="s">
        <v>62</v>
      </c>
      <c r="M45" s="288"/>
      <c r="N45" s="288"/>
    </row>
    <row r="46" spans="1:15" x14ac:dyDescent="0.25">
      <c r="A46" s="250">
        <v>44298</v>
      </c>
      <c r="B46" s="571" t="s">
        <v>72</v>
      </c>
      <c r="C46" s="571" t="s">
        <v>50</v>
      </c>
      <c r="D46" s="288" t="s">
        <v>52</v>
      </c>
      <c r="E46" s="581"/>
      <c r="F46" s="914">
        <v>10000</v>
      </c>
      <c r="G46" s="742">
        <f t="shared" si="1"/>
        <v>1368814</v>
      </c>
      <c r="H46" s="288" t="s">
        <v>53</v>
      </c>
      <c r="I46" s="531" t="s">
        <v>18</v>
      </c>
      <c r="J46" s="883" t="s">
        <v>317</v>
      </c>
      <c r="K46" s="531" t="s">
        <v>135</v>
      </c>
      <c r="L46" s="531" t="s">
        <v>62</v>
      </c>
      <c r="M46" s="288"/>
      <c r="N46" s="288"/>
    </row>
    <row r="47" spans="1:15" x14ac:dyDescent="0.25">
      <c r="A47" s="250">
        <v>44299</v>
      </c>
      <c r="B47" s="571" t="s">
        <v>72</v>
      </c>
      <c r="C47" s="571" t="s">
        <v>50</v>
      </c>
      <c r="D47" s="288" t="s">
        <v>91</v>
      </c>
      <c r="E47" s="581"/>
      <c r="F47" s="914">
        <v>1000</v>
      </c>
      <c r="G47" s="742">
        <f t="shared" si="1"/>
        <v>1369814</v>
      </c>
      <c r="H47" s="288" t="s">
        <v>263</v>
      </c>
      <c r="I47" s="531" t="s">
        <v>18</v>
      </c>
      <c r="J47" s="881" t="s">
        <v>266</v>
      </c>
      <c r="K47" s="531" t="s">
        <v>135</v>
      </c>
      <c r="L47" s="531" t="s">
        <v>62</v>
      </c>
      <c r="M47" s="288"/>
      <c r="N47" s="288"/>
    </row>
    <row r="48" spans="1:15" x14ac:dyDescent="0.25">
      <c r="A48" s="250">
        <v>44299</v>
      </c>
      <c r="B48" s="288" t="s">
        <v>288</v>
      </c>
      <c r="C48" s="288" t="s">
        <v>167</v>
      </c>
      <c r="D48" s="288" t="s">
        <v>92</v>
      </c>
      <c r="E48" s="581">
        <v>195000</v>
      </c>
      <c r="F48" s="914"/>
      <c r="G48" s="742">
        <f t="shared" si="1"/>
        <v>1174814</v>
      </c>
      <c r="H48" s="288" t="s">
        <v>42</v>
      </c>
      <c r="I48" s="531" t="s">
        <v>18</v>
      </c>
      <c r="J48" s="886" t="s">
        <v>290</v>
      </c>
      <c r="K48" s="531" t="s">
        <v>135</v>
      </c>
      <c r="L48" s="531" t="s">
        <v>62</v>
      </c>
      <c r="M48" s="288"/>
      <c r="N48" s="288"/>
    </row>
    <row r="49" spans="1:14" x14ac:dyDescent="0.25">
      <c r="A49" s="250">
        <v>44299</v>
      </c>
      <c r="B49" s="288" t="s">
        <v>289</v>
      </c>
      <c r="C49" s="288" t="s">
        <v>130</v>
      </c>
      <c r="D49" s="288" t="s">
        <v>92</v>
      </c>
      <c r="E49" s="581">
        <v>4150</v>
      </c>
      <c r="F49" s="914"/>
      <c r="G49" s="742">
        <f t="shared" si="1"/>
        <v>1170664</v>
      </c>
      <c r="H49" s="288" t="s">
        <v>42</v>
      </c>
      <c r="I49" s="531" t="s">
        <v>18</v>
      </c>
      <c r="J49" s="937" t="s">
        <v>291</v>
      </c>
      <c r="K49" s="531" t="s">
        <v>135</v>
      </c>
      <c r="L49" s="531" t="s">
        <v>62</v>
      </c>
      <c r="M49" s="288"/>
      <c r="N49" s="288"/>
    </row>
    <row r="50" spans="1:14" x14ac:dyDescent="0.25">
      <c r="A50" s="250">
        <v>44299</v>
      </c>
      <c r="B50" s="288" t="s">
        <v>72</v>
      </c>
      <c r="C50" s="288" t="s">
        <v>50</v>
      </c>
      <c r="D50" s="288" t="s">
        <v>91</v>
      </c>
      <c r="E50" s="581"/>
      <c r="F50" s="914">
        <v>4000</v>
      </c>
      <c r="G50" s="742">
        <f t="shared" si="1"/>
        <v>1174664</v>
      </c>
      <c r="H50" s="288" t="s">
        <v>70</v>
      </c>
      <c r="I50" s="531" t="s">
        <v>18</v>
      </c>
      <c r="J50" s="762" t="s">
        <v>268</v>
      </c>
      <c r="K50" s="531" t="s">
        <v>135</v>
      </c>
      <c r="L50" s="531" t="s">
        <v>62</v>
      </c>
      <c r="M50" s="288"/>
      <c r="N50" s="288"/>
    </row>
    <row r="51" spans="1:14" x14ac:dyDescent="0.25">
      <c r="A51" s="250">
        <v>44299</v>
      </c>
      <c r="B51" s="288" t="s">
        <v>72</v>
      </c>
      <c r="C51" s="288" t="s">
        <v>50</v>
      </c>
      <c r="D51" s="288" t="s">
        <v>91</v>
      </c>
      <c r="E51" s="581"/>
      <c r="F51" s="914">
        <v>7000</v>
      </c>
      <c r="G51" s="742">
        <f t="shared" si="1"/>
        <v>1181664</v>
      </c>
      <c r="H51" s="288" t="s">
        <v>71</v>
      </c>
      <c r="I51" s="531" t="s">
        <v>18</v>
      </c>
      <c r="J51" s="290" t="s">
        <v>282</v>
      </c>
      <c r="K51" s="531" t="s">
        <v>135</v>
      </c>
      <c r="L51" s="531" t="s">
        <v>62</v>
      </c>
      <c r="M51" s="288"/>
      <c r="N51" s="288"/>
    </row>
    <row r="52" spans="1:14" x14ac:dyDescent="0.25">
      <c r="A52" s="250">
        <v>44299</v>
      </c>
      <c r="B52" s="288" t="s">
        <v>105</v>
      </c>
      <c r="C52" s="288" t="s">
        <v>50</v>
      </c>
      <c r="D52" s="288" t="s">
        <v>91</v>
      </c>
      <c r="E52" s="581">
        <v>62000</v>
      </c>
      <c r="F52" s="914"/>
      <c r="G52" s="742">
        <f t="shared" si="1"/>
        <v>1119664</v>
      </c>
      <c r="H52" s="288" t="s">
        <v>71</v>
      </c>
      <c r="I52" s="531" t="s">
        <v>18</v>
      </c>
      <c r="J52" s="290" t="s">
        <v>297</v>
      </c>
      <c r="K52" s="531" t="s">
        <v>135</v>
      </c>
      <c r="L52" s="531" t="s">
        <v>62</v>
      </c>
      <c r="M52" s="288"/>
      <c r="N52" s="288"/>
    </row>
    <row r="53" spans="1:14" x14ac:dyDescent="0.25">
      <c r="A53" s="250">
        <v>44299</v>
      </c>
      <c r="B53" s="288" t="s">
        <v>105</v>
      </c>
      <c r="C53" s="288" t="s">
        <v>50</v>
      </c>
      <c r="D53" s="288" t="s">
        <v>91</v>
      </c>
      <c r="E53" s="581">
        <v>45000</v>
      </c>
      <c r="F53" s="914"/>
      <c r="G53" s="742">
        <f t="shared" si="1"/>
        <v>1074664</v>
      </c>
      <c r="H53" s="288" t="s">
        <v>263</v>
      </c>
      <c r="I53" s="531" t="s">
        <v>18</v>
      </c>
      <c r="J53" s="290" t="s">
        <v>298</v>
      </c>
      <c r="K53" s="531" t="s">
        <v>135</v>
      </c>
      <c r="L53" s="531" t="s">
        <v>62</v>
      </c>
      <c r="M53" s="288"/>
      <c r="N53" s="288"/>
    </row>
    <row r="54" spans="1:14" x14ac:dyDescent="0.25">
      <c r="A54" s="250">
        <v>44299</v>
      </c>
      <c r="B54" s="288" t="s">
        <v>105</v>
      </c>
      <c r="C54" s="288" t="s">
        <v>50</v>
      </c>
      <c r="D54" s="288" t="s">
        <v>91</v>
      </c>
      <c r="E54" s="807">
        <v>69000</v>
      </c>
      <c r="F54" s="915"/>
      <c r="G54" s="742">
        <f t="shared" si="1"/>
        <v>1005664</v>
      </c>
      <c r="H54" s="516" t="s">
        <v>70</v>
      </c>
      <c r="I54" s="531" t="s">
        <v>18</v>
      </c>
      <c r="J54" s="833" t="s">
        <v>308</v>
      </c>
      <c r="K54" s="531" t="s">
        <v>135</v>
      </c>
      <c r="L54" s="531" t="s">
        <v>62</v>
      </c>
      <c r="M54" s="42"/>
      <c r="N54" s="42"/>
    </row>
    <row r="55" spans="1:14" x14ac:dyDescent="0.25">
      <c r="A55" s="250">
        <v>44299</v>
      </c>
      <c r="B55" s="288" t="s">
        <v>105</v>
      </c>
      <c r="C55" s="288" t="s">
        <v>50</v>
      </c>
      <c r="D55" s="288" t="s">
        <v>91</v>
      </c>
      <c r="E55" s="807">
        <v>62000</v>
      </c>
      <c r="F55" s="915"/>
      <c r="G55" s="742">
        <f t="shared" si="1"/>
        <v>943664</v>
      </c>
      <c r="H55" s="516" t="s">
        <v>276</v>
      </c>
      <c r="I55" s="531" t="s">
        <v>18</v>
      </c>
      <c r="J55" s="762" t="s">
        <v>309</v>
      </c>
      <c r="K55" s="531" t="s">
        <v>135</v>
      </c>
      <c r="L55" s="531" t="s">
        <v>62</v>
      </c>
      <c r="M55" s="42"/>
      <c r="N55" s="42"/>
    </row>
    <row r="56" spans="1:14" x14ac:dyDescent="0.25">
      <c r="A56" s="250">
        <v>44299</v>
      </c>
      <c r="B56" s="288" t="s">
        <v>105</v>
      </c>
      <c r="C56" s="516" t="s">
        <v>50</v>
      </c>
      <c r="D56" s="516" t="s">
        <v>52</v>
      </c>
      <c r="E56" s="807">
        <v>220000</v>
      </c>
      <c r="F56" s="915"/>
      <c r="G56" s="742">
        <f t="shared" si="1"/>
        <v>723664</v>
      </c>
      <c r="H56" s="516" t="s">
        <v>53</v>
      </c>
      <c r="I56" s="531" t="s">
        <v>18</v>
      </c>
      <c r="J56" s="884" t="s">
        <v>319</v>
      </c>
      <c r="K56" s="531" t="s">
        <v>135</v>
      </c>
      <c r="L56" s="531" t="s">
        <v>62</v>
      </c>
      <c r="M56" s="42"/>
      <c r="N56" s="42"/>
    </row>
    <row r="57" spans="1:14" x14ac:dyDescent="0.25">
      <c r="A57" s="250">
        <v>44299</v>
      </c>
      <c r="B57" s="288" t="s">
        <v>72</v>
      </c>
      <c r="C57" s="516" t="s">
        <v>50</v>
      </c>
      <c r="D57" s="516" t="s">
        <v>52</v>
      </c>
      <c r="E57" s="807"/>
      <c r="F57" s="915">
        <v>20000</v>
      </c>
      <c r="G57" s="742">
        <f t="shared" si="1"/>
        <v>743664</v>
      </c>
      <c r="H57" s="516" t="s">
        <v>53</v>
      </c>
      <c r="I57" s="531" t="s">
        <v>18</v>
      </c>
      <c r="J57" s="884" t="s">
        <v>317</v>
      </c>
      <c r="K57" s="531" t="s">
        <v>135</v>
      </c>
      <c r="L57" s="531" t="s">
        <v>62</v>
      </c>
      <c r="M57" s="42"/>
      <c r="N57" s="42"/>
    </row>
    <row r="58" spans="1:14" x14ac:dyDescent="0.25">
      <c r="A58" s="250">
        <v>44299</v>
      </c>
      <c r="B58" s="516" t="s">
        <v>74</v>
      </c>
      <c r="C58" s="516" t="s">
        <v>50</v>
      </c>
      <c r="D58" s="516" t="s">
        <v>14</v>
      </c>
      <c r="E58" s="807">
        <v>220000</v>
      </c>
      <c r="F58" s="915"/>
      <c r="G58" s="742">
        <f t="shared" si="1"/>
        <v>523664</v>
      </c>
      <c r="H58" s="516" t="s">
        <v>74</v>
      </c>
      <c r="I58" s="531" t="s">
        <v>18</v>
      </c>
      <c r="J58" s="884" t="s">
        <v>320</v>
      </c>
      <c r="K58" s="531" t="s">
        <v>135</v>
      </c>
      <c r="L58" s="531" t="s">
        <v>62</v>
      </c>
      <c r="M58" s="42"/>
      <c r="N58" s="42"/>
    </row>
    <row r="59" spans="1:14" x14ac:dyDescent="0.25">
      <c r="A59" s="48">
        <v>44299</v>
      </c>
      <c r="B59" s="516" t="s">
        <v>327</v>
      </c>
      <c r="C59" s="516" t="s">
        <v>176</v>
      </c>
      <c r="D59" s="516"/>
      <c r="E59" s="807"/>
      <c r="F59" s="915">
        <v>2000000</v>
      </c>
      <c r="G59" s="742">
        <f t="shared" si="1"/>
        <v>2523664</v>
      </c>
      <c r="H59" s="516"/>
      <c r="I59" s="531" t="s">
        <v>18</v>
      </c>
      <c r="J59" s="884" t="s">
        <v>328</v>
      </c>
      <c r="K59" s="531" t="s">
        <v>135</v>
      </c>
      <c r="L59" s="531" t="s">
        <v>62</v>
      </c>
      <c r="M59" s="42"/>
      <c r="N59" s="42"/>
    </row>
    <row r="60" spans="1:14" x14ac:dyDescent="0.25">
      <c r="A60" s="48">
        <v>44299</v>
      </c>
      <c r="B60" s="516" t="s">
        <v>329</v>
      </c>
      <c r="C60" s="516" t="s">
        <v>330</v>
      </c>
      <c r="D60" s="516" t="s">
        <v>92</v>
      </c>
      <c r="E60" s="807">
        <v>40000</v>
      </c>
      <c r="F60" s="915"/>
      <c r="G60" s="742">
        <f t="shared" si="1"/>
        <v>2483664</v>
      </c>
      <c r="H60" s="516" t="s">
        <v>42</v>
      </c>
      <c r="I60" s="531" t="s">
        <v>18</v>
      </c>
      <c r="J60" s="884" t="s">
        <v>340</v>
      </c>
      <c r="K60" s="531" t="s">
        <v>135</v>
      </c>
      <c r="L60" s="531" t="s">
        <v>62</v>
      </c>
      <c r="M60" s="42"/>
      <c r="N60" s="42"/>
    </row>
    <row r="61" spans="1:14" x14ac:dyDescent="0.25">
      <c r="A61" s="48">
        <v>44299</v>
      </c>
      <c r="B61" s="516" t="s">
        <v>331</v>
      </c>
      <c r="C61" s="516" t="s">
        <v>330</v>
      </c>
      <c r="D61" s="516" t="s">
        <v>92</v>
      </c>
      <c r="E61" s="807">
        <v>22500</v>
      </c>
      <c r="F61" s="915"/>
      <c r="G61" s="742">
        <f t="shared" si="1"/>
        <v>2461164</v>
      </c>
      <c r="H61" s="516" t="s">
        <v>42</v>
      </c>
      <c r="I61" s="531" t="s">
        <v>18</v>
      </c>
      <c r="J61" s="884" t="s">
        <v>340</v>
      </c>
      <c r="K61" s="531" t="s">
        <v>135</v>
      </c>
      <c r="L61" s="531" t="s">
        <v>62</v>
      </c>
      <c r="M61" s="42"/>
      <c r="N61" s="42"/>
    </row>
    <row r="62" spans="1:14" x14ac:dyDescent="0.25">
      <c r="A62" s="48">
        <v>44299</v>
      </c>
      <c r="B62" s="516" t="s">
        <v>332</v>
      </c>
      <c r="C62" s="516" t="s">
        <v>330</v>
      </c>
      <c r="D62" s="516" t="s">
        <v>92</v>
      </c>
      <c r="E62" s="807">
        <v>18000</v>
      </c>
      <c r="F62" s="915"/>
      <c r="G62" s="742">
        <f t="shared" si="1"/>
        <v>2443164</v>
      </c>
      <c r="H62" s="516" t="s">
        <v>42</v>
      </c>
      <c r="I62" s="531" t="s">
        <v>18</v>
      </c>
      <c r="J62" s="884" t="s">
        <v>340</v>
      </c>
      <c r="K62" s="531" t="s">
        <v>135</v>
      </c>
      <c r="L62" s="531" t="s">
        <v>62</v>
      </c>
      <c r="M62" s="42"/>
      <c r="N62" s="42"/>
    </row>
    <row r="63" spans="1:14" x14ac:dyDescent="0.25">
      <c r="A63" s="48">
        <v>44299</v>
      </c>
      <c r="B63" s="516" t="s">
        <v>333</v>
      </c>
      <c r="C63" s="516" t="s">
        <v>330</v>
      </c>
      <c r="D63" s="516" t="s">
        <v>92</v>
      </c>
      <c r="E63" s="807">
        <v>6800</v>
      </c>
      <c r="F63" s="915"/>
      <c r="G63" s="742">
        <f t="shared" si="1"/>
        <v>2436364</v>
      </c>
      <c r="H63" s="516" t="s">
        <v>42</v>
      </c>
      <c r="I63" s="531" t="s">
        <v>18</v>
      </c>
      <c r="J63" s="884" t="s">
        <v>340</v>
      </c>
      <c r="K63" s="531" t="s">
        <v>135</v>
      </c>
      <c r="L63" s="531" t="s">
        <v>62</v>
      </c>
      <c r="M63" s="42"/>
      <c r="N63" s="42"/>
    </row>
    <row r="64" spans="1:14" x14ac:dyDescent="0.25">
      <c r="A64" s="48">
        <v>44299</v>
      </c>
      <c r="B64" s="515" t="s">
        <v>334</v>
      </c>
      <c r="C64" s="515" t="s">
        <v>330</v>
      </c>
      <c r="D64" s="516" t="s">
        <v>92</v>
      </c>
      <c r="E64" s="807">
        <v>85000</v>
      </c>
      <c r="F64" s="915"/>
      <c r="G64" s="742">
        <f t="shared" si="1"/>
        <v>2351364</v>
      </c>
      <c r="H64" s="515" t="s">
        <v>42</v>
      </c>
      <c r="I64" s="578" t="s">
        <v>18</v>
      </c>
      <c r="J64" s="884" t="s">
        <v>340</v>
      </c>
      <c r="K64" s="531" t="s">
        <v>135</v>
      </c>
      <c r="L64" s="578" t="s">
        <v>62</v>
      </c>
      <c r="M64" s="831"/>
      <c r="N64" s="42"/>
    </row>
    <row r="65" spans="1:14" x14ac:dyDescent="0.25">
      <c r="A65" s="48">
        <v>44299</v>
      </c>
      <c r="B65" s="516" t="s">
        <v>335</v>
      </c>
      <c r="C65" s="516" t="s">
        <v>330</v>
      </c>
      <c r="D65" s="516" t="s">
        <v>92</v>
      </c>
      <c r="E65" s="448">
        <v>18500</v>
      </c>
      <c r="F65" s="915"/>
      <c r="G65" s="742">
        <f t="shared" si="1"/>
        <v>2332864</v>
      </c>
      <c r="H65" s="516" t="s">
        <v>42</v>
      </c>
      <c r="I65" s="531" t="s">
        <v>18</v>
      </c>
      <c r="J65" s="884" t="s">
        <v>340</v>
      </c>
      <c r="K65" s="531" t="s">
        <v>135</v>
      </c>
      <c r="L65" s="531" t="s">
        <v>62</v>
      </c>
      <c r="M65" s="42"/>
      <c r="N65" s="42"/>
    </row>
    <row r="66" spans="1:14" x14ac:dyDescent="0.25">
      <c r="A66" s="48">
        <v>44299</v>
      </c>
      <c r="B66" s="516" t="s">
        <v>336</v>
      </c>
      <c r="C66" s="516" t="s">
        <v>330</v>
      </c>
      <c r="D66" s="516" t="s">
        <v>92</v>
      </c>
      <c r="E66" s="448">
        <v>6500</v>
      </c>
      <c r="F66" s="915"/>
      <c r="G66" s="742">
        <f t="shared" si="1"/>
        <v>2326364</v>
      </c>
      <c r="H66" s="516" t="s">
        <v>42</v>
      </c>
      <c r="I66" s="531" t="s">
        <v>18</v>
      </c>
      <c r="J66" s="884" t="s">
        <v>340</v>
      </c>
      <c r="K66" s="531" t="s">
        <v>135</v>
      </c>
      <c r="L66" s="531" t="s">
        <v>62</v>
      </c>
      <c r="M66" s="42"/>
      <c r="N66" s="42"/>
    </row>
    <row r="67" spans="1:14" x14ac:dyDescent="0.25">
      <c r="A67" s="48">
        <v>44299</v>
      </c>
      <c r="B67" s="516" t="s">
        <v>337</v>
      </c>
      <c r="C67" s="516" t="s">
        <v>330</v>
      </c>
      <c r="D67" s="516" t="s">
        <v>92</v>
      </c>
      <c r="E67" s="448">
        <v>13000</v>
      </c>
      <c r="F67" s="915"/>
      <c r="G67" s="742">
        <f t="shared" si="1"/>
        <v>2313364</v>
      </c>
      <c r="H67" s="516" t="s">
        <v>42</v>
      </c>
      <c r="I67" s="531" t="s">
        <v>18</v>
      </c>
      <c r="J67" s="884" t="s">
        <v>340</v>
      </c>
      <c r="K67" s="531" t="s">
        <v>135</v>
      </c>
      <c r="L67" s="531" t="s">
        <v>62</v>
      </c>
      <c r="M67" s="42"/>
      <c r="N67" s="42"/>
    </row>
    <row r="68" spans="1:14" x14ac:dyDescent="0.25">
      <c r="A68" s="48">
        <v>44299</v>
      </c>
      <c r="B68" s="516" t="s">
        <v>338</v>
      </c>
      <c r="C68" s="516" t="s">
        <v>330</v>
      </c>
      <c r="D68" s="516" t="s">
        <v>92</v>
      </c>
      <c r="E68" s="448">
        <v>18000</v>
      </c>
      <c r="F68" s="915"/>
      <c r="G68" s="742">
        <f>G67-E68+F68</f>
        <v>2295364</v>
      </c>
      <c r="H68" s="516" t="s">
        <v>42</v>
      </c>
      <c r="I68" s="531" t="s">
        <v>18</v>
      </c>
      <c r="J68" s="884" t="s">
        <v>341</v>
      </c>
      <c r="K68" s="531" t="s">
        <v>135</v>
      </c>
      <c r="L68" s="531" t="s">
        <v>62</v>
      </c>
      <c r="M68" s="42"/>
      <c r="N68" s="42"/>
    </row>
    <row r="69" spans="1:14" x14ac:dyDescent="0.25">
      <c r="A69" s="48">
        <v>44299</v>
      </c>
      <c r="B69" s="516" t="s">
        <v>339</v>
      </c>
      <c r="C69" s="516" t="s">
        <v>330</v>
      </c>
      <c r="D69" s="516" t="s">
        <v>92</v>
      </c>
      <c r="E69" s="448">
        <v>5000</v>
      </c>
      <c r="F69" s="915"/>
      <c r="G69" s="742">
        <f t="shared" si="1"/>
        <v>2290364</v>
      </c>
      <c r="H69" s="516" t="s">
        <v>42</v>
      </c>
      <c r="I69" s="531" t="s">
        <v>18</v>
      </c>
      <c r="J69" s="884" t="s">
        <v>341</v>
      </c>
      <c r="K69" s="531" t="s">
        <v>135</v>
      </c>
      <c r="L69" s="531" t="s">
        <v>62</v>
      </c>
      <c r="M69" s="42"/>
      <c r="N69" s="42"/>
    </row>
    <row r="70" spans="1:14" x14ac:dyDescent="0.25">
      <c r="A70" s="48">
        <v>44300</v>
      </c>
      <c r="B70" s="516" t="s">
        <v>72</v>
      </c>
      <c r="C70" s="516" t="s">
        <v>50</v>
      </c>
      <c r="D70" s="516" t="s">
        <v>91</v>
      </c>
      <c r="E70" s="448"/>
      <c r="F70" s="915">
        <v>2000</v>
      </c>
      <c r="G70" s="742">
        <f t="shared" si="1"/>
        <v>2292364</v>
      </c>
      <c r="H70" s="516" t="s">
        <v>71</v>
      </c>
      <c r="I70" s="531" t="s">
        <v>18</v>
      </c>
      <c r="J70" s="290" t="s">
        <v>297</v>
      </c>
      <c r="K70" s="531" t="s">
        <v>135</v>
      </c>
      <c r="L70" s="531" t="s">
        <v>62</v>
      </c>
      <c r="M70" s="42"/>
      <c r="N70" s="42"/>
    </row>
    <row r="71" spans="1:14" x14ac:dyDescent="0.25">
      <c r="A71" s="48">
        <v>44300</v>
      </c>
      <c r="B71" s="516" t="s">
        <v>72</v>
      </c>
      <c r="C71" s="516" t="s">
        <v>50</v>
      </c>
      <c r="D71" s="516" t="s">
        <v>91</v>
      </c>
      <c r="E71" s="448"/>
      <c r="F71" s="915">
        <v>2000</v>
      </c>
      <c r="G71" s="742">
        <f t="shared" si="1"/>
        <v>2294364</v>
      </c>
      <c r="H71" s="516" t="s">
        <v>263</v>
      </c>
      <c r="I71" s="531" t="s">
        <v>18</v>
      </c>
      <c r="J71" s="290" t="s">
        <v>298</v>
      </c>
      <c r="K71" s="531" t="s">
        <v>135</v>
      </c>
      <c r="L71" s="531" t="s">
        <v>62</v>
      </c>
      <c r="M71" s="42"/>
      <c r="N71" s="42"/>
    </row>
    <row r="72" spans="1:14" x14ac:dyDescent="0.25">
      <c r="A72" s="48">
        <v>44300</v>
      </c>
      <c r="B72" s="516" t="s">
        <v>72</v>
      </c>
      <c r="C72" s="516" t="s">
        <v>50</v>
      </c>
      <c r="D72" s="516" t="s">
        <v>91</v>
      </c>
      <c r="E72" s="448"/>
      <c r="F72" s="915">
        <v>3000</v>
      </c>
      <c r="G72" s="742">
        <f t="shared" si="1"/>
        <v>2297364</v>
      </c>
      <c r="H72" s="516" t="s">
        <v>70</v>
      </c>
      <c r="I72" s="531" t="s">
        <v>18</v>
      </c>
      <c r="J72" s="833" t="s">
        <v>308</v>
      </c>
      <c r="K72" s="531" t="s">
        <v>135</v>
      </c>
      <c r="L72" s="531" t="s">
        <v>62</v>
      </c>
      <c r="M72" s="42"/>
      <c r="N72" s="42"/>
    </row>
    <row r="73" spans="1:14" x14ac:dyDescent="0.25">
      <c r="A73" s="48">
        <v>44300</v>
      </c>
      <c r="B73" s="516" t="s">
        <v>72</v>
      </c>
      <c r="C73" s="516" t="s">
        <v>50</v>
      </c>
      <c r="D73" s="516" t="s">
        <v>91</v>
      </c>
      <c r="E73" s="448"/>
      <c r="F73" s="915">
        <v>4000</v>
      </c>
      <c r="G73" s="742">
        <f t="shared" si="1"/>
        <v>2301364</v>
      </c>
      <c r="H73" s="516" t="s">
        <v>276</v>
      </c>
      <c r="I73" s="531" t="s">
        <v>18</v>
      </c>
      <c r="J73" s="762" t="s">
        <v>309</v>
      </c>
      <c r="K73" s="531" t="s">
        <v>135</v>
      </c>
      <c r="L73" s="531" t="s">
        <v>62</v>
      </c>
      <c r="M73" s="42"/>
      <c r="N73" s="42"/>
    </row>
    <row r="74" spans="1:14" x14ac:dyDescent="0.25">
      <c r="A74" s="48">
        <v>44300</v>
      </c>
      <c r="B74" s="516" t="s">
        <v>105</v>
      </c>
      <c r="C74" s="516" t="s">
        <v>50</v>
      </c>
      <c r="D74" s="516" t="s">
        <v>91</v>
      </c>
      <c r="E74" s="448">
        <v>65000</v>
      </c>
      <c r="F74" s="915"/>
      <c r="G74" s="742">
        <f t="shared" si="1"/>
        <v>2236364</v>
      </c>
      <c r="H74" s="516" t="s">
        <v>276</v>
      </c>
      <c r="I74" s="531" t="s">
        <v>18</v>
      </c>
      <c r="J74" s="762" t="s">
        <v>342</v>
      </c>
      <c r="K74" s="531" t="s">
        <v>135</v>
      </c>
      <c r="L74" s="531" t="s">
        <v>62</v>
      </c>
      <c r="M74" s="42"/>
      <c r="N74" s="42"/>
    </row>
    <row r="75" spans="1:14" x14ac:dyDescent="0.25">
      <c r="A75" s="48">
        <v>44300</v>
      </c>
      <c r="B75" s="516" t="s">
        <v>105</v>
      </c>
      <c r="C75" s="516" t="s">
        <v>50</v>
      </c>
      <c r="D75" s="516" t="s">
        <v>91</v>
      </c>
      <c r="E75" s="448">
        <v>46000</v>
      </c>
      <c r="F75" s="915"/>
      <c r="G75" s="742">
        <f t="shared" si="1"/>
        <v>2190364</v>
      </c>
      <c r="H75" s="516" t="s">
        <v>263</v>
      </c>
      <c r="I75" s="531" t="s">
        <v>18</v>
      </c>
      <c r="J75" s="290" t="s">
        <v>349</v>
      </c>
      <c r="K75" s="531" t="s">
        <v>135</v>
      </c>
      <c r="L75" s="531" t="s">
        <v>62</v>
      </c>
      <c r="M75" s="42"/>
      <c r="N75" s="42"/>
    </row>
    <row r="76" spans="1:14" ht="16.5" customHeight="1" x14ac:dyDescent="0.25">
      <c r="A76" s="48">
        <v>44300</v>
      </c>
      <c r="B76" s="515" t="s">
        <v>105</v>
      </c>
      <c r="C76" s="516" t="s">
        <v>50</v>
      </c>
      <c r="D76" s="516" t="s">
        <v>91</v>
      </c>
      <c r="E76" s="448">
        <v>64000</v>
      </c>
      <c r="F76" s="915"/>
      <c r="G76" s="784">
        <f t="shared" si="1"/>
        <v>2126364</v>
      </c>
      <c r="H76" s="515" t="s">
        <v>70</v>
      </c>
      <c r="I76" s="578" t="s">
        <v>18</v>
      </c>
      <c r="J76" s="833" t="s">
        <v>354</v>
      </c>
      <c r="K76" s="531" t="s">
        <v>135</v>
      </c>
      <c r="L76" s="578" t="s">
        <v>62</v>
      </c>
      <c r="M76" s="42"/>
      <c r="N76" s="42"/>
    </row>
    <row r="77" spans="1:14" x14ac:dyDescent="0.25">
      <c r="A77" s="48">
        <v>44300</v>
      </c>
      <c r="B77" s="516" t="s">
        <v>105</v>
      </c>
      <c r="C77" s="516" t="s">
        <v>50</v>
      </c>
      <c r="D77" s="516" t="s">
        <v>91</v>
      </c>
      <c r="E77" s="448">
        <v>80000</v>
      </c>
      <c r="F77" s="915"/>
      <c r="G77" s="784">
        <f t="shared" si="1"/>
        <v>2046364</v>
      </c>
      <c r="H77" s="516" t="s">
        <v>71</v>
      </c>
      <c r="I77" s="531" t="s">
        <v>18</v>
      </c>
      <c r="J77" s="290" t="s">
        <v>360</v>
      </c>
      <c r="K77" s="531" t="s">
        <v>135</v>
      </c>
      <c r="L77" s="531" t="s">
        <v>62</v>
      </c>
      <c r="M77" s="42"/>
      <c r="N77" s="42"/>
    </row>
    <row r="78" spans="1:14" x14ac:dyDescent="0.25">
      <c r="A78" s="48">
        <v>44300</v>
      </c>
      <c r="B78" s="516" t="s">
        <v>105</v>
      </c>
      <c r="C78" s="516" t="s">
        <v>50</v>
      </c>
      <c r="D78" s="516" t="s">
        <v>91</v>
      </c>
      <c r="E78" s="448">
        <v>33000</v>
      </c>
      <c r="F78" s="915"/>
      <c r="G78" s="784">
        <f t="shared" si="1"/>
        <v>2013364</v>
      </c>
      <c r="H78" s="516" t="s">
        <v>324</v>
      </c>
      <c r="I78" s="531" t="s">
        <v>18</v>
      </c>
      <c r="J78" s="210" t="s">
        <v>367</v>
      </c>
      <c r="K78" s="531" t="s">
        <v>135</v>
      </c>
      <c r="L78" s="531" t="s">
        <v>62</v>
      </c>
      <c r="M78" s="42"/>
      <c r="N78" s="42"/>
    </row>
    <row r="79" spans="1:14" x14ac:dyDescent="0.25">
      <c r="A79" s="48">
        <v>44300</v>
      </c>
      <c r="B79" s="516" t="s">
        <v>105</v>
      </c>
      <c r="C79" s="516" t="s">
        <v>50</v>
      </c>
      <c r="D79" s="516" t="s">
        <v>52</v>
      </c>
      <c r="E79" s="448">
        <v>15000</v>
      </c>
      <c r="F79" s="915"/>
      <c r="G79" s="784">
        <f t="shared" si="1"/>
        <v>1998364</v>
      </c>
      <c r="H79" s="516" t="s">
        <v>97</v>
      </c>
      <c r="I79" s="531" t="s">
        <v>18</v>
      </c>
      <c r="J79" s="291" t="s">
        <v>372</v>
      </c>
      <c r="K79" s="531" t="s">
        <v>135</v>
      </c>
      <c r="L79" s="531" t="s">
        <v>62</v>
      </c>
      <c r="M79" s="42"/>
      <c r="N79" s="42"/>
    </row>
    <row r="80" spans="1:14" x14ac:dyDescent="0.25">
      <c r="A80" s="48">
        <v>44300</v>
      </c>
      <c r="B80" s="516" t="s">
        <v>407</v>
      </c>
      <c r="C80" s="516" t="s">
        <v>50</v>
      </c>
      <c r="D80" s="516" t="s">
        <v>52</v>
      </c>
      <c r="E80" s="448">
        <v>3000</v>
      </c>
      <c r="F80" s="915"/>
      <c r="G80" s="784">
        <f t="shared" si="1"/>
        <v>1995364</v>
      </c>
      <c r="H80" s="516" t="s">
        <v>97</v>
      </c>
      <c r="I80" s="531" t="s">
        <v>18</v>
      </c>
      <c r="J80" s="291" t="s">
        <v>372</v>
      </c>
      <c r="K80" s="531" t="s">
        <v>135</v>
      </c>
      <c r="L80" s="531" t="s">
        <v>62</v>
      </c>
      <c r="M80" s="42"/>
      <c r="N80" s="42"/>
    </row>
    <row r="81" spans="1:14" x14ac:dyDescent="0.25">
      <c r="A81" s="48">
        <v>44301</v>
      </c>
      <c r="B81" s="516" t="s">
        <v>105</v>
      </c>
      <c r="C81" s="516" t="s">
        <v>50</v>
      </c>
      <c r="D81" s="516" t="s">
        <v>91</v>
      </c>
      <c r="E81" s="448">
        <v>59000</v>
      </c>
      <c r="F81" s="915"/>
      <c r="G81" s="784">
        <f t="shared" si="1"/>
        <v>1936364</v>
      </c>
      <c r="H81" s="516" t="s">
        <v>70</v>
      </c>
      <c r="I81" s="531" t="s">
        <v>18</v>
      </c>
      <c r="J81" s="833" t="s">
        <v>377</v>
      </c>
      <c r="K81" s="531" t="s">
        <v>135</v>
      </c>
      <c r="L81" s="531" t="s">
        <v>62</v>
      </c>
      <c r="M81" s="42"/>
      <c r="N81" s="42"/>
    </row>
    <row r="82" spans="1:14" x14ac:dyDescent="0.25">
      <c r="A82" s="48">
        <v>44301</v>
      </c>
      <c r="B82" s="516" t="s">
        <v>105</v>
      </c>
      <c r="C82" s="516" t="s">
        <v>50</v>
      </c>
      <c r="D82" s="516" t="s">
        <v>91</v>
      </c>
      <c r="E82" s="728">
        <v>48000</v>
      </c>
      <c r="F82" s="916"/>
      <c r="G82" s="784">
        <f t="shared" si="1"/>
        <v>1888364</v>
      </c>
      <c r="H82" s="516" t="s">
        <v>324</v>
      </c>
      <c r="I82" s="531" t="s">
        <v>18</v>
      </c>
      <c r="J82" s="210" t="s">
        <v>378</v>
      </c>
      <c r="K82" s="531" t="s">
        <v>135</v>
      </c>
      <c r="L82" s="531" t="s">
        <v>62</v>
      </c>
      <c r="M82" s="42"/>
      <c r="N82" s="42"/>
    </row>
    <row r="83" spans="1:14" x14ac:dyDescent="0.25">
      <c r="A83" s="48">
        <v>44301</v>
      </c>
      <c r="B83" s="516" t="s">
        <v>105</v>
      </c>
      <c r="C83" s="516" t="s">
        <v>50</v>
      </c>
      <c r="D83" s="675" t="s">
        <v>91</v>
      </c>
      <c r="E83" s="728">
        <v>50000</v>
      </c>
      <c r="F83" s="946"/>
      <c r="G83" s="784">
        <f t="shared" si="1"/>
        <v>1838364</v>
      </c>
      <c r="H83" s="517" t="s">
        <v>263</v>
      </c>
      <c r="I83" s="531" t="s">
        <v>18</v>
      </c>
      <c r="J83" s="290" t="s">
        <v>384</v>
      </c>
      <c r="K83" s="531" t="s">
        <v>135</v>
      </c>
      <c r="L83" s="531" t="s">
        <v>62</v>
      </c>
      <c r="M83" s="42"/>
      <c r="N83" s="42"/>
    </row>
    <row r="84" spans="1:14" x14ac:dyDescent="0.25">
      <c r="A84" s="48">
        <v>44301</v>
      </c>
      <c r="B84" s="516" t="s">
        <v>105</v>
      </c>
      <c r="C84" s="516" t="s">
        <v>50</v>
      </c>
      <c r="D84" s="675" t="s">
        <v>91</v>
      </c>
      <c r="E84" s="581">
        <v>53000</v>
      </c>
      <c r="F84" s="947"/>
      <c r="G84" s="784">
        <f t="shared" si="1"/>
        <v>1785364</v>
      </c>
      <c r="H84" s="517" t="s">
        <v>276</v>
      </c>
      <c r="I84" s="531" t="s">
        <v>18</v>
      </c>
      <c r="J84" s="762" t="s">
        <v>389</v>
      </c>
      <c r="K84" s="531" t="s">
        <v>135</v>
      </c>
      <c r="L84" s="531" t="s">
        <v>62</v>
      </c>
      <c r="M84" s="42"/>
      <c r="N84" s="42"/>
    </row>
    <row r="85" spans="1:14" x14ac:dyDescent="0.25">
      <c r="A85" s="48">
        <v>44301</v>
      </c>
      <c r="B85" s="516" t="s">
        <v>105</v>
      </c>
      <c r="C85" s="516" t="s">
        <v>50</v>
      </c>
      <c r="D85" s="516" t="s">
        <v>91</v>
      </c>
      <c r="E85" s="729">
        <v>59000</v>
      </c>
      <c r="F85" s="948"/>
      <c r="G85" s="784">
        <f t="shared" si="1"/>
        <v>1726364</v>
      </c>
      <c r="H85" s="516" t="s">
        <v>71</v>
      </c>
      <c r="I85" s="531" t="s">
        <v>18</v>
      </c>
      <c r="J85" s="290" t="s">
        <v>433</v>
      </c>
      <c r="K85" s="531" t="s">
        <v>135</v>
      </c>
      <c r="L85" s="531" t="s">
        <v>62</v>
      </c>
      <c r="M85" s="42"/>
      <c r="N85" s="42"/>
    </row>
    <row r="86" spans="1:14" x14ac:dyDescent="0.25">
      <c r="A86" s="48">
        <v>44301</v>
      </c>
      <c r="B86" s="516" t="s">
        <v>105</v>
      </c>
      <c r="C86" s="516" t="s">
        <v>50</v>
      </c>
      <c r="D86" s="516" t="s">
        <v>52</v>
      </c>
      <c r="E86" s="448">
        <v>245000</v>
      </c>
      <c r="F86" s="733"/>
      <c r="G86" s="784">
        <f t="shared" si="1"/>
        <v>1481364</v>
      </c>
      <c r="H86" s="516" t="s">
        <v>53</v>
      </c>
      <c r="I86" s="531" t="s">
        <v>18</v>
      </c>
      <c r="J86" s="882" t="s">
        <v>395</v>
      </c>
      <c r="K86" s="531" t="s">
        <v>135</v>
      </c>
      <c r="L86" s="531" t="s">
        <v>62</v>
      </c>
      <c r="M86" s="42"/>
      <c r="N86" s="42"/>
    </row>
    <row r="87" spans="1:14" ht="15.75" customHeight="1" x14ac:dyDescent="0.25">
      <c r="A87" s="48">
        <v>44301</v>
      </c>
      <c r="B87" s="516" t="s">
        <v>105</v>
      </c>
      <c r="C87" s="516" t="s">
        <v>50</v>
      </c>
      <c r="D87" s="515" t="s">
        <v>52</v>
      </c>
      <c r="E87" s="448">
        <v>20000</v>
      </c>
      <c r="F87" s="733"/>
      <c r="G87" s="784">
        <f t="shared" si="1"/>
        <v>1461364</v>
      </c>
      <c r="H87" s="515" t="s">
        <v>53</v>
      </c>
      <c r="I87" s="578" t="s">
        <v>18</v>
      </c>
      <c r="J87" s="887" t="s">
        <v>409</v>
      </c>
      <c r="K87" s="531" t="s">
        <v>135</v>
      </c>
      <c r="L87" s="578" t="s">
        <v>62</v>
      </c>
      <c r="M87" s="831"/>
      <c r="N87" s="831"/>
    </row>
    <row r="88" spans="1:14" ht="16.5" customHeight="1" x14ac:dyDescent="0.25">
      <c r="A88" s="783">
        <v>44301</v>
      </c>
      <c r="B88" s="515" t="s">
        <v>72</v>
      </c>
      <c r="C88" s="515" t="s">
        <v>50</v>
      </c>
      <c r="D88" s="515" t="s">
        <v>91</v>
      </c>
      <c r="E88" s="448"/>
      <c r="F88" s="733">
        <v>4000</v>
      </c>
      <c r="G88" s="784">
        <f t="shared" si="1"/>
        <v>1465364</v>
      </c>
      <c r="H88" s="515" t="s">
        <v>276</v>
      </c>
      <c r="I88" s="578" t="s">
        <v>18</v>
      </c>
      <c r="J88" s="762" t="s">
        <v>342</v>
      </c>
      <c r="K88" s="531" t="s">
        <v>135</v>
      </c>
      <c r="L88" s="578" t="s">
        <v>62</v>
      </c>
      <c r="M88" s="831"/>
      <c r="N88" s="831"/>
    </row>
    <row r="89" spans="1:14" ht="18" customHeight="1" x14ac:dyDescent="0.25">
      <c r="A89" s="783">
        <v>44301</v>
      </c>
      <c r="B89" s="515" t="s">
        <v>72</v>
      </c>
      <c r="C89" s="515" t="s">
        <v>50</v>
      </c>
      <c r="D89" s="515" t="s">
        <v>91</v>
      </c>
      <c r="E89" s="448"/>
      <c r="F89" s="733">
        <v>4000</v>
      </c>
      <c r="G89" s="784">
        <f t="shared" si="1"/>
        <v>1469364</v>
      </c>
      <c r="H89" s="515" t="s">
        <v>263</v>
      </c>
      <c r="I89" s="578" t="s">
        <v>18</v>
      </c>
      <c r="J89" s="290" t="s">
        <v>349</v>
      </c>
      <c r="K89" s="531" t="s">
        <v>135</v>
      </c>
      <c r="L89" s="578" t="s">
        <v>62</v>
      </c>
      <c r="M89" s="831"/>
      <c r="N89" s="831"/>
    </row>
    <row r="90" spans="1:14" x14ac:dyDescent="0.25">
      <c r="A90" s="48">
        <v>44301</v>
      </c>
      <c r="B90" s="516" t="s">
        <v>72</v>
      </c>
      <c r="C90" s="516" t="s">
        <v>50</v>
      </c>
      <c r="D90" s="516" t="s">
        <v>91</v>
      </c>
      <c r="E90" s="448"/>
      <c r="F90" s="733">
        <v>3000</v>
      </c>
      <c r="G90" s="784">
        <f t="shared" si="1"/>
        <v>1472364</v>
      </c>
      <c r="H90" s="516" t="s">
        <v>70</v>
      </c>
      <c r="I90" s="531" t="s">
        <v>18</v>
      </c>
      <c r="J90" s="833" t="s">
        <v>354</v>
      </c>
      <c r="K90" s="531" t="s">
        <v>135</v>
      </c>
      <c r="L90" s="531" t="s">
        <v>62</v>
      </c>
      <c r="M90" s="42"/>
      <c r="N90" s="42"/>
    </row>
    <row r="91" spans="1:14" x14ac:dyDescent="0.25">
      <c r="A91" s="48">
        <v>44301</v>
      </c>
      <c r="B91" s="516" t="s">
        <v>72</v>
      </c>
      <c r="C91" s="516" t="s">
        <v>50</v>
      </c>
      <c r="D91" s="516" t="s">
        <v>91</v>
      </c>
      <c r="E91" s="448"/>
      <c r="F91" s="733">
        <v>3000</v>
      </c>
      <c r="G91" s="784">
        <f t="shared" si="1"/>
        <v>1475364</v>
      </c>
      <c r="H91" s="516" t="s">
        <v>71</v>
      </c>
      <c r="I91" s="531" t="s">
        <v>18</v>
      </c>
      <c r="J91" s="290" t="s">
        <v>360</v>
      </c>
      <c r="K91" s="531" t="s">
        <v>135</v>
      </c>
      <c r="L91" s="531" t="s">
        <v>62</v>
      </c>
      <c r="M91" s="42"/>
      <c r="N91" s="42"/>
    </row>
    <row r="92" spans="1:14" x14ac:dyDescent="0.25">
      <c r="A92" s="48">
        <v>44301</v>
      </c>
      <c r="B92" s="516" t="s">
        <v>72</v>
      </c>
      <c r="C92" s="516" t="s">
        <v>50</v>
      </c>
      <c r="D92" s="516" t="s">
        <v>91</v>
      </c>
      <c r="E92" s="448"/>
      <c r="F92" s="733">
        <v>1000</v>
      </c>
      <c r="G92" s="784">
        <f t="shared" si="1"/>
        <v>1476364</v>
      </c>
      <c r="H92" s="516" t="s">
        <v>324</v>
      </c>
      <c r="I92" s="531" t="s">
        <v>18</v>
      </c>
      <c r="J92" s="210" t="s">
        <v>367</v>
      </c>
      <c r="K92" s="531" t="s">
        <v>135</v>
      </c>
      <c r="L92" s="531" t="s">
        <v>62</v>
      </c>
      <c r="M92" s="42"/>
      <c r="N92" s="42"/>
    </row>
    <row r="93" spans="1:14" x14ac:dyDescent="0.25">
      <c r="A93" s="48">
        <v>44302</v>
      </c>
      <c r="B93" s="516" t="s">
        <v>105</v>
      </c>
      <c r="C93" s="516" t="s">
        <v>50</v>
      </c>
      <c r="D93" s="516" t="s">
        <v>91</v>
      </c>
      <c r="E93" s="448">
        <v>63000</v>
      </c>
      <c r="F93" s="733"/>
      <c r="G93" s="784">
        <f t="shared" si="1"/>
        <v>1413364</v>
      </c>
      <c r="H93" s="516" t="s">
        <v>263</v>
      </c>
      <c r="I93" s="531" t="s">
        <v>18</v>
      </c>
      <c r="J93" s="290" t="s">
        <v>410</v>
      </c>
      <c r="K93" s="531" t="s">
        <v>135</v>
      </c>
      <c r="L93" s="531" t="s">
        <v>62</v>
      </c>
      <c r="M93" s="42"/>
      <c r="N93" s="42"/>
    </row>
    <row r="94" spans="1:14" x14ac:dyDescent="0.25">
      <c r="A94" s="48">
        <v>44302</v>
      </c>
      <c r="B94" s="516" t="s">
        <v>105</v>
      </c>
      <c r="C94" s="516" t="s">
        <v>50</v>
      </c>
      <c r="D94" s="516" t="s">
        <v>91</v>
      </c>
      <c r="E94" s="448">
        <v>48000</v>
      </c>
      <c r="F94" s="733"/>
      <c r="G94" s="742">
        <f t="shared" ref="G94:G173" si="2">G93-E94+F94</f>
        <v>1365364</v>
      </c>
      <c r="H94" s="516" t="s">
        <v>324</v>
      </c>
      <c r="I94" s="531" t="s">
        <v>18</v>
      </c>
      <c r="J94" s="210" t="s">
        <v>416</v>
      </c>
      <c r="K94" s="531" t="s">
        <v>135</v>
      </c>
      <c r="L94" s="531" t="s">
        <v>62</v>
      </c>
      <c r="M94" s="42"/>
      <c r="N94" s="42"/>
    </row>
    <row r="95" spans="1:14" x14ac:dyDescent="0.25">
      <c r="A95" s="48">
        <v>44302</v>
      </c>
      <c r="B95" s="516" t="s">
        <v>105</v>
      </c>
      <c r="C95" s="516" t="s">
        <v>50</v>
      </c>
      <c r="D95" s="516" t="s">
        <v>91</v>
      </c>
      <c r="E95" s="448">
        <v>50000</v>
      </c>
      <c r="F95" s="733"/>
      <c r="G95" s="742">
        <f t="shared" si="2"/>
        <v>1315364</v>
      </c>
      <c r="H95" s="516" t="s">
        <v>276</v>
      </c>
      <c r="I95" s="531" t="s">
        <v>18</v>
      </c>
      <c r="J95" s="762" t="s">
        <v>421</v>
      </c>
      <c r="K95" s="531" t="s">
        <v>135</v>
      </c>
      <c r="L95" s="531" t="s">
        <v>62</v>
      </c>
      <c r="M95" s="42"/>
      <c r="N95" s="42"/>
    </row>
    <row r="96" spans="1:14" x14ac:dyDescent="0.25">
      <c r="A96" s="48">
        <v>44302</v>
      </c>
      <c r="B96" s="516" t="s">
        <v>105</v>
      </c>
      <c r="C96" s="516" t="s">
        <v>50</v>
      </c>
      <c r="D96" s="516" t="s">
        <v>91</v>
      </c>
      <c r="E96" s="448">
        <v>68000</v>
      </c>
      <c r="F96" s="733"/>
      <c r="G96" s="742">
        <f t="shared" si="2"/>
        <v>1247364</v>
      </c>
      <c r="H96" s="516" t="s">
        <v>70</v>
      </c>
      <c r="I96" s="531" t="s">
        <v>18</v>
      </c>
      <c r="J96" s="833" t="s">
        <v>426</v>
      </c>
      <c r="K96" s="531" t="s">
        <v>135</v>
      </c>
      <c r="L96" s="531" t="s">
        <v>62</v>
      </c>
      <c r="M96" s="42"/>
      <c r="N96" s="42"/>
    </row>
    <row r="97" spans="1:14" x14ac:dyDescent="0.25">
      <c r="A97" s="48">
        <v>44302</v>
      </c>
      <c r="B97" s="516" t="s">
        <v>72</v>
      </c>
      <c r="C97" s="516" t="s">
        <v>50</v>
      </c>
      <c r="D97" s="516" t="s">
        <v>91</v>
      </c>
      <c r="E97" s="448"/>
      <c r="F97" s="733">
        <v>4000</v>
      </c>
      <c r="G97" s="742">
        <f t="shared" si="2"/>
        <v>1251364</v>
      </c>
      <c r="H97" s="516" t="s">
        <v>70</v>
      </c>
      <c r="I97" s="531" t="s">
        <v>18</v>
      </c>
      <c r="J97" s="833" t="s">
        <v>377</v>
      </c>
      <c r="K97" s="531" t="s">
        <v>135</v>
      </c>
      <c r="L97" s="531" t="s">
        <v>62</v>
      </c>
      <c r="M97" s="42"/>
      <c r="N97" s="42"/>
    </row>
    <row r="98" spans="1:14" x14ac:dyDescent="0.25">
      <c r="A98" s="48">
        <v>44302</v>
      </c>
      <c r="B98" s="516" t="s">
        <v>72</v>
      </c>
      <c r="C98" s="516" t="s">
        <v>50</v>
      </c>
      <c r="D98" s="516" t="s">
        <v>91</v>
      </c>
      <c r="E98" s="448"/>
      <c r="F98" s="733">
        <v>5000</v>
      </c>
      <c r="G98" s="742">
        <f t="shared" si="2"/>
        <v>1256364</v>
      </c>
      <c r="H98" s="516" t="s">
        <v>263</v>
      </c>
      <c r="I98" s="531" t="s">
        <v>18</v>
      </c>
      <c r="J98" s="290" t="s">
        <v>384</v>
      </c>
      <c r="K98" s="531" t="s">
        <v>135</v>
      </c>
      <c r="L98" s="531" t="s">
        <v>62</v>
      </c>
      <c r="M98" s="42"/>
      <c r="N98" s="42"/>
    </row>
    <row r="99" spans="1:14" x14ac:dyDescent="0.25">
      <c r="A99" s="48">
        <v>44302</v>
      </c>
      <c r="B99" s="516" t="s">
        <v>72</v>
      </c>
      <c r="C99" s="516" t="s">
        <v>50</v>
      </c>
      <c r="D99" s="516" t="s">
        <v>91</v>
      </c>
      <c r="E99" s="448"/>
      <c r="F99" s="733">
        <v>2000</v>
      </c>
      <c r="G99" s="742">
        <f t="shared" si="2"/>
        <v>1258364</v>
      </c>
      <c r="H99" s="516" t="s">
        <v>276</v>
      </c>
      <c r="I99" s="531" t="s">
        <v>18</v>
      </c>
      <c r="J99" s="762" t="s">
        <v>389</v>
      </c>
      <c r="K99" s="531" t="s">
        <v>135</v>
      </c>
      <c r="L99" s="531" t="s">
        <v>62</v>
      </c>
      <c r="M99" s="42"/>
      <c r="N99" s="42"/>
    </row>
    <row r="100" spans="1:14" x14ac:dyDescent="0.25">
      <c r="A100" s="48">
        <v>44303</v>
      </c>
      <c r="B100" s="516" t="s">
        <v>105</v>
      </c>
      <c r="C100" s="516" t="s">
        <v>50</v>
      </c>
      <c r="D100" s="516" t="s">
        <v>91</v>
      </c>
      <c r="E100" s="448">
        <v>14000</v>
      </c>
      <c r="F100" s="733"/>
      <c r="G100" s="742">
        <f t="shared" si="2"/>
        <v>1244364</v>
      </c>
      <c r="H100" s="516" t="s">
        <v>263</v>
      </c>
      <c r="I100" s="531" t="s">
        <v>18</v>
      </c>
      <c r="J100" s="290" t="s">
        <v>430</v>
      </c>
      <c r="K100" s="531" t="s">
        <v>135</v>
      </c>
      <c r="L100" s="531" t="s">
        <v>62</v>
      </c>
      <c r="M100" s="42"/>
      <c r="N100" s="42"/>
    </row>
    <row r="101" spans="1:14" x14ac:dyDescent="0.25">
      <c r="A101" s="48">
        <v>44303</v>
      </c>
      <c r="B101" s="516" t="s">
        <v>105</v>
      </c>
      <c r="C101" s="516" t="s">
        <v>50</v>
      </c>
      <c r="D101" s="516" t="s">
        <v>91</v>
      </c>
      <c r="E101" s="448">
        <v>16000</v>
      </c>
      <c r="F101" s="733"/>
      <c r="G101" s="742">
        <f t="shared" si="2"/>
        <v>1228364</v>
      </c>
      <c r="H101" s="516" t="s">
        <v>276</v>
      </c>
      <c r="I101" s="531" t="s">
        <v>18</v>
      </c>
      <c r="J101" s="762" t="s">
        <v>431</v>
      </c>
      <c r="K101" s="531" t="s">
        <v>135</v>
      </c>
      <c r="L101" s="531" t="s">
        <v>62</v>
      </c>
      <c r="M101" s="42"/>
      <c r="N101" s="42"/>
    </row>
    <row r="102" spans="1:14" x14ac:dyDescent="0.25">
      <c r="A102" s="48">
        <v>44303</v>
      </c>
      <c r="B102" s="516" t="s">
        <v>105</v>
      </c>
      <c r="C102" s="516" t="s">
        <v>50</v>
      </c>
      <c r="D102" s="516" t="s">
        <v>91</v>
      </c>
      <c r="E102" s="448">
        <v>8000</v>
      </c>
      <c r="F102" s="733"/>
      <c r="G102" s="742">
        <f t="shared" si="2"/>
        <v>1220364</v>
      </c>
      <c r="H102" s="516" t="s">
        <v>324</v>
      </c>
      <c r="I102" s="531" t="s">
        <v>18</v>
      </c>
      <c r="J102" s="210" t="s">
        <v>432</v>
      </c>
      <c r="K102" s="531" t="s">
        <v>135</v>
      </c>
      <c r="L102" s="531" t="s">
        <v>62</v>
      </c>
      <c r="M102" s="42"/>
      <c r="N102" s="42"/>
    </row>
    <row r="103" spans="1:14" x14ac:dyDescent="0.25">
      <c r="A103" s="48">
        <v>44303</v>
      </c>
      <c r="B103" s="516" t="s">
        <v>72</v>
      </c>
      <c r="C103" s="516" t="s">
        <v>50</v>
      </c>
      <c r="D103" s="516" t="s">
        <v>91</v>
      </c>
      <c r="E103" s="448"/>
      <c r="F103" s="733">
        <v>2000</v>
      </c>
      <c r="G103" s="742">
        <f t="shared" si="2"/>
        <v>1222364</v>
      </c>
      <c r="H103" s="516" t="s">
        <v>263</v>
      </c>
      <c r="I103" s="531" t="s">
        <v>18</v>
      </c>
      <c r="J103" s="290" t="s">
        <v>410</v>
      </c>
      <c r="K103" s="531" t="s">
        <v>135</v>
      </c>
      <c r="L103" s="531" t="s">
        <v>62</v>
      </c>
      <c r="M103" s="42"/>
      <c r="N103" s="42"/>
    </row>
    <row r="104" spans="1:14" x14ac:dyDescent="0.25">
      <c r="A104" s="48">
        <v>44303</v>
      </c>
      <c r="B104" s="516" t="s">
        <v>72</v>
      </c>
      <c r="C104" s="516" t="s">
        <v>50</v>
      </c>
      <c r="D104" s="516" t="s">
        <v>91</v>
      </c>
      <c r="E104" s="448"/>
      <c r="F104" s="448">
        <v>1000</v>
      </c>
      <c r="G104" s="742">
        <f t="shared" si="2"/>
        <v>1223364</v>
      </c>
      <c r="H104" s="516" t="s">
        <v>324</v>
      </c>
      <c r="I104" s="531" t="s">
        <v>18</v>
      </c>
      <c r="J104" s="210" t="s">
        <v>416</v>
      </c>
      <c r="K104" s="531" t="s">
        <v>135</v>
      </c>
      <c r="L104" s="531" t="s">
        <v>62</v>
      </c>
      <c r="M104" s="42"/>
      <c r="N104" s="42"/>
    </row>
    <row r="105" spans="1:14" x14ac:dyDescent="0.25">
      <c r="A105" s="48">
        <v>44303</v>
      </c>
      <c r="B105" s="516" t="s">
        <v>72</v>
      </c>
      <c r="C105" s="516" t="s">
        <v>50</v>
      </c>
      <c r="D105" s="516" t="s">
        <v>91</v>
      </c>
      <c r="E105" s="448"/>
      <c r="F105" s="448">
        <v>2000</v>
      </c>
      <c r="G105" s="742">
        <f t="shared" si="2"/>
        <v>1225364</v>
      </c>
      <c r="H105" s="516" t="s">
        <v>276</v>
      </c>
      <c r="I105" s="531" t="s">
        <v>18</v>
      </c>
      <c r="J105" s="762" t="s">
        <v>421</v>
      </c>
      <c r="K105" s="531" t="s">
        <v>135</v>
      </c>
      <c r="L105" s="531" t="s">
        <v>62</v>
      </c>
      <c r="M105" s="42"/>
      <c r="N105" s="42"/>
    </row>
    <row r="106" spans="1:14" x14ac:dyDescent="0.25">
      <c r="A106" s="48">
        <v>44303</v>
      </c>
      <c r="B106" s="516" t="s">
        <v>72</v>
      </c>
      <c r="C106" s="516" t="s">
        <v>50</v>
      </c>
      <c r="D106" s="516" t="s">
        <v>91</v>
      </c>
      <c r="E106" s="448"/>
      <c r="F106" s="448">
        <v>5000</v>
      </c>
      <c r="G106" s="742">
        <f t="shared" si="2"/>
        <v>1230364</v>
      </c>
      <c r="H106" s="516" t="s">
        <v>70</v>
      </c>
      <c r="I106" s="531" t="s">
        <v>18</v>
      </c>
      <c r="J106" s="833" t="s">
        <v>426</v>
      </c>
      <c r="K106" s="531" t="s">
        <v>135</v>
      </c>
      <c r="L106" s="531" t="s">
        <v>62</v>
      </c>
      <c r="M106" s="42"/>
      <c r="N106" s="42"/>
    </row>
    <row r="107" spans="1:14" x14ac:dyDescent="0.25">
      <c r="A107" s="48">
        <v>44305</v>
      </c>
      <c r="B107" s="516" t="s">
        <v>105</v>
      </c>
      <c r="C107" s="516" t="s">
        <v>50</v>
      </c>
      <c r="D107" s="516" t="s">
        <v>91</v>
      </c>
      <c r="E107" s="448">
        <v>48000</v>
      </c>
      <c r="F107" s="448"/>
      <c r="G107" s="742">
        <f t="shared" si="2"/>
        <v>1182364</v>
      </c>
      <c r="H107" s="516" t="s">
        <v>71</v>
      </c>
      <c r="I107" s="531" t="s">
        <v>18</v>
      </c>
      <c r="J107" s="290" t="s">
        <v>434</v>
      </c>
      <c r="K107" s="531" t="s">
        <v>135</v>
      </c>
      <c r="L107" s="531" t="s">
        <v>62</v>
      </c>
      <c r="M107" s="42"/>
      <c r="N107" s="42"/>
    </row>
    <row r="108" spans="1:14" x14ac:dyDescent="0.25">
      <c r="A108" s="48">
        <v>44305</v>
      </c>
      <c r="B108" s="516" t="s">
        <v>105</v>
      </c>
      <c r="C108" s="516" t="s">
        <v>50</v>
      </c>
      <c r="D108" s="516" t="s">
        <v>91</v>
      </c>
      <c r="E108" s="733">
        <v>70000</v>
      </c>
      <c r="F108" s="733"/>
      <c r="G108" s="742">
        <f t="shared" si="2"/>
        <v>1112364</v>
      </c>
      <c r="H108" s="516" t="s">
        <v>70</v>
      </c>
      <c r="I108" s="516" t="s">
        <v>18</v>
      </c>
      <c r="J108" s="833" t="s">
        <v>437</v>
      </c>
      <c r="K108" s="531" t="s">
        <v>135</v>
      </c>
      <c r="L108" s="288" t="s">
        <v>62</v>
      </c>
      <c r="M108" s="42"/>
      <c r="N108" s="42"/>
    </row>
    <row r="109" spans="1:14" x14ac:dyDescent="0.25">
      <c r="A109" s="48">
        <v>44305</v>
      </c>
      <c r="B109" s="516" t="s">
        <v>105</v>
      </c>
      <c r="C109" s="516" t="s">
        <v>50</v>
      </c>
      <c r="D109" s="516" t="s">
        <v>91</v>
      </c>
      <c r="E109" s="734">
        <v>62000</v>
      </c>
      <c r="F109" s="734"/>
      <c r="G109" s="742">
        <f t="shared" si="2"/>
        <v>1050364</v>
      </c>
      <c r="H109" s="516" t="s">
        <v>276</v>
      </c>
      <c r="I109" s="516" t="s">
        <v>18</v>
      </c>
      <c r="J109" s="762" t="s">
        <v>442</v>
      </c>
      <c r="K109" s="531" t="s">
        <v>135</v>
      </c>
      <c r="L109" s="288" t="s">
        <v>62</v>
      </c>
      <c r="M109" s="42"/>
      <c r="N109" s="42"/>
    </row>
    <row r="110" spans="1:14" x14ac:dyDescent="0.25">
      <c r="A110" s="48">
        <v>44305</v>
      </c>
      <c r="B110" s="516" t="s">
        <v>105</v>
      </c>
      <c r="C110" s="516" t="s">
        <v>50</v>
      </c>
      <c r="D110" s="516" t="s">
        <v>91</v>
      </c>
      <c r="E110" s="734">
        <v>44000</v>
      </c>
      <c r="F110" s="734"/>
      <c r="G110" s="742">
        <f t="shared" si="2"/>
        <v>1006364</v>
      </c>
      <c r="H110" s="516" t="s">
        <v>324</v>
      </c>
      <c r="I110" s="516" t="s">
        <v>18</v>
      </c>
      <c r="J110" s="210" t="s">
        <v>447</v>
      </c>
      <c r="K110" s="531" t="s">
        <v>135</v>
      </c>
      <c r="L110" s="288" t="s">
        <v>62</v>
      </c>
      <c r="M110" s="42"/>
      <c r="N110" s="42"/>
    </row>
    <row r="111" spans="1:14" x14ac:dyDescent="0.25">
      <c r="A111" s="48">
        <v>44305</v>
      </c>
      <c r="B111" s="516" t="s">
        <v>105</v>
      </c>
      <c r="C111" s="516" t="s">
        <v>50</v>
      </c>
      <c r="D111" s="516" t="s">
        <v>91</v>
      </c>
      <c r="E111" s="809">
        <v>52000</v>
      </c>
      <c r="F111" s="734"/>
      <c r="G111" s="742">
        <f t="shared" si="2"/>
        <v>954364</v>
      </c>
      <c r="H111" s="516" t="s">
        <v>263</v>
      </c>
      <c r="I111" s="516" t="s">
        <v>18</v>
      </c>
      <c r="J111" s="290" t="s">
        <v>454</v>
      </c>
      <c r="K111" s="531" t="s">
        <v>135</v>
      </c>
      <c r="L111" s="288" t="s">
        <v>62</v>
      </c>
      <c r="M111" s="42"/>
      <c r="N111" s="42"/>
    </row>
    <row r="112" spans="1:14" x14ac:dyDescent="0.25">
      <c r="A112" s="48">
        <v>44305</v>
      </c>
      <c r="B112" s="516" t="s">
        <v>464</v>
      </c>
      <c r="C112" s="516" t="s">
        <v>330</v>
      </c>
      <c r="D112" s="516" t="s">
        <v>92</v>
      </c>
      <c r="E112" s="734">
        <v>8000</v>
      </c>
      <c r="F112" s="734"/>
      <c r="G112" s="742">
        <f t="shared" si="2"/>
        <v>946364</v>
      </c>
      <c r="H112" s="516" t="s">
        <v>42</v>
      </c>
      <c r="I112" s="516" t="s">
        <v>18</v>
      </c>
      <c r="J112" s="931" t="s">
        <v>468</v>
      </c>
      <c r="K112" s="531" t="s">
        <v>135</v>
      </c>
      <c r="L112" s="288" t="s">
        <v>62</v>
      </c>
      <c r="M112" s="42"/>
      <c r="N112" s="42"/>
    </row>
    <row r="113" spans="1:14" x14ac:dyDescent="0.25">
      <c r="A113" s="48">
        <v>44305</v>
      </c>
      <c r="B113" s="516" t="s">
        <v>459</v>
      </c>
      <c r="C113" s="516" t="s">
        <v>275</v>
      </c>
      <c r="D113" s="516" t="s">
        <v>275</v>
      </c>
      <c r="E113" s="734">
        <v>180000</v>
      </c>
      <c r="F113" s="734"/>
      <c r="G113" s="742">
        <f t="shared" si="2"/>
        <v>766364</v>
      </c>
      <c r="H113" s="516" t="s">
        <v>42</v>
      </c>
      <c r="I113" s="516" t="s">
        <v>18</v>
      </c>
      <c r="J113" s="931" t="s">
        <v>466</v>
      </c>
      <c r="K113" s="531" t="s">
        <v>135</v>
      </c>
      <c r="L113" s="288" t="s">
        <v>62</v>
      </c>
      <c r="M113" s="42"/>
      <c r="N113" s="42"/>
    </row>
    <row r="114" spans="1:14" x14ac:dyDescent="0.25">
      <c r="A114" s="48">
        <v>44305</v>
      </c>
      <c r="B114" s="516" t="s">
        <v>72</v>
      </c>
      <c r="C114" s="516" t="s">
        <v>50</v>
      </c>
      <c r="D114" s="516" t="s">
        <v>91</v>
      </c>
      <c r="E114" s="734"/>
      <c r="F114" s="734">
        <v>3000</v>
      </c>
      <c r="G114" s="742">
        <f>G113-E114+F114</f>
        <v>769364</v>
      </c>
      <c r="H114" s="516" t="s">
        <v>71</v>
      </c>
      <c r="I114" s="516" t="s">
        <v>18</v>
      </c>
      <c r="J114" s="290" t="s">
        <v>433</v>
      </c>
      <c r="K114" s="531" t="s">
        <v>135</v>
      </c>
      <c r="L114" s="288" t="s">
        <v>62</v>
      </c>
      <c r="M114" s="42"/>
      <c r="N114" s="42"/>
    </row>
    <row r="115" spans="1:14" x14ac:dyDescent="0.25">
      <c r="A115" s="48">
        <v>44306</v>
      </c>
      <c r="B115" s="516" t="s">
        <v>72</v>
      </c>
      <c r="C115" s="516" t="s">
        <v>50</v>
      </c>
      <c r="D115" s="516" t="s">
        <v>91</v>
      </c>
      <c r="E115" s="790"/>
      <c r="F115" s="734">
        <v>4000</v>
      </c>
      <c r="G115" s="742">
        <f t="shared" si="2"/>
        <v>773364</v>
      </c>
      <c r="H115" s="516" t="s">
        <v>70</v>
      </c>
      <c r="I115" s="516" t="s">
        <v>18</v>
      </c>
      <c r="J115" s="833" t="s">
        <v>437</v>
      </c>
      <c r="K115" s="531" t="s">
        <v>135</v>
      </c>
      <c r="L115" s="288" t="s">
        <v>62</v>
      </c>
      <c r="M115" s="42"/>
      <c r="N115" s="42"/>
    </row>
    <row r="116" spans="1:14" x14ac:dyDescent="0.25">
      <c r="A116" s="48">
        <v>44306</v>
      </c>
      <c r="B116" s="516" t="s">
        <v>72</v>
      </c>
      <c r="C116" s="516" t="s">
        <v>50</v>
      </c>
      <c r="D116" s="516" t="s">
        <v>91</v>
      </c>
      <c r="E116" s="790"/>
      <c r="F116" s="734">
        <v>4000</v>
      </c>
      <c r="G116" s="742">
        <f t="shared" si="2"/>
        <v>777364</v>
      </c>
      <c r="H116" s="516" t="s">
        <v>276</v>
      </c>
      <c r="I116" s="516" t="s">
        <v>18</v>
      </c>
      <c r="J116" s="762" t="s">
        <v>442</v>
      </c>
      <c r="K116" s="531" t="s">
        <v>135</v>
      </c>
      <c r="L116" s="288" t="s">
        <v>62</v>
      </c>
      <c r="M116" s="42"/>
      <c r="N116" s="42"/>
    </row>
    <row r="117" spans="1:14" x14ac:dyDescent="0.25">
      <c r="A117" s="48">
        <v>44306</v>
      </c>
      <c r="B117" s="516" t="s">
        <v>72</v>
      </c>
      <c r="C117" s="516" t="s">
        <v>50</v>
      </c>
      <c r="D117" s="516" t="s">
        <v>91</v>
      </c>
      <c r="E117" s="790"/>
      <c r="F117" s="734">
        <v>1000</v>
      </c>
      <c r="G117" s="742">
        <f t="shared" si="2"/>
        <v>778364</v>
      </c>
      <c r="H117" s="516" t="s">
        <v>263</v>
      </c>
      <c r="I117" s="516" t="s">
        <v>18</v>
      </c>
      <c r="J117" s="290" t="s">
        <v>454</v>
      </c>
      <c r="K117" s="531" t="s">
        <v>135</v>
      </c>
      <c r="L117" s="288" t="s">
        <v>62</v>
      </c>
      <c r="M117" s="42"/>
      <c r="N117" s="42"/>
    </row>
    <row r="118" spans="1:14" x14ac:dyDescent="0.25">
      <c r="A118" s="48">
        <v>44306</v>
      </c>
      <c r="B118" s="516" t="s">
        <v>105</v>
      </c>
      <c r="C118" s="516" t="s">
        <v>50</v>
      </c>
      <c r="D118" s="516" t="s">
        <v>91</v>
      </c>
      <c r="E118" s="790">
        <v>61000</v>
      </c>
      <c r="F118" s="734"/>
      <c r="G118" s="742">
        <f t="shared" si="2"/>
        <v>717364</v>
      </c>
      <c r="H118" s="516" t="s">
        <v>276</v>
      </c>
      <c r="I118" s="516" t="s">
        <v>18</v>
      </c>
      <c r="J118" s="762" t="s">
        <v>460</v>
      </c>
      <c r="K118" s="531" t="s">
        <v>135</v>
      </c>
      <c r="L118" s="288" t="s">
        <v>62</v>
      </c>
      <c r="M118" s="42"/>
      <c r="N118" s="42"/>
    </row>
    <row r="119" spans="1:14" x14ac:dyDescent="0.25">
      <c r="A119" s="48">
        <v>44306</v>
      </c>
      <c r="B119" s="516" t="s">
        <v>105</v>
      </c>
      <c r="C119" s="516" t="s">
        <v>50</v>
      </c>
      <c r="D119" s="516" t="s">
        <v>91</v>
      </c>
      <c r="E119" s="790">
        <v>58000</v>
      </c>
      <c r="F119" s="734"/>
      <c r="G119" s="742">
        <f t="shared" si="2"/>
        <v>659364</v>
      </c>
      <c r="H119" s="516" t="s">
        <v>71</v>
      </c>
      <c r="I119" s="516" t="s">
        <v>18</v>
      </c>
      <c r="J119" s="290" t="s">
        <v>469</v>
      </c>
      <c r="K119" s="531" t="s">
        <v>135</v>
      </c>
      <c r="L119" s="288" t="s">
        <v>62</v>
      </c>
      <c r="M119" s="42"/>
      <c r="N119" s="42"/>
    </row>
    <row r="120" spans="1:14" x14ac:dyDescent="0.25">
      <c r="A120" s="48">
        <v>44306</v>
      </c>
      <c r="B120" s="516" t="s">
        <v>105</v>
      </c>
      <c r="C120" s="516" t="s">
        <v>50</v>
      </c>
      <c r="D120" s="516" t="s">
        <v>91</v>
      </c>
      <c r="E120" s="790">
        <v>67000</v>
      </c>
      <c r="F120" s="734"/>
      <c r="G120" s="742">
        <f t="shared" si="2"/>
        <v>592364</v>
      </c>
      <c r="H120" s="516" t="s">
        <v>324</v>
      </c>
      <c r="I120" s="516" t="s">
        <v>18</v>
      </c>
      <c r="J120" s="210" t="s">
        <v>472</v>
      </c>
      <c r="K120" s="531" t="s">
        <v>135</v>
      </c>
      <c r="L120" s="288" t="s">
        <v>62</v>
      </c>
      <c r="M120" s="42"/>
      <c r="N120" s="42"/>
    </row>
    <row r="121" spans="1:14" x14ac:dyDescent="0.25">
      <c r="A121" s="48">
        <v>44306</v>
      </c>
      <c r="B121" s="516" t="s">
        <v>105</v>
      </c>
      <c r="C121" s="516" t="s">
        <v>50</v>
      </c>
      <c r="D121" s="516" t="s">
        <v>91</v>
      </c>
      <c r="E121" s="790">
        <v>63000</v>
      </c>
      <c r="F121" s="734"/>
      <c r="G121" s="742">
        <f t="shared" si="2"/>
        <v>529364</v>
      </c>
      <c r="H121" s="516" t="s">
        <v>70</v>
      </c>
      <c r="I121" s="516" t="s">
        <v>18</v>
      </c>
      <c r="J121" s="833" t="s">
        <v>476</v>
      </c>
      <c r="K121" s="531" t="s">
        <v>135</v>
      </c>
      <c r="L121" s="288" t="s">
        <v>62</v>
      </c>
      <c r="M121" s="42"/>
      <c r="N121" s="42"/>
    </row>
    <row r="122" spans="1:14" x14ac:dyDescent="0.25">
      <c r="A122" s="48">
        <v>44306</v>
      </c>
      <c r="B122" s="516" t="s">
        <v>105</v>
      </c>
      <c r="C122" s="516" t="s">
        <v>50</v>
      </c>
      <c r="D122" s="516" t="s">
        <v>91</v>
      </c>
      <c r="E122" s="790">
        <v>53000</v>
      </c>
      <c r="F122" s="734"/>
      <c r="G122" s="742">
        <f t="shared" si="2"/>
        <v>476364</v>
      </c>
      <c r="H122" s="516" t="s">
        <v>263</v>
      </c>
      <c r="I122" s="516" t="s">
        <v>18</v>
      </c>
      <c r="J122" s="290" t="s">
        <v>480</v>
      </c>
      <c r="K122" s="531" t="s">
        <v>135</v>
      </c>
      <c r="L122" s="288" t="s">
        <v>62</v>
      </c>
      <c r="M122" s="42"/>
      <c r="N122" s="42"/>
    </row>
    <row r="123" spans="1:14" x14ac:dyDescent="0.25">
      <c r="A123" s="48">
        <v>44306</v>
      </c>
      <c r="B123" s="516" t="s">
        <v>105</v>
      </c>
      <c r="C123" s="516" t="s">
        <v>50</v>
      </c>
      <c r="D123" s="516" t="s">
        <v>91</v>
      </c>
      <c r="E123" s="734">
        <v>19000</v>
      </c>
      <c r="F123" s="734"/>
      <c r="G123" s="742">
        <f t="shared" si="2"/>
        <v>457364</v>
      </c>
      <c r="H123" s="516" t="s">
        <v>42</v>
      </c>
      <c r="I123" s="516" t="s">
        <v>18</v>
      </c>
      <c r="J123" s="880" t="s">
        <v>485</v>
      </c>
      <c r="K123" s="531" t="s">
        <v>135</v>
      </c>
      <c r="L123" s="288" t="s">
        <v>62</v>
      </c>
      <c r="M123" s="42"/>
      <c r="N123" s="42"/>
    </row>
    <row r="124" spans="1:14" x14ac:dyDescent="0.25">
      <c r="A124" s="48">
        <v>44306</v>
      </c>
      <c r="B124" s="516" t="s">
        <v>490</v>
      </c>
      <c r="C124" s="516" t="s">
        <v>176</v>
      </c>
      <c r="D124" s="516"/>
      <c r="E124" s="734"/>
      <c r="F124" s="734">
        <v>3100000</v>
      </c>
      <c r="G124" s="742">
        <f t="shared" si="2"/>
        <v>3557364</v>
      </c>
      <c r="H124" s="516"/>
      <c r="I124" s="516" t="s">
        <v>18</v>
      </c>
      <c r="J124" s="887" t="s">
        <v>491</v>
      </c>
      <c r="K124" s="531" t="s">
        <v>135</v>
      </c>
      <c r="L124" s="288" t="s">
        <v>62</v>
      </c>
      <c r="M124" s="42"/>
      <c r="N124" s="42"/>
    </row>
    <row r="125" spans="1:14" x14ac:dyDescent="0.25">
      <c r="A125" s="48">
        <v>44306</v>
      </c>
      <c r="B125" s="516" t="s">
        <v>74</v>
      </c>
      <c r="C125" s="516" t="s">
        <v>50</v>
      </c>
      <c r="D125" s="516" t="s">
        <v>14</v>
      </c>
      <c r="E125" s="809">
        <v>220000</v>
      </c>
      <c r="F125" s="734"/>
      <c r="G125" s="742">
        <f t="shared" si="2"/>
        <v>3337364</v>
      </c>
      <c r="H125" s="516" t="s">
        <v>74</v>
      </c>
      <c r="I125" s="516" t="s">
        <v>18</v>
      </c>
      <c r="J125" s="887" t="s">
        <v>492</v>
      </c>
      <c r="K125" s="531" t="s">
        <v>135</v>
      </c>
      <c r="L125" s="288" t="s">
        <v>62</v>
      </c>
      <c r="M125" s="42"/>
      <c r="N125" s="42"/>
    </row>
    <row r="126" spans="1:14" x14ac:dyDescent="0.25">
      <c r="A126" s="48">
        <v>44306</v>
      </c>
      <c r="B126" s="516" t="s">
        <v>495</v>
      </c>
      <c r="C126" s="516" t="s">
        <v>330</v>
      </c>
      <c r="D126" s="516" t="s">
        <v>92</v>
      </c>
      <c r="E126" s="734">
        <v>7000</v>
      </c>
      <c r="F126" s="734"/>
      <c r="G126" s="742">
        <f t="shared" si="2"/>
        <v>3330364</v>
      </c>
      <c r="H126" s="516" t="s">
        <v>42</v>
      </c>
      <c r="I126" s="516" t="s">
        <v>18</v>
      </c>
      <c r="J126" s="887" t="s">
        <v>508</v>
      </c>
      <c r="K126" s="531" t="s">
        <v>135</v>
      </c>
      <c r="L126" s="288" t="s">
        <v>62</v>
      </c>
      <c r="M126" s="42"/>
      <c r="N126" s="42"/>
    </row>
    <row r="127" spans="1:14" x14ac:dyDescent="0.25">
      <c r="A127" s="48">
        <v>44306</v>
      </c>
      <c r="B127" s="516" t="s">
        <v>496</v>
      </c>
      <c r="C127" s="516" t="s">
        <v>330</v>
      </c>
      <c r="D127" s="516" t="s">
        <v>92</v>
      </c>
      <c r="E127" s="734">
        <v>6000</v>
      </c>
      <c r="F127" s="734"/>
      <c r="G127" s="742">
        <f t="shared" si="2"/>
        <v>3324364</v>
      </c>
      <c r="H127" s="516" t="s">
        <v>42</v>
      </c>
      <c r="I127" s="516" t="s">
        <v>18</v>
      </c>
      <c r="J127" s="887" t="s">
        <v>508</v>
      </c>
      <c r="K127" s="531" t="s">
        <v>135</v>
      </c>
      <c r="L127" s="288" t="s">
        <v>62</v>
      </c>
      <c r="M127" s="42"/>
      <c r="N127" s="42"/>
    </row>
    <row r="128" spans="1:14" x14ac:dyDescent="0.25">
      <c r="A128" s="48">
        <v>44306</v>
      </c>
      <c r="B128" s="516" t="s">
        <v>497</v>
      </c>
      <c r="C128" s="516" t="s">
        <v>330</v>
      </c>
      <c r="D128" s="516" t="s">
        <v>92</v>
      </c>
      <c r="E128" s="734">
        <v>3000</v>
      </c>
      <c r="F128" s="734"/>
      <c r="G128" s="742">
        <f t="shared" si="2"/>
        <v>3321364</v>
      </c>
      <c r="H128" s="516" t="s">
        <v>42</v>
      </c>
      <c r="I128" s="516" t="s">
        <v>18</v>
      </c>
      <c r="J128" s="887" t="s">
        <v>508</v>
      </c>
      <c r="K128" s="531" t="s">
        <v>135</v>
      </c>
      <c r="L128" s="288" t="s">
        <v>62</v>
      </c>
      <c r="M128" s="42"/>
      <c r="N128" s="42"/>
    </row>
    <row r="129" spans="1:14" x14ac:dyDescent="0.25">
      <c r="A129" s="48">
        <v>44306</v>
      </c>
      <c r="B129" s="516" t="s">
        <v>498</v>
      </c>
      <c r="C129" s="516" t="s">
        <v>330</v>
      </c>
      <c r="D129" s="516" t="s">
        <v>92</v>
      </c>
      <c r="E129" s="734">
        <v>5000</v>
      </c>
      <c r="F129" s="734"/>
      <c r="G129" s="742">
        <f t="shared" si="2"/>
        <v>3316364</v>
      </c>
      <c r="H129" s="517" t="s">
        <v>42</v>
      </c>
      <c r="I129" s="516" t="s">
        <v>18</v>
      </c>
      <c r="J129" s="887" t="s">
        <v>508</v>
      </c>
      <c r="K129" s="531" t="s">
        <v>135</v>
      </c>
      <c r="L129" s="288" t="s">
        <v>62</v>
      </c>
      <c r="M129" s="42"/>
      <c r="N129" s="42"/>
    </row>
    <row r="130" spans="1:14" x14ac:dyDescent="0.25">
      <c r="A130" s="48">
        <v>44306</v>
      </c>
      <c r="B130" s="516" t="s">
        <v>499</v>
      </c>
      <c r="C130" s="516" t="s">
        <v>330</v>
      </c>
      <c r="D130" s="516" t="s">
        <v>92</v>
      </c>
      <c r="E130" s="734">
        <v>10000</v>
      </c>
      <c r="F130" s="734"/>
      <c r="G130" s="742">
        <f t="shared" si="2"/>
        <v>3306364</v>
      </c>
      <c r="H130" s="517" t="s">
        <v>42</v>
      </c>
      <c r="I130" s="516" t="s">
        <v>18</v>
      </c>
      <c r="J130" s="887" t="s">
        <v>508</v>
      </c>
      <c r="K130" s="531" t="s">
        <v>135</v>
      </c>
      <c r="L130" s="288" t="s">
        <v>62</v>
      </c>
      <c r="M130" s="42"/>
      <c r="N130" s="42"/>
    </row>
    <row r="131" spans="1:14" x14ac:dyDescent="0.25">
      <c r="A131" s="48">
        <v>44306</v>
      </c>
      <c r="B131" s="516" t="s">
        <v>500</v>
      </c>
      <c r="C131" s="516" t="s">
        <v>330</v>
      </c>
      <c r="D131" s="516" t="s">
        <v>92</v>
      </c>
      <c r="E131" s="734">
        <v>4000</v>
      </c>
      <c r="F131" s="734"/>
      <c r="G131" s="742">
        <f t="shared" si="2"/>
        <v>3302364</v>
      </c>
      <c r="H131" s="517" t="s">
        <v>42</v>
      </c>
      <c r="I131" s="516" t="s">
        <v>18</v>
      </c>
      <c r="J131" s="887" t="s">
        <v>508</v>
      </c>
      <c r="K131" s="531" t="s">
        <v>135</v>
      </c>
      <c r="L131" s="288" t="s">
        <v>62</v>
      </c>
      <c r="M131" s="42"/>
      <c r="N131" s="42"/>
    </row>
    <row r="132" spans="1:14" x14ac:dyDescent="0.25">
      <c r="A132" s="48">
        <v>44306</v>
      </c>
      <c r="B132" s="516" t="s">
        <v>501</v>
      </c>
      <c r="C132" s="516" t="s">
        <v>330</v>
      </c>
      <c r="D132" s="516" t="s">
        <v>92</v>
      </c>
      <c r="E132" s="734">
        <v>30000</v>
      </c>
      <c r="F132" s="734"/>
      <c r="G132" s="742">
        <f t="shared" si="2"/>
        <v>3272364</v>
      </c>
      <c r="H132" s="517" t="s">
        <v>42</v>
      </c>
      <c r="I132" s="516" t="s">
        <v>18</v>
      </c>
      <c r="J132" s="887" t="s">
        <v>508</v>
      </c>
      <c r="K132" s="531" t="s">
        <v>135</v>
      </c>
      <c r="L132" s="288" t="s">
        <v>62</v>
      </c>
      <c r="M132" s="42"/>
      <c r="N132" s="42"/>
    </row>
    <row r="133" spans="1:14" x14ac:dyDescent="0.25">
      <c r="A133" s="48">
        <v>44306</v>
      </c>
      <c r="B133" s="516" t="s">
        <v>502</v>
      </c>
      <c r="C133" s="516" t="s">
        <v>330</v>
      </c>
      <c r="D133" s="516" t="s">
        <v>92</v>
      </c>
      <c r="E133" s="734">
        <v>7000</v>
      </c>
      <c r="F133" s="734"/>
      <c r="G133" s="742">
        <f t="shared" si="2"/>
        <v>3265364</v>
      </c>
      <c r="H133" s="517" t="s">
        <v>42</v>
      </c>
      <c r="I133" s="516" t="s">
        <v>18</v>
      </c>
      <c r="J133" s="887" t="s">
        <v>508</v>
      </c>
      <c r="K133" s="531" t="s">
        <v>135</v>
      </c>
      <c r="L133" s="288" t="s">
        <v>62</v>
      </c>
      <c r="M133" s="42"/>
      <c r="N133" s="42"/>
    </row>
    <row r="134" spans="1:14" x14ac:dyDescent="0.25">
      <c r="A134" s="48">
        <v>44306</v>
      </c>
      <c r="B134" s="516" t="s">
        <v>503</v>
      </c>
      <c r="C134" s="516" t="s">
        <v>330</v>
      </c>
      <c r="D134" s="516" t="s">
        <v>92</v>
      </c>
      <c r="E134" s="734">
        <v>5500</v>
      </c>
      <c r="F134" s="734"/>
      <c r="G134" s="742">
        <f t="shared" si="2"/>
        <v>3259864</v>
      </c>
      <c r="H134" s="517" t="s">
        <v>42</v>
      </c>
      <c r="I134" s="516" t="s">
        <v>18</v>
      </c>
      <c r="J134" s="887" t="s">
        <v>508</v>
      </c>
      <c r="K134" s="531" t="s">
        <v>135</v>
      </c>
      <c r="L134" s="288" t="s">
        <v>62</v>
      </c>
      <c r="M134" s="42"/>
      <c r="N134" s="42"/>
    </row>
    <row r="135" spans="1:14" x14ac:dyDescent="0.25">
      <c r="A135" s="48">
        <v>44306</v>
      </c>
      <c r="B135" s="516" t="s">
        <v>505</v>
      </c>
      <c r="C135" s="516" t="s">
        <v>330</v>
      </c>
      <c r="D135" s="516" t="s">
        <v>92</v>
      </c>
      <c r="E135" s="734">
        <v>29000</v>
      </c>
      <c r="F135" s="734"/>
      <c r="G135" s="742">
        <f t="shared" si="2"/>
        <v>3230864</v>
      </c>
      <c r="H135" s="517" t="s">
        <v>42</v>
      </c>
      <c r="I135" s="516" t="s">
        <v>18</v>
      </c>
      <c r="J135" s="887" t="s">
        <v>508</v>
      </c>
      <c r="K135" s="531" t="s">
        <v>135</v>
      </c>
      <c r="L135" s="288" t="s">
        <v>62</v>
      </c>
      <c r="M135" s="42"/>
      <c r="N135" s="42"/>
    </row>
    <row r="136" spans="1:14" x14ac:dyDescent="0.25">
      <c r="A136" s="48">
        <v>44306</v>
      </c>
      <c r="B136" s="516" t="s">
        <v>504</v>
      </c>
      <c r="C136" s="516" t="s">
        <v>330</v>
      </c>
      <c r="D136" s="516" t="s">
        <v>92</v>
      </c>
      <c r="E136" s="734">
        <v>17000</v>
      </c>
      <c r="F136" s="734"/>
      <c r="G136" s="742">
        <f t="shared" si="2"/>
        <v>3213864</v>
      </c>
      <c r="H136" s="517" t="s">
        <v>42</v>
      </c>
      <c r="I136" s="516" t="s">
        <v>18</v>
      </c>
      <c r="J136" s="887" t="s">
        <v>508</v>
      </c>
      <c r="K136" s="531" t="s">
        <v>135</v>
      </c>
      <c r="L136" s="288" t="s">
        <v>62</v>
      </c>
      <c r="M136" s="42"/>
      <c r="N136" s="42"/>
    </row>
    <row r="137" spans="1:14" x14ac:dyDescent="0.25">
      <c r="A137" s="48">
        <v>44306</v>
      </c>
      <c r="B137" s="516" t="s">
        <v>506</v>
      </c>
      <c r="C137" s="516" t="s">
        <v>330</v>
      </c>
      <c r="D137" s="516" t="s">
        <v>92</v>
      </c>
      <c r="E137" s="734">
        <v>5000</v>
      </c>
      <c r="F137" s="734"/>
      <c r="G137" s="742">
        <f t="shared" si="2"/>
        <v>3208864</v>
      </c>
      <c r="H137" s="517" t="s">
        <v>42</v>
      </c>
      <c r="I137" s="516" t="s">
        <v>18</v>
      </c>
      <c r="J137" s="887" t="s">
        <v>508</v>
      </c>
      <c r="K137" s="531" t="s">
        <v>135</v>
      </c>
      <c r="L137" s="288" t="s">
        <v>62</v>
      </c>
      <c r="M137" s="42"/>
      <c r="N137" s="42"/>
    </row>
    <row r="138" spans="1:14" x14ac:dyDescent="0.25">
      <c r="A138" s="48">
        <v>44306</v>
      </c>
      <c r="B138" s="516" t="s">
        <v>507</v>
      </c>
      <c r="C138" s="516" t="s">
        <v>330</v>
      </c>
      <c r="D138" s="516" t="s">
        <v>92</v>
      </c>
      <c r="E138" s="743">
        <v>39000</v>
      </c>
      <c r="F138" s="743"/>
      <c r="G138" s="742">
        <f t="shared" si="2"/>
        <v>3169864</v>
      </c>
      <c r="H138" s="517" t="s">
        <v>42</v>
      </c>
      <c r="I138" s="516" t="s">
        <v>18</v>
      </c>
      <c r="J138" s="887" t="s">
        <v>508</v>
      </c>
      <c r="K138" s="531" t="s">
        <v>135</v>
      </c>
      <c r="L138" s="288" t="s">
        <v>62</v>
      </c>
      <c r="M138" s="42"/>
      <c r="N138" s="42"/>
    </row>
    <row r="139" spans="1:14" x14ac:dyDescent="0.25">
      <c r="A139" s="796">
        <v>44307</v>
      </c>
      <c r="B139" s="516" t="s">
        <v>72</v>
      </c>
      <c r="C139" s="516" t="s">
        <v>50</v>
      </c>
      <c r="D139" s="516" t="s">
        <v>91</v>
      </c>
      <c r="E139" s="809"/>
      <c r="F139" s="809">
        <v>5000</v>
      </c>
      <c r="G139" s="742">
        <f t="shared" si="2"/>
        <v>3174864</v>
      </c>
      <c r="H139" s="516" t="s">
        <v>276</v>
      </c>
      <c r="I139" s="516" t="s">
        <v>18</v>
      </c>
      <c r="J139" s="762" t="s">
        <v>460</v>
      </c>
      <c r="K139" s="531" t="s">
        <v>135</v>
      </c>
      <c r="L139" s="288" t="s">
        <v>62</v>
      </c>
      <c r="M139" s="42"/>
      <c r="N139" s="42"/>
    </row>
    <row r="140" spans="1:14" x14ac:dyDescent="0.25">
      <c r="A140" s="48">
        <v>44307</v>
      </c>
      <c r="B140" s="516" t="s">
        <v>72</v>
      </c>
      <c r="C140" s="516" t="s">
        <v>50</v>
      </c>
      <c r="D140" s="675" t="s">
        <v>91</v>
      </c>
      <c r="E140" s="809"/>
      <c r="F140" s="809">
        <v>2000</v>
      </c>
      <c r="G140" s="742">
        <f>G139-E140+F140</f>
        <v>3176864</v>
      </c>
      <c r="H140" s="517" t="s">
        <v>71</v>
      </c>
      <c r="I140" s="516" t="s">
        <v>18</v>
      </c>
      <c r="J140" s="290" t="s">
        <v>469</v>
      </c>
      <c r="K140" s="531" t="s">
        <v>135</v>
      </c>
      <c r="L140" s="288" t="s">
        <v>62</v>
      </c>
      <c r="M140" s="42"/>
      <c r="N140" s="42"/>
    </row>
    <row r="141" spans="1:14" ht="16.5" customHeight="1" x14ac:dyDescent="0.25">
      <c r="A141" s="48">
        <v>44307</v>
      </c>
      <c r="B141" s="516" t="s">
        <v>72</v>
      </c>
      <c r="C141" s="516" t="s">
        <v>50</v>
      </c>
      <c r="D141" s="675" t="s">
        <v>91</v>
      </c>
      <c r="E141" s="454"/>
      <c r="F141" s="454">
        <v>10000</v>
      </c>
      <c r="G141" s="742">
        <f t="shared" si="2"/>
        <v>3186864</v>
      </c>
      <c r="H141" s="517" t="s">
        <v>324</v>
      </c>
      <c r="I141" s="516" t="s">
        <v>18</v>
      </c>
      <c r="J141" s="210" t="s">
        <v>472</v>
      </c>
      <c r="K141" s="531" t="s">
        <v>135</v>
      </c>
      <c r="L141" s="288" t="s">
        <v>62</v>
      </c>
      <c r="M141" s="42"/>
      <c r="N141" s="42"/>
    </row>
    <row r="142" spans="1:14" x14ac:dyDescent="0.25">
      <c r="A142" s="48">
        <v>44307</v>
      </c>
      <c r="B142" s="516" t="s">
        <v>72</v>
      </c>
      <c r="C142" s="516" t="s">
        <v>50</v>
      </c>
      <c r="D142" s="516" t="s">
        <v>91</v>
      </c>
      <c r="E142" s="809"/>
      <c r="F142" s="809">
        <v>3000</v>
      </c>
      <c r="G142" s="742">
        <f t="shared" si="2"/>
        <v>3189864</v>
      </c>
      <c r="H142" s="516" t="s">
        <v>70</v>
      </c>
      <c r="I142" s="516" t="s">
        <v>18</v>
      </c>
      <c r="J142" s="833" t="s">
        <v>476</v>
      </c>
      <c r="K142" s="531" t="s">
        <v>135</v>
      </c>
      <c r="L142" s="288" t="s">
        <v>62</v>
      </c>
      <c r="M142" s="42"/>
      <c r="N142" s="42"/>
    </row>
    <row r="143" spans="1:14" x14ac:dyDescent="0.25">
      <c r="A143" s="48">
        <v>44307</v>
      </c>
      <c r="B143" s="516" t="s">
        <v>72</v>
      </c>
      <c r="C143" s="516" t="s">
        <v>50</v>
      </c>
      <c r="D143" s="516" t="s">
        <v>91</v>
      </c>
      <c r="E143" s="809"/>
      <c r="F143" s="809">
        <v>5000</v>
      </c>
      <c r="G143" s="742">
        <f t="shared" si="2"/>
        <v>3194864</v>
      </c>
      <c r="H143" s="516" t="s">
        <v>263</v>
      </c>
      <c r="I143" s="516" t="s">
        <v>18</v>
      </c>
      <c r="J143" s="290" t="s">
        <v>480</v>
      </c>
      <c r="K143" s="531" t="s">
        <v>135</v>
      </c>
      <c r="L143" s="288" t="s">
        <v>62</v>
      </c>
      <c r="M143" s="42"/>
      <c r="N143" s="42"/>
    </row>
    <row r="144" spans="1:14" x14ac:dyDescent="0.25">
      <c r="A144" s="48">
        <v>44307</v>
      </c>
      <c r="B144" s="516" t="s">
        <v>105</v>
      </c>
      <c r="C144" s="516" t="s">
        <v>50</v>
      </c>
      <c r="D144" s="516" t="s">
        <v>52</v>
      </c>
      <c r="E144" s="809">
        <v>21000</v>
      </c>
      <c r="F144" s="809"/>
      <c r="G144" s="742">
        <f t="shared" si="2"/>
        <v>3173864</v>
      </c>
      <c r="H144" s="516" t="s">
        <v>97</v>
      </c>
      <c r="I144" s="516" t="s">
        <v>18</v>
      </c>
      <c r="J144" s="291" t="s">
        <v>678</v>
      </c>
      <c r="K144" s="531" t="s">
        <v>135</v>
      </c>
      <c r="L144" s="288" t="s">
        <v>62</v>
      </c>
      <c r="M144" s="42"/>
      <c r="N144" s="42"/>
    </row>
    <row r="145" spans="1:14" x14ac:dyDescent="0.25">
      <c r="A145" s="48">
        <v>44307</v>
      </c>
      <c r="B145" s="516" t="s">
        <v>105</v>
      </c>
      <c r="C145" s="516" t="s">
        <v>50</v>
      </c>
      <c r="D145" s="516" t="s">
        <v>91</v>
      </c>
      <c r="E145" s="734">
        <v>67000</v>
      </c>
      <c r="F145" s="734"/>
      <c r="G145" s="742">
        <f t="shared" si="2"/>
        <v>3106864</v>
      </c>
      <c r="H145" s="516" t="s">
        <v>276</v>
      </c>
      <c r="I145" s="516" t="s">
        <v>18</v>
      </c>
      <c r="J145" s="762" t="s">
        <v>527</v>
      </c>
      <c r="K145" s="531" t="s">
        <v>135</v>
      </c>
      <c r="L145" s="288" t="s">
        <v>62</v>
      </c>
      <c r="M145" s="42"/>
      <c r="N145" s="42"/>
    </row>
    <row r="146" spans="1:14" x14ac:dyDescent="0.25">
      <c r="A146" s="48">
        <v>44307</v>
      </c>
      <c r="B146" s="516" t="s">
        <v>105</v>
      </c>
      <c r="C146" s="516" t="s">
        <v>50</v>
      </c>
      <c r="D146" s="516" t="s">
        <v>91</v>
      </c>
      <c r="E146" s="734">
        <v>72000</v>
      </c>
      <c r="F146" s="734"/>
      <c r="G146" s="742">
        <f t="shared" si="2"/>
        <v>3034864</v>
      </c>
      <c r="H146" s="516" t="s">
        <v>71</v>
      </c>
      <c r="I146" s="516" t="s">
        <v>18</v>
      </c>
      <c r="J146" s="290" t="s">
        <v>517</v>
      </c>
      <c r="K146" s="531" t="s">
        <v>135</v>
      </c>
      <c r="L146" s="288" t="s">
        <v>62</v>
      </c>
      <c r="M146" s="42"/>
      <c r="N146" s="42"/>
    </row>
    <row r="147" spans="1:14" x14ac:dyDescent="0.25">
      <c r="A147" s="48">
        <v>44307</v>
      </c>
      <c r="B147" s="516" t="s">
        <v>105</v>
      </c>
      <c r="C147" s="516" t="s">
        <v>50</v>
      </c>
      <c r="D147" s="516" t="s">
        <v>91</v>
      </c>
      <c r="E147" s="734">
        <v>55000</v>
      </c>
      <c r="F147" s="734"/>
      <c r="G147" s="742">
        <f t="shared" si="2"/>
        <v>2979864</v>
      </c>
      <c r="H147" s="516" t="s">
        <v>263</v>
      </c>
      <c r="I147" s="516" t="s">
        <v>18</v>
      </c>
      <c r="J147" s="290" t="s">
        <v>532</v>
      </c>
      <c r="K147" s="531" t="s">
        <v>135</v>
      </c>
      <c r="L147" s="288" t="s">
        <v>62</v>
      </c>
      <c r="M147" s="42"/>
      <c r="N147" s="42"/>
    </row>
    <row r="148" spans="1:14" x14ac:dyDescent="0.25">
      <c r="A148" s="48">
        <v>44307</v>
      </c>
      <c r="B148" s="516" t="s">
        <v>105</v>
      </c>
      <c r="C148" s="516" t="s">
        <v>50</v>
      </c>
      <c r="D148" s="516" t="s">
        <v>91</v>
      </c>
      <c r="E148" s="734">
        <v>65000</v>
      </c>
      <c r="F148" s="734"/>
      <c r="G148" s="742">
        <f t="shared" si="2"/>
        <v>2914864</v>
      </c>
      <c r="H148" s="516" t="s">
        <v>324</v>
      </c>
      <c r="I148" s="516" t="s">
        <v>18</v>
      </c>
      <c r="J148" s="210" t="s">
        <v>522</v>
      </c>
      <c r="K148" s="531" t="s">
        <v>135</v>
      </c>
      <c r="L148" s="288" t="s">
        <v>62</v>
      </c>
      <c r="M148" s="42"/>
      <c r="N148" s="42"/>
    </row>
    <row r="149" spans="1:14" x14ac:dyDescent="0.25">
      <c r="A149" s="48">
        <v>44307</v>
      </c>
      <c r="B149" s="516" t="s">
        <v>105</v>
      </c>
      <c r="C149" s="516" t="s">
        <v>50</v>
      </c>
      <c r="D149" s="516" t="s">
        <v>91</v>
      </c>
      <c r="E149" s="734">
        <v>61000</v>
      </c>
      <c r="F149" s="734"/>
      <c r="G149" s="742">
        <f t="shared" si="2"/>
        <v>2853864</v>
      </c>
      <c r="H149" s="516" t="s">
        <v>70</v>
      </c>
      <c r="I149" s="516" t="s">
        <v>18</v>
      </c>
      <c r="J149" s="833" t="s">
        <v>511</v>
      </c>
      <c r="K149" s="531" t="s">
        <v>135</v>
      </c>
      <c r="L149" s="288" t="s">
        <v>62</v>
      </c>
      <c r="M149" s="42"/>
      <c r="N149" s="42"/>
    </row>
    <row r="150" spans="1:14" ht="15" customHeight="1" x14ac:dyDescent="0.25">
      <c r="A150" s="48">
        <v>44307</v>
      </c>
      <c r="B150" s="516" t="s">
        <v>543</v>
      </c>
      <c r="C150" s="516" t="s">
        <v>330</v>
      </c>
      <c r="D150" s="516" t="s">
        <v>92</v>
      </c>
      <c r="E150" s="734">
        <v>4000</v>
      </c>
      <c r="F150" s="734"/>
      <c r="G150" s="742">
        <f t="shared" si="2"/>
        <v>2849864</v>
      </c>
      <c r="H150" s="516" t="s">
        <v>42</v>
      </c>
      <c r="I150" s="516" t="s">
        <v>18</v>
      </c>
      <c r="J150" s="880" t="s">
        <v>544</v>
      </c>
      <c r="K150" s="531" t="s">
        <v>135</v>
      </c>
      <c r="L150" s="288" t="s">
        <v>62</v>
      </c>
      <c r="M150" s="42"/>
      <c r="N150" s="42"/>
    </row>
    <row r="151" spans="1:14" ht="15" customHeight="1" x14ac:dyDescent="0.25">
      <c r="A151" s="48">
        <v>44308</v>
      </c>
      <c r="B151" s="516" t="s">
        <v>72</v>
      </c>
      <c r="C151" s="516" t="s">
        <v>50</v>
      </c>
      <c r="D151" s="516" t="s">
        <v>91</v>
      </c>
      <c r="E151" s="734"/>
      <c r="F151" s="734">
        <v>6000</v>
      </c>
      <c r="G151" s="742">
        <f t="shared" si="2"/>
        <v>2855864</v>
      </c>
      <c r="H151" s="516" t="s">
        <v>276</v>
      </c>
      <c r="I151" s="516" t="s">
        <v>18</v>
      </c>
      <c r="J151" s="762" t="s">
        <v>527</v>
      </c>
      <c r="K151" s="531" t="s">
        <v>135</v>
      </c>
      <c r="L151" s="288" t="s">
        <v>62</v>
      </c>
      <c r="M151" s="42"/>
      <c r="N151" s="42"/>
    </row>
    <row r="152" spans="1:14" ht="17.25" customHeight="1" x14ac:dyDescent="0.25">
      <c r="A152" s="48">
        <v>44308</v>
      </c>
      <c r="B152" s="516" t="s">
        <v>72</v>
      </c>
      <c r="C152" s="516" t="s">
        <v>50</v>
      </c>
      <c r="D152" s="516" t="s">
        <v>91</v>
      </c>
      <c r="E152" s="734"/>
      <c r="F152" s="734">
        <v>3000</v>
      </c>
      <c r="G152" s="742">
        <f t="shared" si="2"/>
        <v>2858864</v>
      </c>
      <c r="H152" s="516" t="s">
        <v>71</v>
      </c>
      <c r="I152" s="516" t="s">
        <v>18</v>
      </c>
      <c r="J152" s="290" t="s">
        <v>517</v>
      </c>
      <c r="K152" s="531" t="s">
        <v>135</v>
      </c>
      <c r="L152" s="288" t="s">
        <v>62</v>
      </c>
      <c r="M152" s="42"/>
      <c r="N152" s="42"/>
    </row>
    <row r="153" spans="1:14" x14ac:dyDescent="0.25">
      <c r="A153" s="48">
        <v>44308</v>
      </c>
      <c r="B153" s="516" t="s">
        <v>72</v>
      </c>
      <c r="C153" s="516" t="s">
        <v>50</v>
      </c>
      <c r="D153" s="516" t="s">
        <v>91</v>
      </c>
      <c r="E153" s="743"/>
      <c r="F153" s="743">
        <v>3000</v>
      </c>
      <c r="G153" s="742">
        <f t="shared" si="2"/>
        <v>2861864</v>
      </c>
      <c r="H153" s="517" t="s">
        <v>263</v>
      </c>
      <c r="I153" s="516" t="s">
        <v>18</v>
      </c>
      <c r="J153" s="290" t="s">
        <v>532</v>
      </c>
      <c r="K153" s="531" t="s">
        <v>135</v>
      </c>
      <c r="L153" s="516" t="s">
        <v>62</v>
      </c>
      <c r="M153" s="42"/>
      <c r="N153" s="42"/>
    </row>
    <row r="154" spans="1:14" x14ac:dyDescent="0.25">
      <c r="A154" s="48">
        <v>44308</v>
      </c>
      <c r="B154" s="516" t="s">
        <v>72</v>
      </c>
      <c r="C154" s="516" t="s">
        <v>50</v>
      </c>
      <c r="D154" s="516" t="s">
        <v>91</v>
      </c>
      <c r="E154" s="846"/>
      <c r="F154" s="846">
        <v>1000</v>
      </c>
      <c r="G154" s="742">
        <f t="shared" si="2"/>
        <v>2862864</v>
      </c>
      <c r="H154" s="517" t="s">
        <v>324</v>
      </c>
      <c r="I154" s="516" t="s">
        <v>18</v>
      </c>
      <c r="J154" s="210" t="s">
        <v>522</v>
      </c>
      <c r="K154" s="531" t="s">
        <v>135</v>
      </c>
      <c r="L154" s="516" t="s">
        <v>62</v>
      </c>
      <c r="M154" s="42"/>
      <c r="N154" s="42"/>
    </row>
    <row r="155" spans="1:14" x14ac:dyDescent="0.25">
      <c r="A155" s="48">
        <v>44308</v>
      </c>
      <c r="B155" s="516" t="s">
        <v>72</v>
      </c>
      <c r="C155" s="516" t="s">
        <v>50</v>
      </c>
      <c r="D155" s="516" t="s">
        <v>91</v>
      </c>
      <c r="E155" s="846"/>
      <c r="F155" s="846">
        <v>3000</v>
      </c>
      <c r="G155" s="742">
        <f t="shared" si="2"/>
        <v>2865864</v>
      </c>
      <c r="H155" s="517" t="s">
        <v>70</v>
      </c>
      <c r="I155" s="516" t="s">
        <v>18</v>
      </c>
      <c r="J155" s="833" t="s">
        <v>511</v>
      </c>
      <c r="K155" s="531" t="s">
        <v>135</v>
      </c>
      <c r="L155" s="516" t="s">
        <v>62</v>
      </c>
      <c r="M155" s="42"/>
      <c r="N155" s="42"/>
    </row>
    <row r="156" spans="1:14" x14ac:dyDescent="0.25">
      <c r="A156" s="48">
        <v>44308</v>
      </c>
      <c r="B156" s="516" t="s">
        <v>105</v>
      </c>
      <c r="C156" s="516" t="s">
        <v>50</v>
      </c>
      <c r="D156" s="675" t="s">
        <v>91</v>
      </c>
      <c r="E156" s="846">
        <v>63000</v>
      </c>
      <c r="F156" s="846"/>
      <c r="G156" s="742">
        <f t="shared" si="2"/>
        <v>2802864</v>
      </c>
      <c r="H156" s="517" t="s">
        <v>70</v>
      </c>
      <c r="I156" s="516" t="s">
        <v>18</v>
      </c>
      <c r="J156" s="833" t="s">
        <v>512</v>
      </c>
      <c r="K156" s="531" t="s">
        <v>135</v>
      </c>
      <c r="L156" s="516" t="s">
        <v>62</v>
      </c>
      <c r="M156" s="42"/>
      <c r="N156" s="42"/>
    </row>
    <row r="157" spans="1:14" x14ac:dyDescent="0.25">
      <c r="A157" s="48">
        <v>44308</v>
      </c>
      <c r="B157" s="516" t="s">
        <v>105</v>
      </c>
      <c r="C157" s="516" t="s">
        <v>50</v>
      </c>
      <c r="D157" s="675" t="s">
        <v>91</v>
      </c>
      <c r="E157" s="846">
        <v>60000</v>
      </c>
      <c r="F157" s="846"/>
      <c r="G157" s="742">
        <f t="shared" si="2"/>
        <v>2742864</v>
      </c>
      <c r="H157" s="517" t="s">
        <v>71</v>
      </c>
      <c r="I157" s="516" t="s">
        <v>18</v>
      </c>
      <c r="J157" s="290" t="s">
        <v>518</v>
      </c>
      <c r="K157" s="531" t="s">
        <v>135</v>
      </c>
      <c r="L157" s="516" t="s">
        <v>62</v>
      </c>
      <c r="M157" s="42"/>
      <c r="N157" s="42"/>
    </row>
    <row r="158" spans="1:14" x14ac:dyDescent="0.25">
      <c r="A158" s="48">
        <v>44308</v>
      </c>
      <c r="B158" s="516" t="s">
        <v>105</v>
      </c>
      <c r="C158" s="516" t="s">
        <v>50</v>
      </c>
      <c r="D158" s="675" t="s">
        <v>91</v>
      </c>
      <c r="E158" s="846">
        <v>62000</v>
      </c>
      <c r="F158" s="846"/>
      <c r="G158" s="742">
        <f t="shared" si="2"/>
        <v>2680864</v>
      </c>
      <c r="H158" s="517" t="s">
        <v>324</v>
      </c>
      <c r="I158" s="516" t="s">
        <v>18</v>
      </c>
      <c r="J158" s="210" t="s">
        <v>523</v>
      </c>
      <c r="K158" s="531" t="s">
        <v>135</v>
      </c>
      <c r="L158" s="516" t="s">
        <v>62</v>
      </c>
      <c r="M158" s="42"/>
      <c r="N158" s="42"/>
    </row>
    <row r="159" spans="1:14" x14ac:dyDescent="0.25">
      <c r="A159" s="48">
        <v>44308</v>
      </c>
      <c r="B159" s="516" t="s">
        <v>105</v>
      </c>
      <c r="C159" s="516" t="s">
        <v>50</v>
      </c>
      <c r="D159" s="675" t="s">
        <v>91</v>
      </c>
      <c r="E159" s="846">
        <v>63000</v>
      </c>
      <c r="F159" s="846"/>
      <c r="G159" s="742">
        <f t="shared" si="2"/>
        <v>2617864</v>
      </c>
      <c r="H159" s="517" t="s">
        <v>263</v>
      </c>
      <c r="I159" s="516" t="s">
        <v>18</v>
      </c>
      <c r="J159" s="290" t="s">
        <v>545</v>
      </c>
      <c r="K159" s="531" t="s">
        <v>135</v>
      </c>
      <c r="L159" s="516" t="s">
        <v>62</v>
      </c>
      <c r="M159" s="42"/>
      <c r="N159" s="42"/>
    </row>
    <row r="160" spans="1:14" x14ac:dyDescent="0.25">
      <c r="A160" s="48">
        <v>44308</v>
      </c>
      <c r="B160" s="516" t="s">
        <v>105</v>
      </c>
      <c r="C160" s="516" t="s">
        <v>50</v>
      </c>
      <c r="D160" s="675" t="s">
        <v>91</v>
      </c>
      <c r="E160" s="846">
        <v>54000</v>
      </c>
      <c r="F160" s="846"/>
      <c r="G160" s="742">
        <f t="shared" si="2"/>
        <v>2563864</v>
      </c>
      <c r="H160" s="517" t="s">
        <v>276</v>
      </c>
      <c r="I160" s="516" t="s">
        <v>18</v>
      </c>
      <c r="J160" s="762" t="s">
        <v>546</v>
      </c>
      <c r="K160" s="531" t="s">
        <v>135</v>
      </c>
      <c r="L160" s="516" t="s">
        <v>62</v>
      </c>
      <c r="M160" s="42"/>
      <c r="N160" s="42"/>
    </row>
    <row r="161" spans="1:14" x14ac:dyDescent="0.25">
      <c r="A161" s="48">
        <v>44309</v>
      </c>
      <c r="B161" s="516" t="s">
        <v>72</v>
      </c>
      <c r="C161" s="516" t="s">
        <v>50</v>
      </c>
      <c r="D161" s="675" t="s">
        <v>91</v>
      </c>
      <c r="E161" s="846"/>
      <c r="F161" s="846">
        <v>2000</v>
      </c>
      <c r="G161" s="742">
        <f t="shared" si="2"/>
        <v>2565864</v>
      </c>
      <c r="H161" s="517" t="s">
        <v>70</v>
      </c>
      <c r="I161" s="516" t="s">
        <v>18</v>
      </c>
      <c r="J161" s="833" t="s">
        <v>512</v>
      </c>
      <c r="K161" s="531" t="s">
        <v>135</v>
      </c>
      <c r="L161" s="516" t="s">
        <v>62</v>
      </c>
      <c r="M161" s="42"/>
      <c r="N161" s="42"/>
    </row>
    <row r="162" spans="1:14" x14ac:dyDescent="0.25">
      <c r="A162" s="48">
        <v>44309</v>
      </c>
      <c r="B162" s="516" t="s">
        <v>72</v>
      </c>
      <c r="C162" s="516" t="s">
        <v>50</v>
      </c>
      <c r="D162" s="675" t="s">
        <v>91</v>
      </c>
      <c r="E162" s="846"/>
      <c r="F162" s="846">
        <v>3000</v>
      </c>
      <c r="G162" s="742">
        <f t="shared" si="2"/>
        <v>2568864</v>
      </c>
      <c r="H162" s="517" t="s">
        <v>71</v>
      </c>
      <c r="I162" s="516" t="s">
        <v>18</v>
      </c>
      <c r="J162" s="290" t="s">
        <v>518</v>
      </c>
      <c r="K162" s="531" t="s">
        <v>135</v>
      </c>
      <c r="L162" s="516" t="s">
        <v>62</v>
      </c>
      <c r="M162" s="42"/>
      <c r="N162" s="42"/>
    </row>
    <row r="163" spans="1:14" x14ac:dyDescent="0.25">
      <c r="A163" s="48">
        <v>44309</v>
      </c>
      <c r="B163" s="516" t="s">
        <v>72</v>
      </c>
      <c r="C163" s="516" t="s">
        <v>50</v>
      </c>
      <c r="D163" s="675" t="s">
        <v>91</v>
      </c>
      <c r="E163" s="846"/>
      <c r="F163" s="846">
        <v>2000</v>
      </c>
      <c r="G163" s="742">
        <f t="shared" si="2"/>
        <v>2570864</v>
      </c>
      <c r="H163" s="517" t="s">
        <v>324</v>
      </c>
      <c r="I163" s="516" t="s">
        <v>18</v>
      </c>
      <c r="J163" s="210" t="s">
        <v>523</v>
      </c>
      <c r="K163" s="531" t="s">
        <v>135</v>
      </c>
      <c r="L163" s="516" t="s">
        <v>62</v>
      </c>
      <c r="M163" s="42"/>
      <c r="N163" s="42"/>
    </row>
    <row r="164" spans="1:14" x14ac:dyDescent="0.25">
      <c r="A164" s="48">
        <v>44309</v>
      </c>
      <c r="B164" s="516" t="s">
        <v>72</v>
      </c>
      <c r="C164" s="516" t="s">
        <v>50</v>
      </c>
      <c r="D164" s="675" t="s">
        <v>91</v>
      </c>
      <c r="E164" s="846"/>
      <c r="F164" s="846">
        <v>2000</v>
      </c>
      <c r="G164" s="742">
        <f t="shared" si="2"/>
        <v>2572864</v>
      </c>
      <c r="H164" s="517" t="s">
        <v>263</v>
      </c>
      <c r="I164" s="516" t="s">
        <v>18</v>
      </c>
      <c r="J164" s="290" t="s">
        <v>545</v>
      </c>
      <c r="K164" s="531" t="s">
        <v>135</v>
      </c>
      <c r="L164" s="516" t="s">
        <v>62</v>
      </c>
      <c r="M164" s="42"/>
      <c r="N164" s="42"/>
    </row>
    <row r="165" spans="1:14" x14ac:dyDescent="0.25">
      <c r="A165" s="48">
        <v>44309</v>
      </c>
      <c r="B165" s="516" t="s">
        <v>72</v>
      </c>
      <c r="C165" s="516" t="s">
        <v>50</v>
      </c>
      <c r="D165" s="675" t="s">
        <v>91</v>
      </c>
      <c r="E165" s="846"/>
      <c r="F165" s="846">
        <v>1000</v>
      </c>
      <c r="G165" s="742">
        <f t="shared" si="2"/>
        <v>2573864</v>
      </c>
      <c r="H165" s="517" t="s">
        <v>276</v>
      </c>
      <c r="I165" s="516" t="s">
        <v>18</v>
      </c>
      <c r="J165" s="762" t="s">
        <v>546</v>
      </c>
      <c r="K165" s="531" t="s">
        <v>135</v>
      </c>
      <c r="L165" s="516" t="s">
        <v>62</v>
      </c>
      <c r="M165" s="42"/>
      <c r="N165" s="42"/>
    </row>
    <row r="166" spans="1:14" x14ac:dyDescent="0.25">
      <c r="A166" s="48">
        <v>44309</v>
      </c>
      <c r="B166" s="516" t="s">
        <v>105</v>
      </c>
      <c r="C166" s="516" t="s">
        <v>50</v>
      </c>
      <c r="D166" s="675" t="s">
        <v>91</v>
      </c>
      <c r="E166" s="740">
        <v>62000</v>
      </c>
      <c r="F166" s="740"/>
      <c r="G166" s="742">
        <f t="shared" si="2"/>
        <v>2511864</v>
      </c>
      <c r="H166" s="516" t="s">
        <v>70</v>
      </c>
      <c r="I166" s="516" t="s">
        <v>18</v>
      </c>
      <c r="J166" s="833" t="s">
        <v>551</v>
      </c>
      <c r="K166" s="531" t="s">
        <v>135</v>
      </c>
      <c r="L166" s="516" t="s">
        <v>62</v>
      </c>
      <c r="M166" s="42"/>
      <c r="N166" s="42"/>
    </row>
    <row r="167" spans="1:14" x14ac:dyDescent="0.25">
      <c r="A167" s="48">
        <v>44309</v>
      </c>
      <c r="B167" s="516" t="s">
        <v>105</v>
      </c>
      <c r="C167" s="516" t="s">
        <v>50</v>
      </c>
      <c r="D167" s="675" t="s">
        <v>91</v>
      </c>
      <c r="E167" s="734">
        <v>62000</v>
      </c>
      <c r="F167" s="734"/>
      <c r="G167" s="742">
        <f t="shared" si="2"/>
        <v>2449864</v>
      </c>
      <c r="H167" s="516" t="s">
        <v>71</v>
      </c>
      <c r="I167" s="516" t="s">
        <v>18</v>
      </c>
      <c r="J167" s="290" t="s">
        <v>555</v>
      </c>
      <c r="K167" s="531" t="s">
        <v>135</v>
      </c>
      <c r="L167" s="516" t="s">
        <v>62</v>
      </c>
      <c r="M167" s="42"/>
      <c r="N167" s="42"/>
    </row>
    <row r="168" spans="1:14" x14ac:dyDescent="0.25">
      <c r="A168" s="48">
        <v>44309</v>
      </c>
      <c r="B168" s="516" t="s">
        <v>105</v>
      </c>
      <c r="C168" s="516" t="s">
        <v>50</v>
      </c>
      <c r="D168" s="675" t="s">
        <v>91</v>
      </c>
      <c r="E168" s="843">
        <v>63000</v>
      </c>
      <c r="F168" s="43"/>
      <c r="G168" s="742">
        <f t="shared" si="2"/>
        <v>2386864</v>
      </c>
      <c r="H168" s="516" t="s">
        <v>324</v>
      </c>
      <c r="I168" s="516" t="s">
        <v>18</v>
      </c>
      <c r="J168" s="210" t="s">
        <v>558</v>
      </c>
      <c r="K168" s="531" t="s">
        <v>135</v>
      </c>
      <c r="L168" s="516" t="s">
        <v>62</v>
      </c>
      <c r="M168" s="42"/>
      <c r="N168" s="42"/>
    </row>
    <row r="169" spans="1:14" x14ac:dyDescent="0.25">
      <c r="A169" s="48">
        <v>44309</v>
      </c>
      <c r="B169" s="516" t="s">
        <v>105</v>
      </c>
      <c r="C169" s="516" t="s">
        <v>50</v>
      </c>
      <c r="D169" s="675" t="s">
        <v>91</v>
      </c>
      <c r="E169" s="844">
        <v>61000</v>
      </c>
      <c r="F169" s="43"/>
      <c r="G169" s="742">
        <f t="shared" si="2"/>
        <v>2325864</v>
      </c>
      <c r="H169" s="516" t="s">
        <v>276</v>
      </c>
      <c r="I169" s="516" t="s">
        <v>18</v>
      </c>
      <c r="J169" s="762" t="s">
        <v>562</v>
      </c>
      <c r="K169" s="531" t="s">
        <v>135</v>
      </c>
      <c r="L169" s="516" t="s">
        <v>62</v>
      </c>
      <c r="M169" s="42"/>
      <c r="N169" s="42"/>
    </row>
    <row r="170" spans="1:14" x14ac:dyDescent="0.25">
      <c r="A170" s="48">
        <v>44309</v>
      </c>
      <c r="B170" s="516" t="s">
        <v>105</v>
      </c>
      <c r="C170" s="516" t="s">
        <v>50</v>
      </c>
      <c r="D170" s="675" t="s">
        <v>91</v>
      </c>
      <c r="E170" s="844">
        <v>50000</v>
      </c>
      <c r="F170" s="844"/>
      <c r="G170" s="742">
        <f t="shared" si="2"/>
        <v>2275864</v>
      </c>
      <c r="H170" s="516" t="s">
        <v>263</v>
      </c>
      <c r="I170" s="516" t="s">
        <v>18</v>
      </c>
      <c r="J170" s="290" t="s">
        <v>566</v>
      </c>
      <c r="K170" s="531" t="s">
        <v>135</v>
      </c>
      <c r="L170" s="516" t="s">
        <v>62</v>
      </c>
      <c r="M170" s="42"/>
      <c r="N170" s="42"/>
    </row>
    <row r="171" spans="1:14" x14ac:dyDescent="0.25">
      <c r="A171" s="48">
        <v>44309</v>
      </c>
      <c r="B171" s="516" t="s">
        <v>105</v>
      </c>
      <c r="C171" s="516" t="s">
        <v>50</v>
      </c>
      <c r="D171" s="516" t="s">
        <v>52</v>
      </c>
      <c r="E171" s="844">
        <v>200000</v>
      </c>
      <c r="F171" s="844"/>
      <c r="G171" s="742">
        <f t="shared" si="2"/>
        <v>2075864</v>
      </c>
      <c r="H171" s="516" t="s">
        <v>97</v>
      </c>
      <c r="I171" s="516" t="s">
        <v>18</v>
      </c>
      <c r="J171" s="291" t="s">
        <v>681</v>
      </c>
      <c r="K171" s="531" t="s">
        <v>135</v>
      </c>
      <c r="L171" s="516" t="s">
        <v>62</v>
      </c>
      <c r="M171" s="42"/>
      <c r="N171" s="42"/>
    </row>
    <row r="172" spans="1:14" x14ac:dyDescent="0.25">
      <c r="A172" s="48">
        <v>44309</v>
      </c>
      <c r="B172" s="516" t="s">
        <v>571</v>
      </c>
      <c r="C172" s="516" t="s">
        <v>189</v>
      </c>
      <c r="D172" s="516" t="s">
        <v>572</v>
      </c>
      <c r="E172" s="844">
        <v>200000</v>
      </c>
      <c r="F172" s="844"/>
      <c r="G172" s="742">
        <f t="shared" si="2"/>
        <v>1875864</v>
      </c>
      <c r="H172" s="516" t="s">
        <v>42</v>
      </c>
      <c r="I172" s="516" t="s">
        <v>18</v>
      </c>
      <c r="J172" s="931" t="s">
        <v>573</v>
      </c>
      <c r="K172" s="531" t="s">
        <v>135</v>
      </c>
      <c r="L172" s="516" t="s">
        <v>62</v>
      </c>
      <c r="M172" s="42"/>
      <c r="N172" s="42"/>
    </row>
    <row r="173" spans="1:14" x14ac:dyDescent="0.25">
      <c r="A173" s="48">
        <v>44309</v>
      </c>
      <c r="B173" s="516" t="s">
        <v>574</v>
      </c>
      <c r="C173" s="516" t="s">
        <v>122</v>
      </c>
      <c r="D173" s="516" t="s">
        <v>92</v>
      </c>
      <c r="E173" s="844">
        <v>10000</v>
      </c>
      <c r="F173" s="844"/>
      <c r="G173" s="742">
        <f t="shared" si="2"/>
        <v>1865864</v>
      </c>
      <c r="H173" s="516" t="s">
        <v>42</v>
      </c>
      <c r="I173" s="516" t="s">
        <v>18</v>
      </c>
      <c r="J173" s="290" t="s">
        <v>575</v>
      </c>
      <c r="K173" s="531" t="s">
        <v>135</v>
      </c>
      <c r="L173" s="516" t="s">
        <v>62</v>
      </c>
      <c r="M173" s="42"/>
      <c r="N173" s="42"/>
    </row>
    <row r="174" spans="1:14" x14ac:dyDescent="0.25">
      <c r="A174" s="48">
        <v>44310</v>
      </c>
      <c r="B174" s="516" t="s">
        <v>72</v>
      </c>
      <c r="C174" s="516" t="s">
        <v>50</v>
      </c>
      <c r="D174" s="516" t="s">
        <v>91</v>
      </c>
      <c r="E174" s="844"/>
      <c r="F174" s="844">
        <v>2000</v>
      </c>
      <c r="G174" s="742">
        <f t="shared" ref="G174:G178" si="3">G173-E174+F174</f>
        <v>1867864</v>
      </c>
      <c r="H174" s="516" t="s">
        <v>70</v>
      </c>
      <c r="I174" s="516" t="s">
        <v>18</v>
      </c>
      <c r="J174" s="833" t="s">
        <v>551</v>
      </c>
      <c r="K174" s="531" t="s">
        <v>135</v>
      </c>
      <c r="L174" s="516" t="s">
        <v>62</v>
      </c>
      <c r="M174" s="42"/>
      <c r="N174" s="42"/>
    </row>
    <row r="175" spans="1:14" x14ac:dyDescent="0.25">
      <c r="A175" s="48">
        <v>44310</v>
      </c>
      <c r="B175" s="516" t="s">
        <v>72</v>
      </c>
      <c r="C175" s="516" t="s">
        <v>50</v>
      </c>
      <c r="D175" s="516" t="s">
        <v>91</v>
      </c>
      <c r="E175" s="844"/>
      <c r="F175" s="844">
        <v>3000</v>
      </c>
      <c r="G175" s="742">
        <f t="shared" si="3"/>
        <v>1870864</v>
      </c>
      <c r="H175" s="516" t="s">
        <v>71</v>
      </c>
      <c r="I175" s="516" t="s">
        <v>18</v>
      </c>
      <c r="J175" s="290" t="s">
        <v>555</v>
      </c>
      <c r="K175" s="531" t="s">
        <v>135</v>
      </c>
      <c r="L175" s="516" t="s">
        <v>62</v>
      </c>
      <c r="M175" s="42"/>
      <c r="N175" s="42"/>
    </row>
    <row r="176" spans="1:14" x14ac:dyDescent="0.25">
      <c r="A176" s="48">
        <v>44310</v>
      </c>
      <c r="B176" s="516" t="s">
        <v>72</v>
      </c>
      <c r="C176" s="516" t="s">
        <v>50</v>
      </c>
      <c r="D176" s="516" t="s">
        <v>91</v>
      </c>
      <c r="E176" s="844"/>
      <c r="F176" s="844">
        <v>4000</v>
      </c>
      <c r="G176" s="742">
        <f t="shared" si="3"/>
        <v>1874864</v>
      </c>
      <c r="H176" s="516" t="s">
        <v>276</v>
      </c>
      <c r="I176" s="516" t="s">
        <v>18</v>
      </c>
      <c r="J176" s="516" t="s">
        <v>562</v>
      </c>
      <c r="K176" s="531" t="s">
        <v>135</v>
      </c>
      <c r="L176" s="516" t="s">
        <v>62</v>
      </c>
      <c r="M176" s="42"/>
      <c r="N176" s="42"/>
    </row>
    <row r="177" spans="1:14" x14ac:dyDescent="0.25">
      <c r="A177" s="48">
        <v>44310</v>
      </c>
      <c r="B177" s="516" t="s">
        <v>72</v>
      </c>
      <c r="C177" s="516" t="s">
        <v>50</v>
      </c>
      <c r="D177" s="516" t="s">
        <v>91</v>
      </c>
      <c r="E177" s="844"/>
      <c r="F177" s="844">
        <v>1000</v>
      </c>
      <c r="G177" s="742">
        <f t="shared" si="3"/>
        <v>1875864</v>
      </c>
      <c r="H177" s="516" t="s">
        <v>263</v>
      </c>
      <c r="I177" s="516" t="s">
        <v>18</v>
      </c>
      <c r="J177" s="290" t="s">
        <v>566</v>
      </c>
      <c r="K177" s="531" t="s">
        <v>135</v>
      </c>
      <c r="L177" s="516" t="s">
        <v>62</v>
      </c>
      <c r="M177" s="42"/>
      <c r="N177" s="42"/>
    </row>
    <row r="178" spans="1:14" x14ac:dyDescent="0.25">
      <c r="A178" s="48">
        <v>44312</v>
      </c>
      <c r="B178" s="516" t="s">
        <v>105</v>
      </c>
      <c r="C178" s="516" t="s">
        <v>50</v>
      </c>
      <c r="D178" s="516" t="s">
        <v>91</v>
      </c>
      <c r="E178" s="844">
        <v>66000</v>
      </c>
      <c r="F178" s="844"/>
      <c r="G178" s="742">
        <f t="shared" si="3"/>
        <v>1809864</v>
      </c>
      <c r="H178" s="516" t="s">
        <v>70</v>
      </c>
      <c r="I178" s="516" t="s">
        <v>18</v>
      </c>
      <c r="J178" s="833" t="s">
        <v>576</v>
      </c>
      <c r="K178" s="531" t="s">
        <v>135</v>
      </c>
      <c r="L178" s="516" t="s">
        <v>62</v>
      </c>
      <c r="M178" s="42"/>
      <c r="N178" s="42"/>
    </row>
    <row r="179" spans="1:14" x14ac:dyDescent="0.25">
      <c r="A179" s="48">
        <v>44312</v>
      </c>
      <c r="B179" s="516" t="s">
        <v>105</v>
      </c>
      <c r="C179" s="516" t="s">
        <v>50</v>
      </c>
      <c r="D179" s="516" t="s">
        <v>91</v>
      </c>
      <c r="E179" s="844">
        <v>63000</v>
      </c>
      <c r="F179" s="844"/>
      <c r="G179" s="742">
        <f t="shared" ref="G179:G240" si="4">G178-E179+F179</f>
        <v>1746864</v>
      </c>
      <c r="H179" s="516" t="s">
        <v>324</v>
      </c>
      <c r="I179" s="516" t="s">
        <v>18</v>
      </c>
      <c r="J179" s="210" t="s">
        <v>581</v>
      </c>
      <c r="K179" s="531" t="s">
        <v>135</v>
      </c>
      <c r="L179" s="516" t="s">
        <v>62</v>
      </c>
      <c r="M179" s="42"/>
      <c r="N179" s="42"/>
    </row>
    <row r="180" spans="1:14" x14ac:dyDescent="0.25">
      <c r="A180" s="48">
        <v>44312</v>
      </c>
      <c r="B180" s="516" t="s">
        <v>105</v>
      </c>
      <c r="C180" s="516" t="s">
        <v>50</v>
      </c>
      <c r="D180" s="516" t="s">
        <v>91</v>
      </c>
      <c r="E180" s="844">
        <v>62000</v>
      </c>
      <c r="F180" s="844"/>
      <c r="G180" s="742">
        <f t="shared" si="4"/>
        <v>1684864</v>
      </c>
      <c r="H180" s="516" t="s">
        <v>71</v>
      </c>
      <c r="I180" s="516" t="s">
        <v>18</v>
      </c>
      <c r="J180" s="290" t="s">
        <v>585</v>
      </c>
      <c r="K180" s="531" t="s">
        <v>135</v>
      </c>
      <c r="L180" s="516" t="s">
        <v>62</v>
      </c>
      <c r="M180" s="42"/>
      <c r="N180" s="42"/>
    </row>
    <row r="181" spans="1:14" x14ac:dyDescent="0.25">
      <c r="A181" s="48">
        <v>44312</v>
      </c>
      <c r="B181" s="516" t="s">
        <v>105</v>
      </c>
      <c r="C181" s="516" t="s">
        <v>50</v>
      </c>
      <c r="D181" s="516" t="s">
        <v>91</v>
      </c>
      <c r="E181" s="844">
        <v>63000</v>
      </c>
      <c r="F181" s="844"/>
      <c r="G181" s="742">
        <f t="shared" si="4"/>
        <v>1621864</v>
      </c>
      <c r="H181" s="516" t="s">
        <v>263</v>
      </c>
      <c r="I181" s="516" t="s">
        <v>18</v>
      </c>
      <c r="J181" s="290" t="s">
        <v>590</v>
      </c>
      <c r="K181" s="531" t="s">
        <v>135</v>
      </c>
      <c r="L181" s="516" t="s">
        <v>62</v>
      </c>
      <c r="M181" s="42"/>
      <c r="N181" s="42"/>
    </row>
    <row r="182" spans="1:14" x14ac:dyDescent="0.25">
      <c r="A182" s="48">
        <v>44312</v>
      </c>
      <c r="B182" s="516" t="s">
        <v>74</v>
      </c>
      <c r="C182" s="516" t="s">
        <v>50</v>
      </c>
      <c r="D182" s="516" t="s">
        <v>14</v>
      </c>
      <c r="E182" s="844">
        <v>20000</v>
      </c>
      <c r="F182" s="844"/>
      <c r="G182" s="742">
        <f t="shared" si="4"/>
        <v>1601864</v>
      </c>
      <c r="H182" s="516" t="s">
        <v>74</v>
      </c>
      <c r="I182" s="516" t="s">
        <v>18</v>
      </c>
      <c r="J182" s="290"/>
      <c r="K182" s="531" t="s">
        <v>135</v>
      </c>
      <c r="L182" s="516" t="s">
        <v>62</v>
      </c>
      <c r="M182" s="42"/>
      <c r="N182" s="42"/>
    </row>
    <row r="183" spans="1:14" x14ac:dyDescent="0.25">
      <c r="A183" s="531">
        <v>44313</v>
      </c>
      <c r="B183" s="516" t="s">
        <v>72</v>
      </c>
      <c r="C183" s="516" t="s">
        <v>50</v>
      </c>
      <c r="D183" s="516" t="s">
        <v>91</v>
      </c>
      <c r="E183" s="844"/>
      <c r="F183" s="844">
        <v>3000</v>
      </c>
      <c r="G183" s="742">
        <f t="shared" si="4"/>
        <v>1604864</v>
      </c>
      <c r="H183" s="516" t="s">
        <v>70</v>
      </c>
      <c r="I183" s="516" t="s">
        <v>18</v>
      </c>
      <c r="J183" s="833" t="s">
        <v>576</v>
      </c>
      <c r="K183" s="531" t="s">
        <v>135</v>
      </c>
      <c r="L183" s="516" t="s">
        <v>62</v>
      </c>
      <c r="M183" s="42"/>
      <c r="N183" s="42"/>
    </row>
    <row r="184" spans="1:14" x14ac:dyDescent="0.25">
      <c r="A184" s="48">
        <v>44313</v>
      </c>
      <c r="B184" s="516" t="s">
        <v>72</v>
      </c>
      <c r="C184" s="516" t="s">
        <v>50</v>
      </c>
      <c r="D184" s="516" t="s">
        <v>91</v>
      </c>
      <c r="E184" s="844"/>
      <c r="F184" s="844">
        <v>2000</v>
      </c>
      <c r="G184" s="742">
        <f t="shared" si="4"/>
        <v>1606864</v>
      </c>
      <c r="H184" s="516" t="s">
        <v>324</v>
      </c>
      <c r="I184" s="516" t="s">
        <v>18</v>
      </c>
      <c r="J184" s="210" t="s">
        <v>581</v>
      </c>
      <c r="K184" s="531" t="s">
        <v>135</v>
      </c>
      <c r="L184" s="516" t="s">
        <v>62</v>
      </c>
      <c r="M184" s="42"/>
      <c r="N184" s="42"/>
    </row>
    <row r="185" spans="1:14" x14ac:dyDescent="0.25">
      <c r="A185" s="48">
        <v>44313</v>
      </c>
      <c r="B185" s="516" t="s">
        <v>72</v>
      </c>
      <c r="C185" s="516" t="s">
        <v>50</v>
      </c>
      <c r="D185" s="516" t="s">
        <v>91</v>
      </c>
      <c r="E185" s="844"/>
      <c r="F185" s="844">
        <v>2000</v>
      </c>
      <c r="G185" s="742">
        <f t="shared" si="4"/>
        <v>1608864</v>
      </c>
      <c r="H185" s="516" t="s">
        <v>71</v>
      </c>
      <c r="I185" s="516" t="s">
        <v>18</v>
      </c>
      <c r="J185" s="290" t="s">
        <v>585</v>
      </c>
      <c r="K185" s="531" t="s">
        <v>135</v>
      </c>
      <c r="L185" s="516" t="s">
        <v>62</v>
      </c>
      <c r="M185" s="42"/>
      <c r="N185" s="42"/>
    </row>
    <row r="186" spans="1:14" x14ac:dyDescent="0.25">
      <c r="A186" s="48">
        <v>44313</v>
      </c>
      <c r="B186" s="516" t="s">
        <v>72</v>
      </c>
      <c r="C186" s="516" t="s">
        <v>50</v>
      </c>
      <c r="D186" s="516" t="s">
        <v>91</v>
      </c>
      <c r="E186" s="844"/>
      <c r="F186" s="844">
        <v>3000</v>
      </c>
      <c r="G186" s="742">
        <f t="shared" si="4"/>
        <v>1611864</v>
      </c>
      <c r="H186" s="516" t="s">
        <v>263</v>
      </c>
      <c r="I186" s="516" t="s">
        <v>18</v>
      </c>
      <c r="J186" s="290" t="s">
        <v>590</v>
      </c>
      <c r="K186" s="531" t="s">
        <v>135</v>
      </c>
      <c r="L186" s="516" t="s">
        <v>62</v>
      </c>
      <c r="M186" s="42"/>
      <c r="N186" s="42"/>
    </row>
    <row r="187" spans="1:14" x14ac:dyDescent="0.25">
      <c r="A187" s="48">
        <v>44313</v>
      </c>
      <c r="B187" s="516" t="s">
        <v>105</v>
      </c>
      <c r="C187" s="516" t="s">
        <v>50</v>
      </c>
      <c r="D187" s="516" t="s">
        <v>52</v>
      </c>
      <c r="E187" s="844">
        <v>66000</v>
      </c>
      <c r="F187" s="844"/>
      <c r="G187" s="742">
        <f t="shared" si="4"/>
        <v>1545864</v>
      </c>
      <c r="H187" s="516" t="s">
        <v>97</v>
      </c>
      <c r="I187" s="516" t="s">
        <v>18</v>
      </c>
      <c r="J187" s="833" t="s">
        <v>597</v>
      </c>
      <c r="K187" s="531" t="s">
        <v>135</v>
      </c>
      <c r="L187" s="516" t="s">
        <v>62</v>
      </c>
      <c r="M187" s="42"/>
      <c r="N187" s="42"/>
    </row>
    <row r="188" spans="1:14" x14ac:dyDescent="0.25">
      <c r="A188" s="48">
        <v>44313</v>
      </c>
      <c r="B188" s="516" t="s">
        <v>105</v>
      </c>
      <c r="C188" s="516" t="s">
        <v>50</v>
      </c>
      <c r="D188" s="516" t="s">
        <v>91</v>
      </c>
      <c r="E188" s="844">
        <v>63000</v>
      </c>
      <c r="F188" s="844"/>
      <c r="G188" s="742">
        <f t="shared" si="4"/>
        <v>1482864</v>
      </c>
      <c r="H188" s="516" t="s">
        <v>276</v>
      </c>
      <c r="I188" s="516" t="s">
        <v>18</v>
      </c>
      <c r="J188" s="762" t="s">
        <v>598</v>
      </c>
      <c r="K188" s="531" t="s">
        <v>135</v>
      </c>
      <c r="L188" s="516" t="s">
        <v>62</v>
      </c>
      <c r="M188" s="42"/>
      <c r="N188" s="42"/>
    </row>
    <row r="189" spans="1:14" x14ac:dyDescent="0.25">
      <c r="A189" s="48">
        <v>44313</v>
      </c>
      <c r="B189" s="516" t="s">
        <v>105</v>
      </c>
      <c r="C189" s="516" t="s">
        <v>50</v>
      </c>
      <c r="D189" s="516" t="s">
        <v>91</v>
      </c>
      <c r="E189" s="844">
        <v>67000</v>
      </c>
      <c r="F189" s="844"/>
      <c r="G189" s="742">
        <f t="shared" si="4"/>
        <v>1415864</v>
      </c>
      <c r="H189" s="516" t="s">
        <v>70</v>
      </c>
      <c r="I189" s="516" t="s">
        <v>18</v>
      </c>
      <c r="J189" s="833" t="s">
        <v>601</v>
      </c>
      <c r="K189" s="531" t="s">
        <v>135</v>
      </c>
      <c r="L189" s="516" t="s">
        <v>62</v>
      </c>
      <c r="M189" s="42"/>
      <c r="N189" s="42"/>
    </row>
    <row r="190" spans="1:14" x14ac:dyDescent="0.25">
      <c r="A190" s="48">
        <v>44313</v>
      </c>
      <c r="B190" s="516" t="s">
        <v>105</v>
      </c>
      <c r="C190" s="516" t="s">
        <v>50</v>
      </c>
      <c r="D190" s="516" t="s">
        <v>91</v>
      </c>
      <c r="E190" s="844">
        <v>53000</v>
      </c>
      <c r="F190" s="844"/>
      <c r="G190" s="742">
        <f t="shared" si="4"/>
        <v>1362864</v>
      </c>
      <c r="H190" s="516" t="s">
        <v>263</v>
      </c>
      <c r="I190" s="516" t="s">
        <v>18</v>
      </c>
      <c r="J190" s="290" t="s">
        <v>591</v>
      </c>
      <c r="K190" s="531" t="s">
        <v>135</v>
      </c>
      <c r="L190" s="516" t="s">
        <v>62</v>
      </c>
      <c r="M190" s="42"/>
      <c r="N190" s="42"/>
    </row>
    <row r="191" spans="1:14" x14ac:dyDescent="0.25">
      <c r="A191" s="48">
        <v>44313</v>
      </c>
      <c r="B191" s="516" t="s">
        <v>105</v>
      </c>
      <c r="C191" s="516" t="s">
        <v>50</v>
      </c>
      <c r="D191" s="516" t="s">
        <v>91</v>
      </c>
      <c r="E191" s="844">
        <v>63000</v>
      </c>
      <c r="F191" s="844"/>
      <c r="G191" s="742">
        <f t="shared" si="4"/>
        <v>1299864</v>
      </c>
      <c r="H191" s="516" t="s">
        <v>324</v>
      </c>
      <c r="I191" s="516" t="s">
        <v>18</v>
      </c>
      <c r="J191" s="210" t="s">
        <v>607</v>
      </c>
      <c r="K191" s="531" t="s">
        <v>135</v>
      </c>
      <c r="L191" s="516" t="s">
        <v>62</v>
      </c>
      <c r="M191" s="42"/>
      <c r="N191" s="42"/>
    </row>
    <row r="192" spans="1:14" x14ac:dyDescent="0.25">
      <c r="A192" s="48">
        <v>44313</v>
      </c>
      <c r="B192" s="516" t="s">
        <v>105</v>
      </c>
      <c r="C192" s="516" t="s">
        <v>50</v>
      </c>
      <c r="D192" s="516" t="s">
        <v>91</v>
      </c>
      <c r="E192" s="844">
        <v>55000</v>
      </c>
      <c r="F192" s="844"/>
      <c r="G192" s="742">
        <f t="shared" si="4"/>
        <v>1244864</v>
      </c>
      <c r="H192" s="516" t="s">
        <v>71</v>
      </c>
      <c r="I192" s="516" t="s">
        <v>18</v>
      </c>
      <c r="J192" s="290" t="s">
        <v>611</v>
      </c>
      <c r="K192" s="531" t="s">
        <v>135</v>
      </c>
      <c r="L192" s="516" t="s">
        <v>62</v>
      </c>
      <c r="M192" s="42"/>
      <c r="N192" s="42"/>
    </row>
    <row r="193" spans="1:14" x14ac:dyDescent="0.25">
      <c r="A193" s="48">
        <v>44313</v>
      </c>
      <c r="B193" s="516" t="s">
        <v>74</v>
      </c>
      <c r="C193" s="516" t="s">
        <v>50</v>
      </c>
      <c r="D193" s="516" t="s">
        <v>14</v>
      </c>
      <c r="E193" s="844">
        <v>198000</v>
      </c>
      <c r="F193" s="844"/>
      <c r="G193" s="742">
        <f t="shared" si="4"/>
        <v>1046864</v>
      </c>
      <c r="H193" s="516" t="s">
        <v>74</v>
      </c>
      <c r="I193" s="516" t="s">
        <v>18</v>
      </c>
      <c r="J193" s="833" t="s">
        <v>805</v>
      </c>
      <c r="K193" s="531" t="s">
        <v>135</v>
      </c>
      <c r="L193" s="516" t="s">
        <v>62</v>
      </c>
      <c r="M193" s="42"/>
      <c r="N193" s="42"/>
    </row>
    <row r="194" spans="1:14" x14ac:dyDescent="0.25">
      <c r="A194" s="48">
        <v>44314</v>
      </c>
      <c r="B194" s="516" t="s">
        <v>72</v>
      </c>
      <c r="C194" s="516" t="s">
        <v>50</v>
      </c>
      <c r="D194" s="516" t="s">
        <v>91</v>
      </c>
      <c r="E194" s="844"/>
      <c r="F194" s="844">
        <v>9000</v>
      </c>
      <c r="G194" s="742">
        <f t="shared" si="4"/>
        <v>1055864</v>
      </c>
      <c r="H194" s="516" t="s">
        <v>276</v>
      </c>
      <c r="I194" s="516" t="s">
        <v>18</v>
      </c>
      <c r="J194" s="762" t="s">
        <v>598</v>
      </c>
      <c r="K194" s="531" t="s">
        <v>135</v>
      </c>
      <c r="L194" s="516" t="s">
        <v>62</v>
      </c>
      <c r="M194" s="42"/>
      <c r="N194" s="42"/>
    </row>
    <row r="195" spans="1:14" x14ac:dyDescent="0.25">
      <c r="A195" s="48">
        <v>44314</v>
      </c>
      <c r="B195" s="516" t="s">
        <v>72</v>
      </c>
      <c r="C195" s="516" t="s">
        <v>50</v>
      </c>
      <c r="D195" s="516" t="s">
        <v>91</v>
      </c>
      <c r="E195" s="844"/>
      <c r="F195" s="844">
        <v>3000</v>
      </c>
      <c r="G195" s="742">
        <f t="shared" si="4"/>
        <v>1058864</v>
      </c>
      <c r="H195" s="516" t="s">
        <v>70</v>
      </c>
      <c r="I195" s="516" t="s">
        <v>18</v>
      </c>
      <c r="J195" s="833" t="s">
        <v>601</v>
      </c>
      <c r="K195" s="531" t="s">
        <v>135</v>
      </c>
      <c r="L195" s="516" t="s">
        <v>62</v>
      </c>
      <c r="M195" s="42"/>
      <c r="N195" s="42"/>
    </row>
    <row r="196" spans="1:14" x14ac:dyDescent="0.25">
      <c r="A196" s="48">
        <v>44314</v>
      </c>
      <c r="B196" s="516" t="s">
        <v>72</v>
      </c>
      <c r="C196" s="516" t="s">
        <v>50</v>
      </c>
      <c r="D196" s="516" t="s">
        <v>91</v>
      </c>
      <c r="E196" s="844"/>
      <c r="F196" s="844">
        <v>8000</v>
      </c>
      <c r="G196" s="742">
        <f t="shared" si="4"/>
        <v>1066864</v>
      </c>
      <c r="H196" s="516" t="s">
        <v>263</v>
      </c>
      <c r="I196" s="516" t="s">
        <v>18</v>
      </c>
      <c r="J196" s="290" t="s">
        <v>591</v>
      </c>
      <c r="K196" s="531" t="s">
        <v>135</v>
      </c>
      <c r="L196" s="516" t="s">
        <v>62</v>
      </c>
      <c r="M196" s="42"/>
      <c r="N196" s="42"/>
    </row>
    <row r="197" spans="1:14" x14ac:dyDescent="0.25">
      <c r="A197" s="48">
        <v>44314</v>
      </c>
      <c r="B197" s="516" t="s">
        <v>72</v>
      </c>
      <c r="C197" s="516" t="s">
        <v>50</v>
      </c>
      <c r="D197" s="516" t="s">
        <v>91</v>
      </c>
      <c r="E197" s="844"/>
      <c r="F197" s="844">
        <v>1000</v>
      </c>
      <c r="G197" s="742">
        <f t="shared" si="4"/>
        <v>1067864</v>
      </c>
      <c r="H197" s="516" t="s">
        <v>324</v>
      </c>
      <c r="I197" s="516" t="s">
        <v>18</v>
      </c>
      <c r="J197" s="210" t="s">
        <v>607</v>
      </c>
      <c r="K197" s="531" t="s">
        <v>135</v>
      </c>
      <c r="L197" s="516" t="s">
        <v>62</v>
      </c>
      <c r="M197" s="42"/>
      <c r="N197" s="42"/>
    </row>
    <row r="198" spans="1:14" x14ac:dyDescent="0.25">
      <c r="A198" s="48">
        <v>44314</v>
      </c>
      <c r="B198" s="516" t="s">
        <v>72</v>
      </c>
      <c r="C198" s="516" t="s">
        <v>50</v>
      </c>
      <c r="D198" s="516" t="s">
        <v>91</v>
      </c>
      <c r="E198" s="844"/>
      <c r="F198" s="844">
        <v>2000</v>
      </c>
      <c r="G198" s="742">
        <f t="shared" si="4"/>
        <v>1069864</v>
      </c>
      <c r="H198" s="516" t="s">
        <v>71</v>
      </c>
      <c r="I198" s="516" t="s">
        <v>18</v>
      </c>
      <c r="J198" s="290" t="s">
        <v>611</v>
      </c>
      <c r="K198" s="531" t="s">
        <v>135</v>
      </c>
      <c r="L198" s="516" t="s">
        <v>62</v>
      </c>
      <c r="M198" s="42"/>
      <c r="N198" s="42"/>
    </row>
    <row r="199" spans="1:14" x14ac:dyDescent="0.25">
      <c r="A199" s="48">
        <v>44314</v>
      </c>
      <c r="B199" s="516" t="s">
        <v>105</v>
      </c>
      <c r="C199" s="516" t="s">
        <v>50</v>
      </c>
      <c r="D199" s="516" t="s">
        <v>52</v>
      </c>
      <c r="E199" s="987">
        <v>15000</v>
      </c>
      <c r="F199" s="844"/>
      <c r="G199" s="742">
        <f t="shared" si="4"/>
        <v>1054864</v>
      </c>
      <c r="H199" s="516" t="s">
        <v>97</v>
      </c>
      <c r="I199" s="516" t="s">
        <v>18</v>
      </c>
      <c r="J199" s="833" t="s">
        <v>614</v>
      </c>
      <c r="K199" s="531" t="s">
        <v>135</v>
      </c>
      <c r="L199" s="516" t="s">
        <v>62</v>
      </c>
      <c r="M199" s="42"/>
      <c r="N199" s="42"/>
    </row>
    <row r="200" spans="1:14" x14ac:dyDescent="0.25">
      <c r="A200" s="48">
        <v>44314</v>
      </c>
      <c r="B200" s="516" t="s">
        <v>105</v>
      </c>
      <c r="C200" s="516" t="s">
        <v>50</v>
      </c>
      <c r="D200" s="516" t="s">
        <v>91</v>
      </c>
      <c r="E200" s="988">
        <v>71000</v>
      </c>
      <c r="F200" s="874"/>
      <c r="G200" s="742">
        <f t="shared" si="4"/>
        <v>983864</v>
      </c>
      <c r="H200" s="516" t="s">
        <v>276</v>
      </c>
      <c r="I200" s="516" t="s">
        <v>18</v>
      </c>
      <c r="J200" s="762" t="s">
        <v>621</v>
      </c>
      <c r="K200" s="531" t="s">
        <v>135</v>
      </c>
      <c r="L200" s="516" t="s">
        <v>62</v>
      </c>
      <c r="M200" s="42"/>
      <c r="N200" s="42"/>
    </row>
    <row r="201" spans="1:14" x14ac:dyDescent="0.25">
      <c r="A201" s="48">
        <v>44314</v>
      </c>
      <c r="B201" s="516" t="s">
        <v>105</v>
      </c>
      <c r="C201" s="516" t="s">
        <v>50</v>
      </c>
      <c r="D201" s="516" t="s">
        <v>91</v>
      </c>
      <c r="E201" s="233">
        <v>56000</v>
      </c>
      <c r="F201" s="830"/>
      <c r="G201" s="742">
        <f t="shared" si="4"/>
        <v>927864</v>
      </c>
      <c r="H201" s="517" t="s">
        <v>263</v>
      </c>
      <c r="I201" s="516" t="s">
        <v>18</v>
      </c>
      <c r="J201" s="290" t="s">
        <v>620</v>
      </c>
      <c r="K201" s="531" t="s">
        <v>135</v>
      </c>
      <c r="L201" s="516" t="s">
        <v>62</v>
      </c>
      <c r="M201" s="42"/>
      <c r="N201" s="42"/>
    </row>
    <row r="202" spans="1:14" x14ac:dyDescent="0.25">
      <c r="A202" s="48">
        <v>44314</v>
      </c>
      <c r="B202" s="516" t="s">
        <v>105</v>
      </c>
      <c r="C202" s="516" t="s">
        <v>50</v>
      </c>
      <c r="D202" s="516" t="s">
        <v>91</v>
      </c>
      <c r="E202" s="989">
        <v>65000</v>
      </c>
      <c r="F202" s="875"/>
      <c r="G202" s="742">
        <f t="shared" si="4"/>
        <v>862864</v>
      </c>
      <c r="H202" s="516" t="s">
        <v>71</v>
      </c>
      <c r="I202" s="516" t="s">
        <v>18</v>
      </c>
      <c r="J202" s="290" t="s">
        <v>619</v>
      </c>
      <c r="K202" s="531" t="s">
        <v>135</v>
      </c>
      <c r="L202" s="516" t="s">
        <v>62</v>
      </c>
      <c r="M202" s="42"/>
      <c r="N202" s="42"/>
    </row>
    <row r="203" spans="1:14" x14ac:dyDescent="0.25">
      <c r="A203" s="48">
        <v>44314</v>
      </c>
      <c r="B203" s="516" t="s">
        <v>105</v>
      </c>
      <c r="C203" s="516" t="s">
        <v>50</v>
      </c>
      <c r="D203" s="516" t="s">
        <v>91</v>
      </c>
      <c r="E203" s="987">
        <v>63000</v>
      </c>
      <c r="F203" s="43"/>
      <c r="G203" s="742">
        <f t="shared" si="4"/>
        <v>799864</v>
      </c>
      <c r="H203" s="516" t="s">
        <v>70</v>
      </c>
      <c r="I203" s="516" t="s">
        <v>18</v>
      </c>
      <c r="J203" s="833" t="s">
        <v>625</v>
      </c>
      <c r="K203" s="531" t="s">
        <v>135</v>
      </c>
      <c r="L203" s="516" t="s">
        <v>62</v>
      </c>
      <c r="M203" s="42"/>
      <c r="N203" s="42"/>
    </row>
    <row r="204" spans="1:14" x14ac:dyDescent="0.25">
      <c r="A204" s="48">
        <v>44314</v>
      </c>
      <c r="B204" s="516" t="s">
        <v>105</v>
      </c>
      <c r="C204" s="516" t="s">
        <v>50</v>
      </c>
      <c r="D204" s="516" t="s">
        <v>91</v>
      </c>
      <c r="E204" s="987">
        <v>64000</v>
      </c>
      <c r="F204" s="43"/>
      <c r="G204" s="742">
        <f t="shared" si="4"/>
        <v>735864</v>
      </c>
      <c r="H204" s="516" t="s">
        <v>324</v>
      </c>
      <c r="I204" s="516" t="s">
        <v>18</v>
      </c>
      <c r="J204" s="210" t="s">
        <v>629</v>
      </c>
      <c r="K204" s="531" t="s">
        <v>135</v>
      </c>
      <c r="L204" s="516" t="s">
        <v>62</v>
      </c>
      <c r="M204" s="42"/>
      <c r="N204" s="42"/>
    </row>
    <row r="205" spans="1:14" x14ac:dyDescent="0.25">
      <c r="A205" s="48">
        <v>44314</v>
      </c>
      <c r="B205" s="516" t="s">
        <v>105</v>
      </c>
      <c r="C205" s="516" t="s">
        <v>50</v>
      </c>
      <c r="D205" s="516" t="s">
        <v>14</v>
      </c>
      <c r="E205" s="987">
        <v>16000</v>
      </c>
      <c r="F205" s="844"/>
      <c r="G205" s="742">
        <f t="shared" si="4"/>
        <v>719864</v>
      </c>
      <c r="H205" s="516" t="s">
        <v>42</v>
      </c>
      <c r="I205" s="516" t="s">
        <v>18</v>
      </c>
      <c r="J205" s="291" t="s">
        <v>807</v>
      </c>
      <c r="K205" s="531" t="s">
        <v>135</v>
      </c>
      <c r="L205" s="516" t="s">
        <v>62</v>
      </c>
      <c r="M205" s="42"/>
      <c r="N205" s="42"/>
    </row>
    <row r="206" spans="1:14" x14ac:dyDescent="0.25">
      <c r="A206" s="48">
        <v>44315</v>
      </c>
      <c r="B206" s="516" t="s">
        <v>618</v>
      </c>
      <c r="C206" s="516" t="s">
        <v>176</v>
      </c>
      <c r="D206" s="516" t="s">
        <v>91</v>
      </c>
      <c r="E206" s="844"/>
      <c r="F206" s="844">
        <v>3167000</v>
      </c>
      <c r="G206" s="742">
        <f t="shared" si="4"/>
        <v>3886864</v>
      </c>
      <c r="H206" s="42"/>
      <c r="I206" s="516" t="s">
        <v>18</v>
      </c>
      <c r="J206" s="516" t="s">
        <v>812</v>
      </c>
      <c r="K206" s="531" t="s">
        <v>135</v>
      </c>
      <c r="L206" s="516" t="s">
        <v>62</v>
      </c>
      <c r="M206" s="42"/>
      <c r="N206" s="42"/>
    </row>
    <row r="207" spans="1:14" x14ac:dyDescent="0.25">
      <c r="A207" s="48">
        <v>44314</v>
      </c>
      <c r="B207" s="516" t="s">
        <v>637</v>
      </c>
      <c r="C207" s="516" t="s">
        <v>330</v>
      </c>
      <c r="D207" s="516" t="s">
        <v>92</v>
      </c>
      <c r="E207" s="844">
        <v>32000</v>
      </c>
      <c r="F207" s="844"/>
      <c r="G207" s="742">
        <f t="shared" si="4"/>
        <v>3854864</v>
      </c>
      <c r="H207" s="516" t="s">
        <v>42</v>
      </c>
      <c r="I207" s="516" t="s">
        <v>18</v>
      </c>
      <c r="J207" s="931" t="s">
        <v>781</v>
      </c>
      <c r="K207" s="531" t="s">
        <v>135</v>
      </c>
      <c r="L207" s="516" t="s">
        <v>62</v>
      </c>
      <c r="M207" s="42"/>
      <c r="N207" s="42"/>
    </row>
    <row r="208" spans="1:14" x14ac:dyDescent="0.25">
      <c r="A208" s="48">
        <v>44314</v>
      </c>
      <c r="B208" s="516" t="s">
        <v>495</v>
      </c>
      <c r="C208" s="516" t="s">
        <v>330</v>
      </c>
      <c r="D208" s="516" t="s">
        <v>92</v>
      </c>
      <c r="E208" s="844">
        <v>7000</v>
      </c>
      <c r="F208" s="844"/>
      <c r="G208" s="742">
        <f>G207-E208+F208</f>
        <v>3847864</v>
      </c>
      <c r="H208" s="516" t="s">
        <v>42</v>
      </c>
      <c r="I208" s="516" t="s">
        <v>18</v>
      </c>
      <c r="J208" s="931" t="s">
        <v>781</v>
      </c>
      <c r="K208" s="531" t="s">
        <v>135</v>
      </c>
      <c r="L208" s="516" t="s">
        <v>62</v>
      </c>
      <c r="M208" s="42"/>
      <c r="N208" s="42"/>
    </row>
    <row r="209" spans="1:14" x14ac:dyDescent="0.25">
      <c r="A209" s="48">
        <v>44314</v>
      </c>
      <c r="B209" s="516" t="s">
        <v>638</v>
      </c>
      <c r="C209" s="516" t="s">
        <v>330</v>
      </c>
      <c r="D209" s="516" t="s">
        <v>92</v>
      </c>
      <c r="E209" s="844">
        <v>12500</v>
      </c>
      <c r="F209" s="844"/>
      <c r="G209" s="742">
        <f t="shared" si="4"/>
        <v>3835364</v>
      </c>
      <c r="H209" s="516" t="s">
        <v>42</v>
      </c>
      <c r="I209" s="516" t="s">
        <v>18</v>
      </c>
      <c r="J209" s="931" t="s">
        <v>781</v>
      </c>
      <c r="K209" s="531" t="s">
        <v>135</v>
      </c>
      <c r="L209" s="516" t="s">
        <v>62</v>
      </c>
      <c r="M209" s="42"/>
      <c r="N209" s="42"/>
    </row>
    <row r="210" spans="1:14" x14ac:dyDescent="0.25">
      <c r="A210" s="48">
        <v>44314</v>
      </c>
      <c r="B210" s="516" t="s">
        <v>638</v>
      </c>
      <c r="C210" s="516" t="s">
        <v>330</v>
      </c>
      <c r="D210" s="516" t="s">
        <v>92</v>
      </c>
      <c r="E210" s="844">
        <v>12500</v>
      </c>
      <c r="F210" s="844"/>
      <c r="G210" s="742">
        <f t="shared" si="4"/>
        <v>3822864</v>
      </c>
      <c r="H210" s="516" t="s">
        <v>42</v>
      </c>
      <c r="I210" s="516" t="s">
        <v>18</v>
      </c>
      <c r="J210" s="931" t="s">
        <v>781</v>
      </c>
      <c r="K210" s="531" t="s">
        <v>135</v>
      </c>
      <c r="L210" s="516" t="s">
        <v>62</v>
      </c>
      <c r="M210" s="42"/>
      <c r="N210" s="42"/>
    </row>
    <row r="211" spans="1:14" x14ac:dyDescent="0.25">
      <c r="A211" s="48">
        <v>44314</v>
      </c>
      <c r="B211" s="516" t="s">
        <v>639</v>
      </c>
      <c r="C211" s="516" t="s">
        <v>330</v>
      </c>
      <c r="D211" s="516" t="s">
        <v>92</v>
      </c>
      <c r="E211" s="844">
        <v>25000</v>
      </c>
      <c r="F211" s="844"/>
      <c r="G211" s="742">
        <f t="shared" si="4"/>
        <v>3797864</v>
      </c>
      <c r="H211" s="516" t="s">
        <v>42</v>
      </c>
      <c r="I211" s="516" t="s">
        <v>18</v>
      </c>
      <c r="J211" s="290" t="s">
        <v>782</v>
      </c>
      <c r="K211" s="531" t="s">
        <v>135</v>
      </c>
      <c r="L211" s="516" t="s">
        <v>62</v>
      </c>
      <c r="M211" s="42"/>
      <c r="N211" s="42"/>
    </row>
    <row r="212" spans="1:14" x14ac:dyDescent="0.25">
      <c r="A212" s="48">
        <v>44314</v>
      </c>
      <c r="B212" s="516" t="s">
        <v>639</v>
      </c>
      <c r="C212" s="516" t="s">
        <v>330</v>
      </c>
      <c r="D212" s="516" t="s">
        <v>92</v>
      </c>
      <c r="E212" s="844">
        <v>25000</v>
      </c>
      <c r="F212" s="844"/>
      <c r="G212" s="742">
        <f t="shared" si="4"/>
        <v>3772864</v>
      </c>
      <c r="H212" s="516" t="s">
        <v>42</v>
      </c>
      <c r="I212" s="516" t="s">
        <v>18</v>
      </c>
      <c r="J212" s="290" t="s">
        <v>782</v>
      </c>
      <c r="K212" s="531" t="s">
        <v>135</v>
      </c>
      <c r="L212" s="516" t="s">
        <v>62</v>
      </c>
      <c r="M212" s="42"/>
      <c r="N212" s="42"/>
    </row>
    <row r="213" spans="1:14" x14ac:dyDescent="0.25">
      <c r="A213" s="48">
        <v>44314</v>
      </c>
      <c r="B213" s="516" t="s">
        <v>639</v>
      </c>
      <c r="C213" s="516" t="s">
        <v>330</v>
      </c>
      <c r="D213" s="516" t="s">
        <v>92</v>
      </c>
      <c r="E213" s="844">
        <v>25000</v>
      </c>
      <c r="F213" s="43"/>
      <c r="G213" s="742">
        <f t="shared" si="4"/>
        <v>3747864</v>
      </c>
      <c r="H213" s="516" t="s">
        <v>42</v>
      </c>
      <c r="I213" s="516" t="s">
        <v>18</v>
      </c>
      <c r="J213" s="290" t="s">
        <v>782</v>
      </c>
      <c r="K213" s="531" t="s">
        <v>135</v>
      </c>
      <c r="L213" s="516" t="s">
        <v>62</v>
      </c>
      <c r="M213" s="42"/>
      <c r="N213" s="42"/>
    </row>
    <row r="214" spans="1:14" x14ac:dyDescent="0.25">
      <c r="A214" s="531">
        <v>44314</v>
      </c>
      <c r="B214" s="516" t="s">
        <v>639</v>
      </c>
      <c r="C214" s="516" t="s">
        <v>330</v>
      </c>
      <c r="D214" s="516" t="s">
        <v>92</v>
      </c>
      <c r="E214" s="844">
        <v>25000</v>
      </c>
      <c r="F214" s="43"/>
      <c r="G214" s="742">
        <f t="shared" si="4"/>
        <v>3722864</v>
      </c>
      <c r="H214" s="516" t="s">
        <v>42</v>
      </c>
      <c r="I214" s="516" t="s">
        <v>18</v>
      </c>
      <c r="J214" s="290" t="s">
        <v>782</v>
      </c>
      <c r="K214" s="531" t="s">
        <v>135</v>
      </c>
      <c r="L214" s="516" t="s">
        <v>62</v>
      </c>
      <c r="M214" s="42"/>
      <c r="N214" s="42"/>
    </row>
    <row r="215" spans="1:14" x14ac:dyDescent="0.25">
      <c r="A215" s="531">
        <v>44315</v>
      </c>
      <c r="B215" s="516" t="s">
        <v>105</v>
      </c>
      <c r="C215" s="516" t="s">
        <v>50</v>
      </c>
      <c r="D215" s="516" t="s">
        <v>91</v>
      </c>
      <c r="E215" s="844">
        <v>64000</v>
      </c>
      <c r="F215" s="43"/>
      <c r="G215" s="742">
        <f>G214-E215+F215</f>
        <v>3658864</v>
      </c>
      <c r="H215" s="516" t="s">
        <v>324</v>
      </c>
      <c r="I215" s="516" t="s">
        <v>18</v>
      </c>
      <c r="J215" s="210" t="s">
        <v>648</v>
      </c>
      <c r="K215" s="531" t="s">
        <v>135</v>
      </c>
      <c r="L215" s="516" t="s">
        <v>62</v>
      </c>
      <c r="M215" s="42"/>
      <c r="N215" s="42"/>
    </row>
    <row r="216" spans="1:14" x14ac:dyDescent="0.25">
      <c r="A216" s="531">
        <v>44315</v>
      </c>
      <c r="B216" s="516" t="s">
        <v>105</v>
      </c>
      <c r="C216" s="516" t="s">
        <v>50</v>
      </c>
      <c r="D216" s="516" t="s">
        <v>91</v>
      </c>
      <c r="E216" s="844">
        <v>68000</v>
      </c>
      <c r="F216" s="43"/>
      <c r="G216" s="742">
        <f t="shared" si="4"/>
        <v>3590864</v>
      </c>
      <c r="H216" s="516" t="s">
        <v>263</v>
      </c>
      <c r="I216" s="516" t="s">
        <v>18</v>
      </c>
      <c r="J216" s="290" t="s">
        <v>652</v>
      </c>
      <c r="K216" s="531" t="s">
        <v>135</v>
      </c>
      <c r="L216" s="516" t="s">
        <v>62</v>
      </c>
      <c r="M216" s="42"/>
      <c r="N216" s="42"/>
    </row>
    <row r="217" spans="1:14" x14ac:dyDescent="0.25">
      <c r="A217" s="531">
        <v>44315</v>
      </c>
      <c r="B217" s="516" t="s">
        <v>105</v>
      </c>
      <c r="C217" s="516" t="s">
        <v>50</v>
      </c>
      <c r="D217" s="516" t="s">
        <v>91</v>
      </c>
      <c r="E217" s="844">
        <v>62000</v>
      </c>
      <c r="F217" s="43"/>
      <c r="G217" s="742">
        <f t="shared" si="4"/>
        <v>3528864</v>
      </c>
      <c r="H217" s="516" t="s">
        <v>70</v>
      </c>
      <c r="I217" s="516" t="s">
        <v>18</v>
      </c>
      <c r="J217" s="833" t="s">
        <v>657</v>
      </c>
      <c r="K217" s="531" t="s">
        <v>135</v>
      </c>
      <c r="L217" s="516" t="s">
        <v>62</v>
      </c>
      <c r="M217" s="42"/>
      <c r="N217" s="42"/>
    </row>
    <row r="218" spans="1:14" x14ac:dyDescent="0.25">
      <c r="A218" s="531">
        <v>44315</v>
      </c>
      <c r="B218" s="516" t="s">
        <v>105</v>
      </c>
      <c r="C218" s="516" t="s">
        <v>50</v>
      </c>
      <c r="D218" s="516" t="s">
        <v>91</v>
      </c>
      <c r="E218" s="844">
        <v>55000</v>
      </c>
      <c r="F218" s="43"/>
      <c r="G218" s="742">
        <f t="shared" si="4"/>
        <v>3473864</v>
      </c>
      <c r="H218" s="516" t="s">
        <v>71</v>
      </c>
      <c r="I218" s="516" t="s">
        <v>18</v>
      </c>
      <c r="J218" s="290" t="s">
        <v>691</v>
      </c>
      <c r="K218" s="531" t="s">
        <v>135</v>
      </c>
      <c r="L218" s="516" t="s">
        <v>62</v>
      </c>
      <c r="M218" s="42"/>
      <c r="N218" s="42"/>
    </row>
    <row r="219" spans="1:14" x14ac:dyDescent="0.25">
      <c r="A219" s="531">
        <v>44315</v>
      </c>
      <c r="B219" s="516" t="s">
        <v>105</v>
      </c>
      <c r="C219" s="516" t="s">
        <v>50</v>
      </c>
      <c r="D219" s="516" t="s">
        <v>91</v>
      </c>
      <c r="E219" s="844">
        <v>64000</v>
      </c>
      <c r="F219" s="43"/>
      <c r="G219" s="742">
        <f t="shared" si="4"/>
        <v>3409864</v>
      </c>
      <c r="H219" s="516" t="s">
        <v>276</v>
      </c>
      <c r="I219" s="516" t="s">
        <v>18</v>
      </c>
      <c r="J219" s="662" t="s">
        <v>663</v>
      </c>
      <c r="K219" s="531" t="s">
        <v>135</v>
      </c>
      <c r="L219" s="516" t="s">
        <v>62</v>
      </c>
      <c r="M219" s="42"/>
      <c r="N219" s="42"/>
    </row>
    <row r="220" spans="1:14" x14ac:dyDescent="0.25">
      <c r="A220" s="531">
        <v>44315</v>
      </c>
      <c r="B220" s="516" t="s">
        <v>105</v>
      </c>
      <c r="C220" s="516" t="s">
        <v>50</v>
      </c>
      <c r="D220" s="516" t="s">
        <v>52</v>
      </c>
      <c r="E220" s="844">
        <v>220000</v>
      </c>
      <c r="F220" s="43"/>
      <c r="G220" s="742">
        <f t="shared" si="4"/>
        <v>3189864</v>
      </c>
      <c r="H220" s="516" t="s">
        <v>53</v>
      </c>
      <c r="I220" s="516" t="s">
        <v>18</v>
      </c>
      <c r="J220" s="516" t="s">
        <v>409</v>
      </c>
      <c r="K220" s="531" t="s">
        <v>135</v>
      </c>
      <c r="L220" s="516" t="s">
        <v>62</v>
      </c>
      <c r="M220" s="42"/>
      <c r="N220" s="42"/>
    </row>
    <row r="221" spans="1:14" x14ac:dyDescent="0.25">
      <c r="A221" s="48">
        <v>44315</v>
      </c>
      <c r="B221" s="516" t="s">
        <v>675</v>
      </c>
      <c r="C221" s="516" t="s">
        <v>122</v>
      </c>
      <c r="D221" s="516" t="s">
        <v>92</v>
      </c>
      <c r="E221" s="844">
        <v>300000</v>
      </c>
      <c r="F221" s="43"/>
      <c r="G221" s="742">
        <f t="shared" si="4"/>
        <v>2889864</v>
      </c>
      <c r="H221" s="516" t="s">
        <v>42</v>
      </c>
      <c r="I221" s="516" t="s">
        <v>18</v>
      </c>
      <c r="J221" s="737" t="s">
        <v>783</v>
      </c>
      <c r="K221" s="531" t="s">
        <v>135</v>
      </c>
      <c r="L221" s="516" t="s">
        <v>62</v>
      </c>
      <c r="M221" s="42"/>
      <c r="N221" s="42"/>
    </row>
    <row r="222" spans="1:14" x14ac:dyDescent="0.25">
      <c r="A222" s="48">
        <v>44315</v>
      </c>
      <c r="B222" s="516" t="s">
        <v>676</v>
      </c>
      <c r="C222" s="516" t="s">
        <v>50</v>
      </c>
      <c r="D222" s="516" t="s">
        <v>14</v>
      </c>
      <c r="E222" s="844">
        <v>300000</v>
      </c>
      <c r="F222" s="43"/>
      <c r="G222" s="742">
        <f t="shared" si="4"/>
        <v>2589864</v>
      </c>
      <c r="H222" s="516" t="s">
        <v>42</v>
      </c>
      <c r="I222" s="516" t="s">
        <v>18</v>
      </c>
      <c r="J222" s="675" t="s">
        <v>813</v>
      </c>
      <c r="K222" s="531" t="s">
        <v>135</v>
      </c>
      <c r="L222" s="516" t="s">
        <v>62</v>
      </c>
      <c r="M222" s="42"/>
      <c r="N222" s="42"/>
    </row>
    <row r="223" spans="1:14" x14ac:dyDescent="0.25">
      <c r="A223" s="48">
        <v>44315</v>
      </c>
      <c r="B223" s="516" t="s">
        <v>677</v>
      </c>
      <c r="C223" s="516" t="s">
        <v>122</v>
      </c>
      <c r="D223" s="516" t="s">
        <v>92</v>
      </c>
      <c r="E223" s="844">
        <v>50000</v>
      </c>
      <c r="F223" s="43"/>
      <c r="G223" s="742">
        <f t="shared" si="4"/>
        <v>2539864</v>
      </c>
      <c r="H223" s="516" t="s">
        <v>42</v>
      </c>
      <c r="I223" s="516" t="s">
        <v>18</v>
      </c>
      <c r="J223" s="931" t="s">
        <v>784</v>
      </c>
      <c r="K223" s="531" t="s">
        <v>135</v>
      </c>
      <c r="L223" s="516" t="s">
        <v>62</v>
      </c>
      <c r="M223" s="42"/>
      <c r="N223" s="42"/>
    </row>
    <row r="224" spans="1:14" x14ac:dyDescent="0.25">
      <c r="A224" s="48">
        <v>44315</v>
      </c>
      <c r="B224" s="516" t="s">
        <v>72</v>
      </c>
      <c r="C224" s="516" t="s">
        <v>50</v>
      </c>
      <c r="D224" s="516" t="s">
        <v>91</v>
      </c>
      <c r="E224" s="844"/>
      <c r="F224" s="844">
        <v>6000</v>
      </c>
      <c r="G224" s="742">
        <f t="shared" si="4"/>
        <v>2545864</v>
      </c>
      <c r="H224" s="516" t="s">
        <v>276</v>
      </c>
      <c r="I224" s="516" t="s">
        <v>18</v>
      </c>
      <c r="J224" s="762" t="s">
        <v>621</v>
      </c>
      <c r="K224" s="531" t="s">
        <v>135</v>
      </c>
      <c r="L224" s="516" t="s">
        <v>62</v>
      </c>
      <c r="M224" s="42"/>
      <c r="N224" s="42"/>
    </row>
    <row r="225" spans="1:14" x14ac:dyDescent="0.25">
      <c r="A225" s="48">
        <v>44315</v>
      </c>
      <c r="B225" s="516" t="s">
        <v>72</v>
      </c>
      <c r="C225" s="516" t="s">
        <v>50</v>
      </c>
      <c r="D225" s="516" t="s">
        <v>91</v>
      </c>
      <c r="E225" s="844"/>
      <c r="F225" s="844">
        <v>10000</v>
      </c>
      <c r="G225" s="742">
        <f t="shared" si="4"/>
        <v>2555864</v>
      </c>
      <c r="H225" s="516" t="s">
        <v>263</v>
      </c>
      <c r="I225" s="516" t="s">
        <v>18</v>
      </c>
      <c r="J225" s="290" t="s">
        <v>620</v>
      </c>
      <c r="K225" s="531" t="s">
        <v>135</v>
      </c>
      <c r="L225" s="516" t="s">
        <v>62</v>
      </c>
      <c r="M225" s="42"/>
      <c r="N225" s="42"/>
    </row>
    <row r="226" spans="1:14" x14ac:dyDescent="0.25">
      <c r="A226" s="48">
        <v>44315</v>
      </c>
      <c r="B226" s="516" t="s">
        <v>72</v>
      </c>
      <c r="C226" s="516" t="s">
        <v>50</v>
      </c>
      <c r="D226" s="516" t="s">
        <v>91</v>
      </c>
      <c r="E226" s="844"/>
      <c r="F226" s="844">
        <v>1000</v>
      </c>
      <c r="G226" s="742">
        <f t="shared" si="4"/>
        <v>2556864</v>
      </c>
      <c r="H226" s="516" t="s">
        <v>71</v>
      </c>
      <c r="I226" s="516" t="s">
        <v>18</v>
      </c>
      <c r="J226" s="290" t="s">
        <v>619</v>
      </c>
      <c r="K226" s="531" t="s">
        <v>135</v>
      </c>
      <c r="L226" s="516" t="s">
        <v>62</v>
      </c>
      <c r="M226" s="42"/>
      <c r="N226" s="42"/>
    </row>
    <row r="227" spans="1:14" x14ac:dyDescent="0.25">
      <c r="A227" s="48">
        <v>44315</v>
      </c>
      <c r="B227" s="516" t="s">
        <v>72</v>
      </c>
      <c r="C227" s="516" t="s">
        <v>50</v>
      </c>
      <c r="D227" s="516" t="s">
        <v>91</v>
      </c>
      <c r="E227" s="844"/>
      <c r="F227" s="844">
        <v>2000</v>
      </c>
      <c r="G227" s="742">
        <f t="shared" si="4"/>
        <v>2558864</v>
      </c>
      <c r="H227" s="516" t="s">
        <v>70</v>
      </c>
      <c r="I227" s="516" t="s">
        <v>18</v>
      </c>
      <c r="J227" s="833" t="s">
        <v>625</v>
      </c>
      <c r="K227" s="531" t="s">
        <v>135</v>
      </c>
      <c r="L227" s="516" t="s">
        <v>62</v>
      </c>
      <c r="M227" s="42"/>
      <c r="N227" s="42"/>
    </row>
    <row r="228" spans="1:14" x14ac:dyDescent="0.25">
      <c r="A228" s="48">
        <v>44315</v>
      </c>
      <c r="B228" s="516" t="s">
        <v>72</v>
      </c>
      <c r="C228" s="516" t="s">
        <v>50</v>
      </c>
      <c r="D228" s="516" t="s">
        <v>91</v>
      </c>
      <c r="E228" s="844"/>
      <c r="F228" s="844">
        <v>5000</v>
      </c>
      <c r="G228" s="742">
        <f t="shared" si="4"/>
        <v>2563864</v>
      </c>
      <c r="H228" s="516" t="s">
        <v>324</v>
      </c>
      <c r="I228" s="516" t="s">
        <v>18</v>
      </c>
      <c r="J228" s="210" t="s">
        <v>629</v>
      </c>
      <c r="K228" s="531" t="s">
        <v>135</v>
      </c>
      <c r="L228" s="516" t="s">
        <v>62</v>
      </c>
      <c r="M228" s="42"/>
      <c r="N228" s="42"/>
    </row>
    <row r="229" spans="1:14" x14ac:dyDescent="0.25">
      <c r="A229" s="48">
        <v>44316</v>
      </c>
      <c r="B229" s="516" t="s">
        <v>105</v>
      </c>
      <c r="C229" s="516" t="s">
        <v>50</v>
      </c>
      <c r="D229" s="516" t="s">
        <v>91</v>
      </c>
      <c r="E229" s="844">
        <v>62000</v>
      </c>
      <c r="F229" s="844"/>
      <c r="G229" s="742">
        <f>G228-E229+F229</f>
        <v>2501864</v>
      </c>
      <c r="H229" s="516" t="s">
        <v>71</v>
      </c>
      <c r="I229" s="516" t="s">
        <v>18</v>
      </c>
      <c r="J229" s="290" t="s">
        <v>788</v>
      </c>
      <c r="K229" s="531" t="s">
        <v>135</v>
      </c>
      <c r="L229" s="516" t="s">
        <v>62</v>
      </c>
      <c r="M229" s="42"/>
      <c r="N229" s="42"/>
    </row>
    <row r="230" spans="1:14" x14ac:dyDescent="0.25">
      <c r="A230" s="48">
        <v>44316</v>
      </c>
      <c r="B230" s="516" t="s">
        <v>105</v>
      </c>
      <c r="C230" s="516" t="s">
        <v>50</v>
      </c>
      <c r="D230" s="516" t="s">
        <v>91</v>
      </c>
      <c r="E230" s="844">
        <v>63000</v>
      </c>
      <c r="F230" s="844"/>
      <c r="G230" s="742">
        <f t="shared" si="4"/>
        <v>2438864</v>
      </c>
      <c r="H230" s="516" t="s">
        <v>70</v>
      </c>
      <c r="I230" s="516" t="s">
        <v>18</v>
      </c>
      <c r="J230" s="833" t="s">
        <v>694</v>
      </c>
      <c r="K230" s="531" t="s">
        <v>135</v>
      </c>
      <c r="L230" s="516" t="s">
        <v>62</v>
      </c>
      <c r="M230" s="42"/>
      <c r="N230" s="42"/>
    </row>
    <row r="231" spans="1:14" x14ac:dyDescent="0.25">
      <c r="A231" s="48">
        <v>44316</v>
      </c>
      <c r="B231" s="516" t="s">
        <v>105</v>
      </c>
      <c r="C231" s="516" t="s">
        <v>50</v>
      </c>
      <c r="D231" s="516" t="s">
        <v>91</v>
      </c>
      <c r="E231" s="844">
        <v>66000</v>
      </c>
      <c r="F231" s="844"/>
      <c r="G231" s="742">
        <f t="shared" si="4"/>
        <v>2372864</v>
      </c>
      <c r="H231" s="516" t="s">
        <v>263</v>
      </c>
      <c r="I231" s="516" t="s">
        <v>18</v>
      </c>
      <c r="J231" s="290" t="s">
        <v>697</v>
      </c>
      <c r="K231" s="531" t="s">
        <v>135</v>
      </c>
      <c r="L231" s="516" t="s">
        <v>62</v>
      </c>
      <c r="M231" s="42"/>
      <c r="N231" s="42"/>
    </row>
    <row r="232" spans="1:14" x14ac:dyDescent="0.25">
      <c r="A232" s="48">
        <v>44316</v>
      </c>
      <c r="B232" s="516" t="s">
        <v>105</v>
      </c>
      <c r="C232" s="516" t="s">
        <v>50</v>
      </c>
      <c r="D232" s="516" t="s">
        <v>91</v>
      </c>
      <c r="E232" s="844">
        <v>63000</v>
      </c>
      <c r="F232" s="844"/>
      <c r="G232" s="742">
        <f t="shared" si="4"/>
        <v>2309864</v>
      </c>
      <c r="H232" s="516" t="s">
        <v>324</v>
      </c>
      <c r="I232" s="516" t="s">
        <v>18</v>
      </c>
      <c r="J232" s="210" t="s">
        <v>648</v>
      </c>
      <c r="K232" s="531" t="s">
        <v>135</v>
      </c>
      <c r="L232" s="516" t="s">
        <v>62</v>
      </c>
      <c r="M232" s="42"/>
      <c r="N232" s="42"/>
    </row>
    <row r="233" spans="1:14" x14ac:dyDescent="0.25">
      <c r="A233" s="48">
        <v>44316</v>
      </c>
      <c r="B233" s="516" t="s">
        <v>105</v>
      </c>
      <c r="C233" s="516" t="s">
        <v>50</v>
      </c>
      <c r="D233" s="516" t="s">
        <v>14</v>
      </c>
      <c r="E233" s="844">
        <v>79000</v>
      </c>
      <c r="F233" s="844"/>
      <c r="G233" s="742">
        <f t="shared" si="4"/>
        <v>2230864</v>
      </c>
      <c r="H233" s="516" t="s">
        <v>42</v>
      </c>
      <c r="I233" s="516" t="s">
        <v>18</v>
      </c>
      <c r="J233" s="210" t="s">
        <v>814</v>
      </c>
      <c r="K233" s="531" t="s">
        <v>135</v>
      </c>
      <c r="L233" s="516" t="s">
        <v>62</v>
      </c>
      <c r="M233" s="42"/>
      <c r="N233" s="42"/>
    </row>
    <row r="234" spans="1:14" x14ac:dyDescent="0.25">
      <c r="A234" s="48">
        <v>44316</v>
      </c>
      <c r="B234" s="516" t="s">
        <v>105</v>
      </c>
      <c r="C234" s="516" t="s">
        <v>50</v>
      </c>
      <c r="D234" s="516" t="s">
        <v>52</v>
      </c>
      <c r="E234" s="844">
        <v>190000</v>
      </c>
      <c r="F234" s="844"/>
      <c r="G234" s="742">
        <f t="shared" si="4"/>
        <v>2040864</v>
      </c>
      <c r="H234" s="516" t="s">
        <v>97</v>
      </c>
      <c r="I234" s="516" t="s">
        <v>18</v>
      </c>
      <c r="J234" s="446" t="s">
        <v>711</v>
      </c>
      <c r="K234" s="531" t="s">
        <v>135</v>
      </c>
      <c r="L234" s="516" t="s">
        <v>62</v>
      </c>
      <c r="M234" s="42"/>
      <c r="N234" s="42"/>
    </row>
    <row r="235" spans="1:14" x14ac:dyDescent="0.25">
      <c r="A235" s="48">
        <v>44316</v>
      </c>
      <c r="B235" s="516" t="s">
        <v>105</v>
      </c>
      <c r="C235" s="516" t="s">
        <v>50</v>
      </c>
      <c r="D235" s="516" t="s">
        <v>52</v>
      </c>
      <c r="E235" s="844">
        <v>190000</v>
      </c>
      <c r="F235" s="844"/>
      <c r="G235" s="742">
        <f t="shared" si="4"/>
        <v>1850864</v>
      </c>
      <c r="H235" s="516" t="s">
        <v>53</v>
      </c>
      <c r="I235" s="516" t="s">
        <v>18</v>
      </c>
      <c r="J235" s="291" t="s">
        <v>737</v>
      </c>
      <c r="K235" s="531" t="s">
        <v>135</v>
      </c>
      <c r="L235" s="516" t="s">
        <v>62</v>
      </c>
      <c r="M235" s="42"/>
      <c r="N235" s="42"/>
    </row>
    <row r="236" spans="1:14" x14ac:dyDescent="0.25">
      <c r="A236" s="48">
        <v>44316</v>
      </c>
      <c r="B236" s="516" t="s">
        <v>710</v>
      </c>
      <c r="C236" s="516" t="s">
        <v>67</v>
      </c>
      <c r="D236" s="516" t="s">
        <v>14</v>
      </c>
      <c r="E236" s="844">
        <v>52000</v>
      </c>
      <c r="F236" s="844"/>
      <c r="G236" s="742">
        <f t="shared" si="4"/>
        <v>1798864</v>
      </c>
      <c r="H236" s="516" t="s">
        <v>42</v>
      </c>
      <c r="I236" s="516" t="s">
        <v>18</v>
      </c>
      <c r="J236" s="931" t="s">
        <v>786</v>
      </c>
      <c r="K236" s="531" t="s">
        <v>135</v>
      </c>
      <c r="L236" s="516" t="s">
        <v>62</v>
      </c>
      <c r="M236" s="42"/>
      <c r="N236" s="42"/>
    </row>
    <row r="237" spans="1:14" x14ac:dyDescent="0.25">
      <c r="A237" s="48">
        <v>44316</v>
      </c>
      <c r="B237" s="516" t="s">
        <v>407</v>
      </c>
      <c r="C237" s="516" t="s">
        <v>50</v>
      </c>
      <c r="D237" s="516" t="s">
        <v>52</v>
      </c>
      <c r="E237" s="844">
        <v>37000</v>
      </c>
      <c r="F237" s="844"/>
      <c r="G237" s="742">
        <f t="shared" si="4"/>
        <v>1761864</v>
      </c>
      <c r="H237" s="516" t="s">
        <v>97</v>
      </c>
      <c r="I237" s="516" t="s">
        <v>18</v>
      </c>
      <c r="J237" s="291" t="s">
        <v>815</v>
      </c>
      <c r="K237" s="531" t="s">
        <v>135</v>
      </c>
      <c r="L237" s="516" t="s">
        <v>62</v>
      </c>
      <c r="M237" s="42"/>
      <c r="N237" s="42"/>
    </row>
    <row r="238" spans="1:14" x14ac:dyDescent="0.25">
      <c r="A238" s="48">
        <v>44316</v>
      </c>
      <c r="B238" s="516" t="s">
        <v>72</v>
      </c>
      <c r="C238" s="516" t="s">
        <v>50</v>
      </c>
      <c r="D238" s="516" t="s">
        <v>91</v>
      </c>
      <c r="E238" s="993"/>
      <c r="F238" s="844">
        <v>2000</v>
      </c>
      <c r="G238" s="742">
        <f>G237-E238+F238</f>
        <v>1763864</v>
      </c>
      <c r="H238" s="516" t="s">
        <v>324</v>
      </c>
      <c r="I238" s="516" t="s">
        <v>18</v>
      </c>
      <c r="J238" s="291" t="s">
        <v>648</v>
      </c>
      <c r="K238" s="531" t="s">
        <v>135</v>
      </c>
      <c r="L238" s="516" t="s">
        <v>62</v>
      </c>
      <c r="M238" s="42"/>
      <c r="N238" s="42"/>
    </row>
    <row r="239" spans="1:14" x14ac:dyDescent="0.25">
      <c r="A239" s="48">
        <v>44316</v>
      </c>
      <c r="B239" s="516" t="s">
        <v>72</v>
      </c>
      <c r="C239" s="516" t="s">
        <v>50</v>
      </c>
      <c r="D239" s="516" t="s">
        <v>91</v>
      </c>
      <c r="E239" s="43"/>
      <c r="F239" s="844">
        <v>1000</v>
      </c>
      <c r="G239" s="742">
        <f t="shared" si="4"/>
        <v>1764864</v>
      </c>
      <c r="H239" s="516" t="s">
        <v>263</v>
      </c>
      <c r="I239" s="516" t="s">
        <v>18</v>
      </c>
      <c r="J239" s="291" t="s">
        <v>652</v>
      </c>
      <c r="K239" s="531" t="s">
        <v>135</v>
      </c>
      <c r="L239" s="516" t="s">
        <v>62</v>
      </c>
      <c r="M239" s="42"/>
      <c r="N239" s="42"/>
    </row>
    <row r="240" spans="1:14" x14ac:dyDescent="0.25">
      <c r="A240" s="48">
        <v>44316</v>
      </c>
      <c r="B240" s="516" t="s">
        <v>72</v>
      </c>
      <c r="C240" s="516" t="s">
        <v>50</v>
      </c>
      <c r="D240" s="516" t="s">
        <v>91</v>
      </c>
      <c r="E240" s="43"/>
      <c r="F240" s="844">
        <v>2000</v>
      </c>
      <c r="G240" s="742">
        <f t="shared" si="4"/>
        <v>1766864</v>
      </c>
      <c r="H240" s="516" t="s">
        <v>70</v>
      </c>
      <c r="I240" s="516" t="s">
        <v>18</v>
      </c>
      <c r="J240" s="291" t="s">
        <v>657</v>
      </c>
      <c r="K240" s="531" t="s">
        <v>135</v>
      </c>
      <c r="L240" s="516" t="s">
        <v>62</v>
      </c>
      <c r="M240" s="42"/>
      <c r="N240" s="42"/>
    </row>
    <row r="241" spans="1:14" x14ac:dyDescent="0.25">
      <c r="A241" s="48">
        <v>44316</v>
      </c>
      <c r="B241" s="516" t="s">
        <v>72</v>
      </c>
      <c r="C241" s="516" t="s">
        <v>50</v>
      </c>
      <c r="D241" s="516" t="s">
        <v>91</v>
      </c>
      <c r="E241" s="43"/>
      <c r="F241" s="844">
        <v>1000</v>
      </c>
      <c r="G241" s="742">
        <f t="shared" ref="G241:G242" si="5">G240-E241+F241</f>
        <v>1767864</v>
      </c>
      <c r="H241" s="290" t="s">
        <v>71</v>
      </c>
      <c r="I241" s="516" t="s">
        <v>18</v>
      </c>
      <c r="J241" s="291" t="s">
        <v>691</v>
      </c>
      <c r="K241" s="531" t="s">
        <v>135</v>
      </c>
      <c r="L241" s="516" t="s">
        <v>62</v>
      </c>
      <c r="M241" s="42"/>
      <c r="N241" s="42"/>
    </row>
    <row r="242" spans="1:14" ht="15.75" thickBot="1" x14ac:dyDescent="0.3">
      <c r="A242" s="48">
        <v>44316</v>
      </c>
      <c r="B242" s="516" t="s">
        <v>72</v>
      </c>
      <c r="C242" s="516" t="s">
        <v>50</v>
      </c>
      <c r="D242" s="516" t="s">
        <v>91</v>
      </c>
      <c r="E242" s="874"/>
      <c r="F242" s="854">
        <v>1000</v>
      </c>
      <c r="G242" s="742">
        <f t="shared" si="5"/>
        <v>1768864</v>
      </c>
      <c r="H242" s="516" t="s">
        <v>276</v>
      </c>
      <c r="I242" s="516" t="s">
        <v>18</v>
      </c>
      <c r="J242" s="662" t="s">
        <v>663</v>
      </c>
      <c r="K242" s="531" t="s">
        <v>135</v>
      </c>
      <c r="L242" s="516" t="s">
        <v>62</v>
      </c>
      <c r="M242" s="42"/>
      <c r="N242" s="42"/>
    </row>
    <row r="243" spans="1:14" ht="14.25" customHeight="1" thickBot="1" x14ac:dyDescent="0.3">
      <c r="A243" s="42"/>
      <c r="B243" s="42"/>
      <c r="C243" s="42"/>
      <c r="D243" s="1000"/>
      <c r="E243" s="1004">
        <f>SUM(E3:E242)</f>
        <v>10130650</v>
      </c>
      <c r="F243" s="1005">
        <f>SUM(F3:F242)+G3</f>
        <v>11899514</v>
      </c>
      <c r="G243" s="1006">
        <f>F243-E243</f>
        <v>1768864</v>
      </c>
      <c r="H243" s="1001"/>
      <c r="I243" s="516"/>
      <c r="J243" s="42"/>
      <c r="K243" s="531"/>
      <c r="L243" s="42"/>
      <c r="M243" s="42"/>
      <c r="N243" s="42"/>
    </row>
    <row r="244" spans="1:14" x14ac:dyDescent="0.25">
      <c r="A244" s="42"/>
      <c r="B244" s="42"/>
      <c r="C244" s="42"/>
      <c r="D244" s="42"/>
      <c r="E244" s="875"/>
      <c r="F244" s="1002"/>
      <c r="G244" s="1003"/>
      <c r="H244" s="42"/>
      <c r="I244" s="516"/>
      <c r="J244" s="42"/>
      <c r="K244" s="531"/>
      <c r="L244" s="42"/>
      <c r="M244" s="42"/>
      <c r="N244" s="42"/>
    </row>
    <row r="245" spans="1:14" x14ac:dyDescent="0.25">
      <c r="A245" s="42"/>
      <c r="B245" s="42"/>
      <c r="C245" s="42"/>
      <c r="D245" s="42"/>
      <c r="E245" s="43"/>
      <c r="F245" s="844"/>
      <c r="G245" s="742"/>
      <c r="H245" s="42"/>
      <c r="I245" s="516"/>
      <c r="J245" s="42"/>
      <c r="K245" s="531"/>
      <c r="L245" s="42"/>
      <c r="M245" s="42"/>
      <c r="N245" s="42"/>
    </row>
    <row r="246" spans="1:14" x14ac:dyDescent="0.25">
      <c r="A246" s="42"/>
      <c r="B246" s="42"/>
      <c r="C246" s="42"/>
      <c r="D246" s="42"/>
      <c r="E246" s="43"/>
      <c r="F246" s="844"/>
      <c r="G246" s="742"/>
      <c r="H246" s="42"/>
      <c r="I246" s="516"/>
      <c r="J246" s="42"/>
      <c r="K246" s="531"/>
      <c r="L246" s="42"/>
      <c r="M246" s="42"/>
      <c r="N246" s="42"/>
    </row>
    <row r="247" spans="1:14" x14ac:dyDescent="0.25">
      <c r="A247" s="42"/>
      <c r="B247" s="42"/>
      <c r="C247" s="42"/>
      <c r="D247" s="42"/>
      <c r="E247" s="43"/>
      <c r="F247" s="844"/>
      <c r="G247" s="742"/>
      <c r="H247" s="42"/>
      <c r="I247" s="516"/>
      <c r="J247" s="42"/>
      <c r="K247" s="531"/>
      <c r="L247" s="42"/>
      <c r="M247" s="42"/>
      <c r="N247" s="42"/>
    </row>
    <row r="248" spans="1:14" x14ac:dyDescent="0.25">
      <c r="A248" s="42"/>
      <c r="B248" s="42"/>
      <c r="C248" s="42"/>
      <c r="D248" s="42"/>
      <c r="E248" s="43"/>
      <c r="F248" s="844"/>
      <c r="G248" s="742"/>
      <c r="H248" s="42"/>
      <c r="I248" s="516"/>
      <c r="J248" s="42"/>
      <c r="K248" s="531"/>
      <c r="L248" s="42"/>
      <c r="M248" s="42"/>
      <c r="N248" s="42"/>
    </row>
    <row r="249" spans="1:14" x14ac:dyDescent="0.25">
      <c r="A249" s="42"/>
      <c r="B249" s="42"/>
      <c r="C249" s="42"/>
      <c r="D249" s="42"/>
      <c r="E249" s="43"/>
      <c r="F249" s="43"/>
      <c r="G249" s="742"/>
      <c r="H249" s="42"/>
      <c r="I249" s="516"/>
      <c r="J249" s="42"/>
      <c r="K249" s="531"/>
      <c r="L249" s="42"/>
      <c r="M249" s="42"/>
      <c r="N249" s="42"/>
    </row>
    <row r="250" spans="1:14" x14ac:dyDescent="0.25">
      <c r="A250" s="42"/>
      <c r="B250" s="42"/>
      <c r="C250" s="42"/>
      <c r="D250" s="42"/>
      <c r="E250" s="43"/>
      <c r="F250" s="43"/>
      <c r="G250" s="742"/>
      <c r="H250" s="42"/>
      <c r="I250" s="516"/>
      <c r="J250" s="42"/>
      <c r="K250" s="531"/>
      <c r="L250" s="42"/>
      <c r="M250" s="42"/>
      <c r="N250" s="42"/>
    </row>
    <row r="251" spans="1:14" x14ac:dyDescent="0.25">
      <c r="A251" s="42"/>
      <c r="B251" s="42"/>
      <c r="C251" s="42"/>
      <c r="D251" s="42"/>
      <c r="E251" s="43"/>
      <c r="F251" s="43"/>
      <c r="G251" s="742"/>
      <c r="H251" s="42"/>
      <c r="I251" s="516"/>
      <c r="J251" s="42"/>
      <c r="K251" s="531"/>
      <c r="L251" s="42"/>
      <c r="M251" s="42"/>
      <c r="N251" s="42"/>
    </row>
    <row r="252" spans="1:14" x14ac:dyDescent="0.25">
      <c r="A252" s="42"/>
      <c r="B252" s="42"/>
      <c r="C252" s="42"/>
      <c r="D252" s="42"/>
      <c r="E252" s="43"/>
      <c r="F252" s="43"/>
      <c r="G252" s="742"/>
      <c r="H252" s="42"/>
      <c r="I252" s="516"/>
      <c r="J252" s="42"/>
      <c r="K252" s="531"/>
      <c r="L252" s="42"/>
      <c r="M252" s="42"/>
      <c r="N252" s="42"/>
    </row>
    <row r="253" spans="1:14" x14ac:dyDescent="0.25">
      <c r="A253" s="42"/>
      <c r="B253" s="42"/>
      <c r="C253" s="42"/>
      <c r="D253" s="42"/>
      <c r="E253" s="43"/>
      <c r="F253" s="43"/>
      <c r="G253" s="742"/>
      <c r="H253" s="42"/>
      <c r="I253" s="516"/>
      <c r="J253" s="42"/>
      <c r="K253" s="531"/>
      <c r="L253" s="42"/>
      <c r="M253" s="42"/>
      <c r="N253" s="42"/>
    </row>
    <row r="254" spans="1:14" x14ac:dyDescent="0.25">
      <c r="A254" s="42"/>
      <c r="B254" s="42"/>
      <c r="C254" s="42"/>
      <c r="D254" s="42"/>
      <c r="E254" s="43"/>
      <c r="F254" s="43"/>
      <c r="G254" s="742"/>
      <c r="H254" s="42"/>
      <c r="I254" s="516"/>
      <c r="J254" s="42"/>
      <c r="K254" s="531"/>
      <c r="L254" s="42"/>
      <c r="M254" s="42"/>
      <c r="N254" s="42"/>
    </row>
    <row r="255" spans="1:14" x14ac:dyDescent="0.25">
      <c r="A255" s="42"/>
      <c r="B255" s="42"/>
      <c r="C255" s="42"/>
      <c r="D255" s="42"/>
      <c r="E255" s="43"/>
      <c r="F255" s="43"/>
      <c r="G255" s="742"/>
      <c r="H255" s="42"/>
      <c r="I255" s="516"/>
      <c r="J255" s="42"/>
      <c r="K255" s="531"/>
      <c r="L255" s="42"/>
      <c r="M255" s="42"/>
      <c r="N255" s="42"/>
    </row>
    <row r="256" spans="1:14" x14ac:dyDescent="0.25">
      <c r="A256" s="42"/>
      <c r="B256" s="42"/>
      <c r="C256" s="42"/>
      <c r="D256" s="42"/>
      <c r="E256" s="43"/>
      <c r="F256" s="43"/>
      <c r="G256" s="742"/>
      <c r="H256" s="42"/>
      <c r="I256" s="516"/>
      <c r="J256" s="42"/>
      <c r="K256" s="531"/>
      <c r="L256" s="42"/>
      <c r="M256" s="42"/>
      <c r="N256" s="42"/>
    </row>
    <row r="257" spans="1:14" x14ac:dyDescent="0.25">
      <c r="A257" s="42"/>
      <c r="B257" s="42"/>
      <c r="C257" s="42"/>
      <c r="D257" s="42"/>
      <c r="E257" s="43"/>
      <c r="F257" s="43"/>
      <c r="G257" s="742"/>
      <c r="H257" s="42"/>
      <c r="I257" s="516"/>
      <c r="J257" s="42"/>
      <c r="K257" s="531"/>
      <c r="L257" s="42"/>
      <c r="M257" s="42"/>
      <c r="N257" s="42"/>
    </row>
    <row r="258" spans="1:14" x14ac:dyDescent="0.25">
      <c r="A258" s="42"/>
      <c r="B258" s="42"/>
      <c r="C258" s="42"/>
      <c r="D258" s="42"/>
      <c r="E258" s="43"/>
      <c r="F258" s="43"/>
      <c r="G258" s="742"/>
      <c r="H258" s="42"/>
      <c r="I258" s="516"/>
      <c r="J258" s="42"/>
      <c r="K258" s="531"/>
      <c r="L258" s="42"/>
      <c r="M258" s="42"/>
      <c r="N258" s="42"/>
    </row>
    <row r="259" spans="1:14" x14ac:dyDescent="0.25">
      <c r="A259" s="42"/>
      <c r="B259" s="42"/>
      <c r="C259" s="42"/>
      <c r="D259" s="42"/>
      <c r="E259" s="43"/>
      <c r="F259" s="43"/>
      <c r="G259" s="742"/>
      <c r="H259" s="42"/>
      <c r="I259" s="516"/>
      <c r="J259" s="42"/>
      <c r="K259" s="531"/>
      <c r="L259" s="42"/>
      <c r="M259" s="42"/>
      <c r="N259" s="42"/>
    </row>
    <row r="260" spans="1:14" x14ac:dyDescent="0.25">
      <c r="A260" s="42"/>
      <c r="B260" s="42"/>
      <c r="C260" s="42"/>
      <c r="D260" s="42"/>
      <c r="E260" s="43"/>
      <c r="F260" s="43"/>
      <c r="G260" s="742"/>
      <c r="H260" s="42"/>
      <c r="I260" s="516"/>
      <c r="J260" s="42"/>
      <c r="K260" s="531"/>
      <c r="L260" s="42"/>
      <c r="M260" s="42"/>
      <c r="N260" s="42"/>
    </row>
    <row r="261" spans="1:14" x14ac:dyDescent="0.25">
      <c r="A261" s="42"/>
      <c r="B261" s="42"/>
      <c r="C261" s="42"/>
      <c r="D261" s="42"/>
      <c r="E261" s="43"/>
      <c r="F261" s="43"/>
      <c r="G261" s="742"/>
      <c r="H261" s="42"/>
      <c r="I261" s="516"/>
      <c r="J261" s="42"/>
      <c r="K261" s="531"/>
      <c r="L261" s="42"/>
      <c r="M261" s="42"/>
      <c r="N261" s="42"/>
    </row>
    <row r="262" spans="1:14" x14ac:dyDescent="0.25">
      <c r="A262" s="42"/>
      <c r="B262" s="42"/>
      <c r="C262" s="42"/>
      <c r="D262" s="42"/>
      <c r="E262" s="43"/>
      <c r="F262" s="43"/>
      <c r="G262" s="742"/>
      <c r="H262" s="42"/>
      <c r="I262" s="516"/>
      <c r="J262" s="42"/>
      <c r="K262" s="531"/>
      <c r="L262" s="42"/>
      <c r="M262" s="42"/>
      <c r="N262" s="42"/>
    </row>
    <row r="263" spans="1:14" x14ac:dyDescent="0.25">
      <c r="A263" s="42"/>
      <c r="B263" s="42"/>
      <c r="C263" s="42"/>
      <c r="D263" s="42"/>
      <c r="E263" s="43"/>
      <c r="F263" s="43"/>
      <c r="G263" s="742"/>
      <c r="H263" s="42"/>
      <c r="I263" s="516"/>
      <c r="J263" s="42"/>
      <c r="K263" s="531"/>
      <c r="L263" s="42"/>
      <c r="M263" s="42"/>
      <c r="N263" s="42"/>
    </row>
    <row r="264" spans="1:14" x14ac:dyDescent="0.25">
      <c r="A264" s="42"/>
      <c r="B264" s="42"/>
      <c r="C264" s="42"/>
      <c r="D264" s="42"/>
      <c r="E264" s="43"/>
      <c r="F264" s="43"/>
      <c r="G264" s="742"/>
      <c r="H264" s="42"/>
      <c r="I264" s="516"/>
      <c r="J264" s="42"/>
      <c r="K264" s="531"/>
      <c r="L264" s="42"/>
      <c r="M264" s="42"/>
      <c r="N264" s="42"/>
    </row>
    <row r="265" spans="1:14" x14ac:dyDescent="0.25">
      <c r="A265" s="42"/>
      <c r="B265" s="42"/>
      <c r="C265" s="42"/>
      <c r="D265" s="42"/>
      <c r="E265" s="43"/>
      <c r="F265" s="43"/>
      <c r="G265" s="742"/>
      <c r="H265" s="42"/>
      <c r="I265" s="516"/>
      <c r="J265" s="42"/>
      <c r="K265" s="531"/>
      <c r="L265" s="42"/>
      <c r="M265" s="42"/>
      <c r="N265" s="42"/>
    </row>
    <row r="266" spans="1:14" x14ac:dyDescent="0.25">
      <c r="A266" s="42"/>
      <c r="B266" s="42"/>
      <c r="C266" s="42"/>
      <c r="D266" s="42"/>
      <c r="E266" s="43"/>
      <c r="F266" s="43"/>
      <c r="G266" s="742"/>
      <c r="H266" s="42"/>
      <c r="I266" s="516"/>
      <c r="J266" s="42"/>
      <c r="K266" s="531"/>
      <c r="L266" s="42"/>
      <c r="M266" s="42"/>
      <c r="N266" s="42"/>
    </row>
    <row r="267" spans="1:14" x14ac:dyDescent="0.25">
      <c r="A267" s="42"/>
      <c r="B267" s="42"/>
      <c r="C267" s="42"/>
      <c r="D267" s="42"/>
      <c r="E267" s="43"/>
      <c r="F267" s="43"/>
      <c r="G267" s="742"/>
      <c r="H267" s="42"/>
      <c r="I267" s="516"/>
      <c r="J267" s="42"/>
      <c r="K267" s="531"/>
      <c r="L267" s="42"/>
      <c r="M267" s="42"/>
      <c r="N267" s="42"/>
    </row>
    <row r="268" spans="1:14" x14ac:dyDescent="0.25">
      <c r="A268" s="42"/>
      <c r="B268" s="42"/>
      <c r="C268" s="42"/>
      <c r="D268" s="42"/>
      <c r="E268" s="43"/>
      <c r="F268" s="43"/>
      <c r="G268" s="742"/>
      <c r="H268" s="42"/>
      <c r="I268" s="516"/>
      <c r="J268" s="42"/>
      <c r="K268" s="531"/>
      <c r="L268" s="42"/>
      <c r="M268" s="42"/>
      <c r="N268" s="42"/>
    </row>
    <row r="269" spans="1:14" x14ac:dyDescent="0.25">
      <c r="A269" s="42"/>
      <c r="B269" s="42"/>
      <c r="C269" s="42"/>
      <c r="D269" s="42"/>
      <c r="E269" s="43"/>
      <c r="F269" s="43"/>
      <c r="G269" s="742"/>
      <c r="H269" s="42"/>
      <c r="I269" s="516"/>
      <c r="J269" s="42"/>
      <c r="K269" s="531"/>
      <c r="L269" s="42"/>
      <c r="M269" s="42"/>
      <c r="N269" s="42"/>
    </row>
    <row r="270" spans="1:14" x14ac:dyDescent="0.25">
      <c r="A270" s="42"/>
      <c r="B270" s="42"/>
      <c r="C270" s="42"/>
      <c r="D270" s="42"/>
      <c r="E270" s="43"/>
      <c r="F270" s="43"/>
      <c r="G270" s="742"/>
      <c r="H270" s="42"/>
      <c r="I270" s="516"/>
      <c r="J270" s="42"/>
      <c r="K270" s="531"/>
      <c r="L270" s="42"/>
      <c r="M270" s="42"/>
      <c r="N270" s="42"/>
    </row>
    <row r="271" spans="1:14" x14ac:dyDescent="0.25">
      <c r="A271" s="42"/>
      <c r="B271" s="42"/>
      <c r="C271" s="42"/>
      <c r="D271" s="42"/>
      <c r="E271" s="43"/>
      <c r="F271" s="43"/>
      <c r="G271" s="742"/>
      <c r="H271" s="42"/>
      <c r="I271" s="516"/>
      <c r="J271" s="42"/>
      <c r="K271" s="531"/>
      <c r="L271" s="42"/>
      <c r="M271" s="42"/>
      <c r="N271" s="42"/>
    </row>
    <row r="272" spans="1:14" x14ac:dyDescent="0.25">
      <c r="A272" s="42"/>
      <c r="B272" s="42"/>
      <c r="C272" s="42"/>
      <c r="D272" s="42"/>
      <c r="E272" s="43"/>
      <c r="F272" s="43"/>
      <c r="G272" s="742"/>
      <c r="H272" s="42"/>
      <c r="I272" s="42"/>
      <c r="J272" s="42"/>
      <c r="K272" s="531"/>
      <c r="L272" s="42"/>
      <c r="M272" s="42"/>
      <c r="N272" s="42"/>
    </row>
    <row r="273" spans="1:14" x14ac:dyDescent="0.25">
      <c r="A273" s="42"/>
      <c r="B273" s="42"/>
      <c r="C273" s="42"/>
      <c r="D273" s="42"/>
      <c r="E273" s="43"/>
      <c r="F273" s="43"/>
      <c r="G273" s="742"/>
      <c r="H273" s="42"/>
      <c r="I273" s="42"/>
      <c r="J273" s="42"/>
      <c r="K273" s="531"/>
      <c r="L273" s="42"/>
      <c r="M273" s="42"/>
      <c r="N273" s="42"/>
    </row>
    <row r="274" spans="1:14" x14ac:dyDescent="0.25">
      <c r="A274" s="42"/>
      <c r="B274" s="42"/>
      <c r="C274" s="42"/>
      <c r="D274" s="42"/>
      <c r="E274" s="43"/>
      <c r="F274" s="43"/>
      <c r="G274" s="742"/>
      <c r="H274" s="42"/>
      <c r="I274" s="42"/>
      <c r="J274" s="42"/>
      <c r="K274" s="531"/>
      <c r="L274" s="42"/>
      <c r="M274" s="42"/>
      <c r="N274" s="42"/>
    </row>
    <row r="275" spans="1:14" x14ac:dyDescent="0.25">
      <c r="A275" s="42"/>
      <c r="B275" s="42"/>
      <c r="C275" s="42"/>
      <c r="D275" s="42"/>
      <c r="E275" s="43"/>
      <c r="F275" s="43"/>
      <c r="G275" s="742"/>
      <c r="H275" s="42"/>
      <c r="I275" s="42"/>
      <c r="J275" s="42"/>
      <c r="K275" s="531"/>
      <c r="L275" s="42"/>
      <c r="M275" s="42"/>
      <c r="N275" s="42"/>
    </row>
    <row r="276" spans="1:14" x14ac:dyDescent="0.25">
      <c r="A276" s="42"/>
      <c r="B276" s="42"/>
      <c r="C276" s="42"/>
      <c r="D276" s="42"/>
      <c r="E276" s="43"/>
      <c r="F276" s="43"/>
      <c r="G276" s="43"/>
      <c r="H276" s="42"/>
      <c r="I276" s="42"/>
      <c r="J276" s="42"/>
      <c r="K276" s="42"/>
      <c r="L276" s="42"/>
      <c r="M276" s="42"/>
      <c r="N276" s="42"/>
    </row>
    <row r="277" spans="1:14" x14ac:dyDescent="0.25">
      <c r="A277" s="42"/>
      <c r="B277" s="42"/>
      <c r="C277" s="42"/>
      <c r="D277" s="42"/>
      <c r="E277" s="43"/>
      <c r="F277" s="43"/>
      <c r="G277" s="43"/>
      <c r="H277" s="42"/>
      <c r="I277" s="42"/>
      <c r="J277" s="42"/>
      <c r="K277" s="42"/>
      <c r="L277" s="42"/>
      <c r="M277" s="42"/>
      <c r="N277" s="42"/>
    </row>
    <row r="278" spans="1:14" x14ac:dyDescent="0.25">
      <c r="A278" s="42"/>
      <c r="B278" s="42"/>
      <c r="C278" s="42"/>
      <c r="D278" s="42"/>
      <c r="E278" s="43"/>
      <c r="F278" s="43"/>
      <c r="G278" s="43"/>
      <c r="H278" s="42"/>
      <c r="I278" s="42"/>
      <c r="J278" s="42"/>
      <c r="K278" s="42"/>
      <c r="L278" s="42"/>
      <c r="M278" s="42"/>
      <c r="N278" s="42"/>
    </row>
    <row r="279" spans="1:14" x14ac:dyDescent="0.25">
      <c r="A279" s="42"/>
      <c r="B279" s="42"/>
      <c r="C279" s="42"/>
      <c r="D279" s="42"/>
      <c r="E279" s="43"/>
      <c r="F279" s="43"/>
      <c r="G279" s="43"/>
      <c r="H279" s="42"/>
      <c r="I279" s="42"/>
      <c r="J279" s="42"/>
      <c r="K279" s="42"/>
      <c r="L279" s="42"/>
      <c r="M279" s="42"/>
      <c r="N279" s="42"/>
    </row>
    <row r="280" spans="1:14" x14ac:dyDescent="0.25">
      <c r="A280" s="42"/>
      <c r="B280" s="42"/>
      <c r="C280" s="42"/>
      <c r="D280" s="42"/>
      <c r="E280" s="43"/>
      <c r="F280" s="43"/>
      <c r="G280" s="43"/>
      <c r="H280" s="42"/>
      <c r="I280" s="42"/>
      <c r="J280" s="42"/>
      <c r="K280" s="42"/>
      <c r="L280" s="42"/>
      <c r="M280" s="42"/>
      <c r="N280" s="42"/>
    </row>
    <row r="281" spans="1:14" x14ac:dyDescent="0.25">
      <c r="A281" s="42"/>
      <c r="B281" s="42"/>
      <c r="C281" s="42"/>
      <c r="D281" s="42"/>
      <c r="E281" s="43"/>
      <c r="F281" s="43"/>
      <c r="G281" s="43"/>
      <c r="H281" s="42"/>
      <c r="I281" s="42"/>
      <c r="J281" s="42"/>
      <c r="K281" s="42"/>
      <c r="L281" s="42"/>
      <c r="M281" s="42"/>
      <c r="N281" s="42"/>
    </row>
  </sheetData>
  <autoFilter ref="A2:N243" xr:uid="{1A92AB04-CD57-4754-B51E-7611B9E263B4}">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5"/>
  <sheetViews>
    <sheetView workbookViewId="0">
      <pane xSplit="1" ySplit="3" topLeftCell="B4" activePane="bottomRight" state="frozen"/>
      <selection pane="topRight" activeCell="B1" sqref="B1"/>
      <selection pane="bottomLeft" activeCell="A4" sqref="A4"/>
      <selection pane="bottomRight" activeCell="C17" sqref="C17"/>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1059" t="s">
        <v>43</v>
      </c>
      <c r="B1" s="1060"/>
      <c r="C1" s="1060"/>
      <c r="D1" s="1060"/>
      <c r="E1" s="1060"/>
      <c r="F1" s="1060"/>
      <c r="G1" s="1060"/>
      <c r="H1" s="1060"/>
      <c r="I1" s="1060"/>
      <c r="J1" s="1060"/>
      <c r="K1" s="1060"/>
      <c r="L1" s="1060"/>
      <c r="M1" s="1060"/>
      <c r="N1" s="1060"/>
    </row>
    <row r="2" spans="1:19" s="2" customFormat="1" ht="18.75" x14ac:dyDescent="0.25">
      <c r="A2" s="1061" t="s">
        <v>772</v>
      </c>
      <c r="B2" s="1061"/>
      <c r="C2" s="1061"/>
      <c r="D2" s="1061"/>
      <c r="E2" s="1061"/>
      <c r="F2" s="1061"/>
      <c r="G2" s="1061"/>
      <c r="H2" s="1061"/>
      <c r="I2" s="1061"/>
      <c r="J2" s="1061"/>
      <c r="K2" s="1061"/>
      <c r="L2" s="1061"/>
      <c r="M2" s="1061"/>
      <c r="N2" s="1061"/>
    </row>
    <row r="3" spans="1:19" s="2" customFormat="1" ht="45" x14ac:dyDescent="0.25">
      <c r="A3" s="45" t="s">
        <v>0</v>
      </c>
      <c r="B3" s="37" t="s">
        <v>5</v>
      </c>
      <c r="C3" s="37" t="s">
        <v>10</v>
      </c>
      <c r="D3" s="38" t="s">
        <v>8</v>
      </c>
      <c r="E3" s="38" t="s">
        <v>66</v>
      </c>
      <c r="F3" s="38" t="s">
        <v>34</v>
      </c>
      <c r="G3" s="39" t="s">
        <v>41</v>
      </c>
      <c r="H3" s="39" t="s">
        <v>2</v>
      </c>
      <c r="I3" s="39" t="s">
        <v>3</v>
      </c>
      <c r="J3" s="37" t="s">
        <v>9</v>
      </c>
      <c r="K3" s="37" t="s">
        <v>1</v>
      </c>
      <c r="L3" s="37" t="s">
        <v>4</v>
      </c>
      <c r="M3" s="40" t="s">
        <v>12</v>
      </c>
      <c r="N3" s="41" t="s">
        <v>11</v>
      </c>
    </row>
    <row r="4" spans="1:19" s="23" customFormat="1" x14ac:dyDescent="0.25">
      <c r="A4" s="531">
        <v>44287</v>
      </c>
      <c r="B4" s="197" t="s">
        <v>773</v>
      </c>
      <c r="C4" s="516"/>
      <c r="D4" s="516"/>
      <c r="E4" s="580"/>
      <c r="F4" s="828">
        <v>5</v>
      </c>
      <c r="G4" s="829">
        <v>5</v>
      </c>
      <c r="H4" s="36"/>
      <c r="I4" s="48"/>
      <c r="J4" s="46"/>
      <c r="K4" s="48"/>
      <c r="L4" s="48"/>
      <c r="M4" s="48"/>
      <c r="N4" s="48"/>
    </row>
    <row r="5" spans="1:19" s="23" customFormat="1" ht="15.75" thickBot="1" x14ac:dyDescent="0.3">
      <c r="A5" s="531"/>
      <c r="B5" s="288"/>
      <c r="C5" s="825"/>
      <c r="D5" s="288"/>
      <c r="E5" s="826"/>
      <c r="F5" s="830"/>
      <c r="G5" s="830"/>
      <c r="H5" s="827"/>
      <c r="I5" s="255"/>
      <c r="J5" s="46"/>
      <c r="K5" s="255"/>
      <c r="L5" s="255"/>
      <c r="M5" s="255"/>
      <c r="N5" s="255"/>
    </row>
    <row r="6" spans="1:19" s="71" customFormat="1" ht="15.75" thickBot="1" x14ac:dyDescent="0.3">
      <c r="A6" s="115"/>
      <c r="B6" s="114"/>
      <c r="C6" s="188"/>
      <c r="D6" s="192"/>
      <c r="E6" s="876">
        <f>SUM(E4:E5)</f>
        <v>0</v>
      </c>
      <c r="F6" s="876">
        <f>SUM(F4:F5)</f>
        <v>5</v>
      </c>
      <c r="G6" s="832">
        <f>F6-E6</f>
        <v>5</v>
      </c>
      <c r="H6" s="189"/>
      <c r="I6" s="114"/>
      <c r="J6" s="114"/>
      <c r="K6" s="56"/>
      <c r="L6" s="56"/>
      <c r="M6" s="56"/>
      <c r="N6" s="56"/>
      <c r="O6" s="117"/>
      <c r="P6" s="117"/>
      <c r="Q6" s="117"/>
      <c r="R6" s="117"/>
      <c r="S6" s="117"/>
    </row>
    <row r="7" spans="1:19" s="71" customFormat="1" x14ac:dyDescent="0.25">
      <c r="A7" s="115"/>
      <c r="B7" s="114"/>
      <c r="C7" s="114"/>
      <c r="D7" s="190"/>
      <c r="E7" s="190"/>
      <c r="F7" s="191"/>
      <c r="G7" s="190"/>
      <c r="H7" s="116"/>
      <c r="I7" s="114"/>
      <c r="J7" s="114"/>
      <c r="K7" s="56"/>
      <c r="L7" s="56"/>
      <c r="M7" s="56"/>
      <c r="N7" s="56"/>
      <c r="O7" s="117"/>
      <c r="P7" s="117"/>
      <c r="Q7" s="117"/>
      <c r="R7" s="117"/>
      <c r="S7" s="117"/>
    </row>
    <row r="8" spans="1:19" s="71" customFormat="1" x14ac:dyDescent="0.25">
      <c r="A8" s="141"/>
      <c r="B8" s="141"/>
      <c r="C8" s="141"/>
      <c r="D8" s="141"/>
      <c r="E8" s="141"/>
      <c r="F8" s="141"/>
      <c r="G8" s="112"/>
      <c r="H8" s="116"/>
      <c r="I8" s="114"/>
      <c r="J8" s="114"/>
      <c r="K8" s="56"/>
      <c r="L8" s="56"/>
      <c r="M8" s="56"/>
      <c r="N8" s="56"/>
      <c r="O8" s="117"/>
      <c r="P8" s="117"/>
      <c r="Q8" s="117"/>
      <c r="R8" s="117"/>
      <c r="S8" s="117"/>
    </row>
    <row r="9" spans="1:19" x14ac:dyDescent="0.25">
      <c r="A9" s="141"/>
      <c r="B9" s="141"/>
      <c r="C9" s="141"/>
      <c r="D9" s="141"/>
      <c r="E9" s="141"/>
      <c r="F9" s="141"/>
      <c r="G9" s="43"/>
      <c r="H9" s="42"/>
      <c r="I9" s="42"/>
      <c r="J9" s="193"/>
      <c r="K9" s="193"/>
      <c r="L9" s="193"/>
      <c r="M9" s="193"/>
      <c r="N9" s="193"/>
      <c r="O9" s="187"/>
      <c r="P9" s="187"/>
      <c r="Q9" s="187"/>
      <c r="R9" s="187"/>
      <c r="S9" s="187"/>
    </row>
    <row r="10" spans="1:19" s="71" customFormat="1" x14ac:dyDescent="0.25">
      <c r="A10" s="141"/>
      <c r="B10" s="141"/>
      <c r="C10" s="141"/>
      <c r="D10" s="141"/>
      <c r="E10" s="141"/>
      <c r="F10" s="141"/>
      <c r="G10" s="112"/>
      <c r="H10" s="116"/>
      <c r="I10" s="114"/>
      <c r="J10" s="114"/>
      <c r="K10" s="56"/>
      <c r="L10" s="56"/>
      <c r="M10" s="56"/>
      <c r="N10" s="56"/>
      <c r="O10" s="117"/>
      <c r="P10" s="117"/>
      <c r="Q10" s="117"/>
      <c r="R10" s="117"/>
      <c r="S10" s="117"/>
    </row>
    <row r="11" spans="1:19" s="96" customFormat="1" x14ac:dyDescent="0.25">
      <c r="A11" s="141"/>
      <c r="B11" s="141"/>
      <c r="C11" s="141"/>
      <c r="D11" s="141"/>
      <c r="E11" s="141"/>
      <c r="F11" s="141"/>
      <c r="G11" s="120"/>
      <c r="H11" s="116"/>
      <c r="I11" s="112"/>
      <c r="J11" s="114"/>
      <c r="K11" s="56"/>
      <c r="L11" s="56"/>
      <c r="M11" s="56"/>
      <c r="N11" s="58"/>
      <c r="O11" s="74"/>
      <c r="P11" s="74"/>
      <c r="Q11" s="74"/>
      <c r="R11" s="74"/>
      <c r="S11" s="74"/>
    </row>
    <row r="12" spans="1:19" s="27" customFormat="1" x14ac:dyDescent="0.25">
      <c r="A12" s="141"/>
      <c r="B12" s="141"/>
      <c r="C12" s="141"/>
      <c r="D12" s="141"/>
      <c r="E12" s="141"/>
      <c r="F12" s="141"/>
      <c r="G12" s="184"/>
      <c r="H12" s="141"/>
      <c r="I12" s="824"/>
      <c r="J12" s="113"/>
      <c r="K12" s="185"/>
      <c r="L12" s="185"/>
      <c r="M12" s="56"/>
      <c r="N12" s="58"/>
      <c r="O12" s="57"/>
      <c r="P12" s="57"/>
      <c r="Q12" s="57"/>
      <c r="R12" s="57"/>
      <c r="S12" s="57"/>
    </row>
    <row r="13" spans="1:19" s="27" customFormat="1" x14ac:dyDescent="0.25">
      <c r="A13" s="141"/>
      <c r="B13" s="141"/>
      <c r="C13" s="141"/>
      <c r="D13" s="141"/>
      <c r="E13" s="141"/>
      <c r="F13" s="141"/>
      <c r="G13" s="184"/>
      <c r="H13" s="141"/>
      <c r="I13" s="824"/>
      <c r="J13" s="113"/>
      <c r="K13" s="185"/>
      <c r="L13" s="185"/>
      <c r="M13" s="56"/>
      <c r="N13" s="58"/>
      <c r="O13" s="57"/>
      <c r="P13" s="57"/>
      <c r="Q13" s="57"/>
      <c r="R13" s="57"/>
      <c r="S13" s="57"/>
    </row>
    <row r="14" spans="1:19" s="27" customFormat="1" x14ac:dyDescent="0.25">
      <c r="A14"/>
      <c r="B14"/>
      <c r="C14" s="158"/>
      <c r="D14" s="162"/>
      <c r="E14" s="163"/>
      <c r="F14" s="163"/>
      <c r="G14" s="163"/>
      <c r="H14" s="163"/>
      <c r="I14" s="163"/>
      <c r="J14" s="163"/>
      <c r="K14" s="164"/>
      <c r="L14" s="164"/>
      <c r="M14" s="165"/>
      <c r="N14" s="160"/>
      <c r="O14" s="165"/>
      <c r="P14" s="57"/>
      <c r="Q14" s="57"/>
      <c r="R14" s="57"/>
      <c r="S14" s="57"/>
    </row>
    <row r="15" spans="1:19" s="27" customFormat="1" x14ac:dyDescent="0.25">
      <c r="A15"/>
      <c r="B15"/>
      <c r="C15" s="158"/>
      <c r="D15" s="162"/>
      <c r="E15" s="166"/>
      <c r="F15" s="167"/>
      <c r="G15" s="166"/>
      <c r="H15" s="168"/>
      <c r="I15" s="169"/>
      <c r="J15" s="170"/>
      <c r="K15" s="164"/>
      <c r="L15" s="164"/>
      <c r="M15" s="165"/>
      <c r="N15" s="160"/>
      <c r="O15" s="165"/>
      <c r="P15" s="57"/>
      <c r="Q15" s="57"/>
      <c r="R15" s="57"/>
      <c r="S15" s="57"/>
    </row>
    <row r="16" spans="1:19" s="27" customFormat="1" x14ac:dyDescent="0.25">
      <c r="A16"/>
      <c r="B16"/>
      <c r="C16" s="158"/>
      <c r="D16" s="162"/>
      <c r="E16" s="166"/>
      <c r="F16" s="167"/>
      <c r="G16" s="166"/>
      <c r="H16" s="168"/>
      <c r="I16" s="169"/>
      <c r="J16" s="170"/>
      <c r="K16" s="164"/>
      <c r="L16" s="164"/>
      <c r="M16" s="165"/>
      <c r="N16" s="160"/>
      <c r="O16" s="165"/>
      <c r="P16" s="57"/>
      <c r="Q16" s="57"/>
      <c r="R16" s="57"/>
      <c r="S16" s="57"/>
    </row>
    <row r="17" spans="1:19" s="27" customFormat="1" x14ac:dyDescent="0.25">
      <c r="A17"/>
      <c r="B17"/>
      <c r="C17" s="158"/>
      <c r="D17" s="162"/>
      <c r="E17" s="166"/>
      <c r="F17" s="167"/>
      <c r="G17" s="166"/>
      <c r="H17" s="168"/>
      <c r="I17" s="169"/>
      <c r="J17" s="170"/>
      <c r="K17" s="164"/>
      <c r="L17" s="164"/>
      <c r="M17" s="165"/>
      <c r="N17" s="160"/>
      <c r="O17" s="165"/>
      <c r="P17" s="57"/>
      <c r="Q17" s="57"/>
      <c r="R17" s="57"/>
      <c r="S17" s="57"/>
    </row>
    <row r="18" spans="1:19" s="27" customFormat="1" x14ac:dyDescent="0.25">
      <c r="A18"/>
      <c r="B18"/>
      <c r="C18" s="158"/>
      <c r="D18" s="162"/>
      <c r="E18" s="166"/>
      <c r="F18" s="167"/>
      <c r="G18" s="166"/>
      <c r="H18" s="168"/>
      <c r="I18" s="169"/>
      <c r="J18" s="170"/>
      <c r="K18" s="164"/>
      <c r="L18" s="164"/>
      <c r="M18" s="165"/>
      <c r="N18" s="171"/>
      <c r="O18" s="165"/>
      <c r="P18" s="57"/>
      <c r="Q18" s="57"/>
      <c r="R18" s="57"/>
      <c r="S18" s="57"/>
    </row>
    <row r="19" spans="1:19" s="98" customFormat="1" x14ac:dyDescent="0.25">
      <c r="A19"/>
      <c r="B19"/>
      <c r="C19" s="158"/>
      <c r="D19" s="172"/>
      <c r="E19" s="166"/>
      <c r="F19" s="166"/>
      <c r="G19" s="166"/>
      <c r="H19" s="168"/>
      <c r="I19" s="172"/>
      <c r="J19" s="173"/>
      <c r="K19" s="159"/>
      <c r="L19" s="159"/>
      <c r="M19" s="159"/>
      <c r="N19" s="160"/>
      <c r="O19" s="161"/>
      <c r="P19" s="74"/>
      <c r="Q19" s="74"/>
      <c r="R19" s="74"/>
      <c r="S19" s="74"/>
    </row>
    <row r="20" spans="1:19" s="27" customFormat="1" x14ac:dyDescent="0.25">
      <c r="A20"/>
      <c r="B20"/>
      <c r="C20" s="158"/>
      <c r="D20" s="162"/>
      <c r="E20" s="166"/>
      <c r="F20" s="167"/>
      <c r="G20" s="162"/>
      <c r="H20" s="168"/>
      <c r="I20" s="169"/>
      <c r="J20" s="170"/>
      <c r="K20" s="164"/>
      <c r="L20" s="164"/>
      <c r="M20" s="165"/>
      <c r="N20" s="171"/>
      <c r="O20" s="165"/>
      <c r="P20" s="57"/>
      <c r="Q20" s="57"/>
      <c r="R20" s="57"/>
      <c r="S20" s="57"/>
    </row>
    <row r="21" spans="1:19" s="27" customFormat="1" x14ac:dyDescent="0.25">
      <c r="A21"/>
      <c r="B21"/>
      <c r="C21" s="158"/>
      <c r="D21" s="162"/>
      <c r="E21" s="166"/>
      <c r="F21" s="167"/>
      <c r="G21" s="162"/>
      <c r="H21" s="168"/>
      <c r="I21" s="169"/>
      <c r="J21" s="170"/>
      <c r="K21" s="164"/>
      <c r="L21" s="164"/>
      <c r="M21" s="165"/>
      <c r="N21" s="171"/>
      <c r="O21" s="165"/>
      <c r="P21" s="57"/>
      <c r="Q21" s="57"/>
      <c r="R21" s="57"/>
      <c r="S21" s="57"/>
    </row>
    <row r="22" spans="1:19" s="27" customFormat="1" x14ac:dyDescent="0.25">
      <c r="A22"/>
      <c r="B22"/>
      <c r="C22" s="158"/>
      <c r="D22" s="162"/>
      <c r="E22" s="166"/>
      <c r="F22" s="167"/>
      <c r="G22" s="162"/>
      <c r="H22" s="168"/>
      <c r="I22" s="169"/>
      <c r="J22" s="170"/>
      <c r="K22" s="164"/>
      <c r="L22" s="164"/>
      <c r="M22" s="165"/>
      <c r="N22" s="171"/>
      <c r="O22" s="165"/>
      <c r="P22" s="57"/>
      <c r="Q22" s="57"/>
      <c r="R22" s="57"/>
      <c r="S22" s="57"/>
    </row>
    <row r="23" spans="1:19" s="27" customFormat="1" x14ac:dyDescent="0.25">
      <c r="A23"/>
      <c r="B23"/>
      <c r="C23" s="158"/>
      <c r="D23" s="162"/>
      <c r="E23" s="166"/>
      <c r="F23" s="167"/>
      <c r="G23" s="162"/>
      <c r="H23" s="168"/>
      <c r="I23" s="169"/>
      <c r="J23" s="170"/>
      <c r="K23" s="164"/>
      <c r="L23" s="164"/>
      <c r="M23" s="165"/>
      <c r="N23" s="171"/>
      <c r="O23" s="165"/>
      <c r="P23" s="57"/>
      <c r="Q23" s="57"/>
      <c r="R23" s="57"/>
      <c r="S23" s="57"/>
    </row>
    <row r="24" spans="1:19" s="27" customFormat="1" x14ac:dyDescent="0.25">
      <c r="A24"/>
      <c r="B24"/>
      <c r="C24" s="158"/>
      <c r="D24" s="162"/>
      <c r="E24" s="166"/>
      <c r="F24" s="167"/>
      <c r="G24" s="162"/>
      <c r="H24" s="168"/>
      <c r="I24" s="169"/>
      <c r="J24" s="170"/>
      <c r="K24" s="164"/>
      <c r="L24" s="164"/>
      <c r="M24" s="165"/>
      <c r="N24" s="171"/>
      <c r="O24" s="165"/>
      <c r="P24" s="57"/>
      <c r="Q24" s="57"/>
      <c r="R24" s="57"/>
      <c r="S24" s="57"/>
    </row>
    <row r="25" spans="1:19" s="27" customFormat="1" x14ac:dyDescent="0.25">
      <c r="A25" s="136"/>
      <c r="B25" s="149"/>
      <c r="C25" s="169"/>
      <c r="D25" s="162"/>
      <c r="E25" s="166"/>
      <c r="F25" s="167"/>
      <c r="G25" s="162"/>
      <c r="H25" s="168"/>
      <c r="I25" s="169"/>
      <c r="J25" s="170"/>
      <c r="K25" s="164"/>
      <c r="L25" s="164"/>
      <c r="M25" s="165"/>
      <c r="N25" s="171"/>
      <c r="O25" s="165"/>
      <c r="P25" s="57"/>
      <c r="Q25" s="57"/>
      <c r="R25" s="57"/>
      <c r="S25" s="57"/>
    </row>
    <row r="26" spans="1:19" s="27" customFormat="1" x14ac:dyDescent="0.25">
      <c r="A26" s="136"/>
      <c r="B26" s="149"/>
      <c r="C26" s="169"/>
      <c r="D26" s="162"/>
      <c r="E26" s="166"/>
      <c r="F26" s="167"/>
      <c r="G26" s="162"/>
      <c r="H26" s="168"/>
      <c r="I26" s="169"/>
      <c r="J26" s="170"/>
      <c r="K26" s="164"/>
      <c r="L26" s="164"/>
      <c r="M26" s="165"/>
      <c r="N26" s="171"/>
      <c r="O26" s="165"/>
      <c r="P26" s="57"/>
      <c r="Q26" s="57"/>
      <c r="R26" s="57"/>
      <c r="S26" s="57"/>
    </row>
    <row r="27" spans="1:19" s="27" customFormat="1" x14ac:dyDescent="0.25">
      <c r="A27" s="136"/>
      <c r="B27" s="149"/>
      <c r="C27" s="169"/>
      <c r="D27" s="162"/>
      <c r="E27" s="166"/>
      <c r="F27" s="167"/>
      <c r="G27" s="162"/>
      <c r="H27" s="168"/>
      <c r="I27" s="169"/>
      <c r="J27" s="170"/>
      <c r="K27" s="164"/>
      <c r="L27" s="164"/>
      <c r="M27" s="165"/>
      <c r="N27" s="171"/>
      <c r="O27" s="165"/>
      <c r="P27" s="57"/>
      <c r="Q27" s="57"/>
      <c r="R27" s="57"/>
      <c r="S27" s="57"/>
    </row>
    <row r="28" spans="1:19" s="27" customFormat="1" x14ac:dyDescent="0.25">
      <c r="A28" s="136"/>
      <c r="B28" s="149"/>
      <c r="C28" s="169"/>
      <c r="D28" s="162"/>
      <c r="E28" s="166"/>
      <c r="F28" s="167"/>
      <c r="G28" s="162"/>
      <c r="H28" s="168"/>
      <c r="I28" s="169"/>
      <c r="J28" s="170"/>
      <c r="K28" s="164"/>
      <c r="L28" s="164"/>
      <c r="M28" s="165"/>
      <c r="N28" s="171"/>
      <c r="O28" s="165"/>
      <c r="P28" s="57"/>
      <c r="Q28" s="57"/>
      <c r="R28" s="57"/>
      <c r="S28" s="57"/>
    </row>
    <row r="29" spans="1:19" s="27" customFormat="1" x14ac:dyDescent="0.25">
      <c r="A29" s="136"/>
      <c r="B29" s="149"/>
      <c r="C29" s="169"/>
      <c r="D29" s="162"/>
      <c r="E29" s="166"/>
      <c r="F29" s="167"/>
      <c r="G29" s="162"/>
      <c r="H29" s="168"/>
      <c r="I29" s="169"/>
      <c r="J29" s="170"/>
      <c r="K29" s="164"/>
      <c r="L29" s="164"/>
      <c r="M29" s="165"/>
      <c r="N29" s="171"/>
      <c r="O29" s="165"/>
      <c r="P29" s="57"/>
      <c r="Q29" s="57"/>
      <c r="R29" s="57"/>
      <c r="S29" s="57"/>
    </row>
    <row r="30" spans="1:19" s="27" customFormat="1" x14ac:dyDescent="0.25">
      <c r="A30" s="136"/>
      <c r="B30" s="149"/>
      <c r="C30" s="169"/>
      <c r="D30" s="162"/>
      <c r="E30" s="166"/>
      <c r="F30" s="167"/>
      <c r="G30" s="162"/>
      <c r="H30" s="168"/>
      <c r="I30" s="169"/>
      <c r="J30" s="170"/>
      <c r="K30" s="164"/>
      <c r="L30" s="164"/>
      <c r="M30" s="165"/>
      <c r="N30" s="171"/>
      <c r="O30" s="165"/>
      <c r="P30" s="57"/>
      <c r="Q30" s="57"/>
      <c r="R30" s="57"/>
      <c r="S30" s="57"/>
    </row>
    <row r="31" spans="1:19" s="27" customFormat="1" x14ac:dyDescent="0.25">
      <c r="A31" s="135"/>
      <c r="B31" s="150"/>
      <c r="C31" s="174"/>
      <c r="D31" s="175"/>
      <c r="E31" s="176"/>
      <c r="F31" s="176"/>
      <c r="G31" s="176"/>
      <c r="H31" s="168"/>
      <c r="I31" s="169"/>
      <c r="J31" s="166"/>
      <c r="K31" s="164"/>
      <c r="L31" s="164"/>
      <c r="M31" s="159"/>
      <c r="N31" s="160"/>
      <c r="O31" s="165"/>
      <c r="P31" s="57"/>
      <c r="Q31" s="57"/>
      <c r="R31" s="57"/>
      <c r="S31" s="57"/>
    </row>
    <row r="32" spans="1:19" s="96" customFormat="1" x14ac:dyDescent="0.25">
      <c r="A32" s="135"/>
      <c r="B32" s="150"/>
      <c r="C32" s="174"/>
      <c r="D32" s="175"/>
      <c r="E32" s="176"/>
      <c r="F32" s="176"/>
      <c r="G32" s="176"/>
      <c r="H32" s="168"/>
      <c r="I32" s="172"/>
      <c r="J32" s="173"/>
      <c r="K32" s="159"/>
      <c r="L32" s="159"/>
      <c r="M32" s="159"/>
      <c r="N32" s="160"/>
      <c r="O32" s="161"/>
      <c r="P32" s="74"/>
      <c r="Q32" s="74"/>
      <c r="R32" s="74"/>
      <c r="S32" s="74"/>
    </row>
    <row r="33" spans="1:19" s="27" customFormat="1" x14ac:dyDescent="0.25">
      <c r="A33" s="136"/>
      <c r="B33" s="149"/>
      <c r="C33" s="169"/>
      <c r="D33" s="162"/>
      <c r="E33" s="166"/>
      <c r="F33" s="167"/>
      <c r="G33" s="166"/>
      <c r="H33" s="168"/>
      <c r="I33" s="169"/>
      <c r="J33" s="170"/>
      <c r="K33" s="164"/>
      <c r="L33" s="164"/>
      <c r="M33" s="165"/>
      <c r="N33" s="171"/>
      <c r="O33" s="165"/>
      <c r="P33" s="57"/>
      <c r="Q33" s="57"/>
      <c r="R33" s="57"/>
      <c r="S33" s="57"/>
    </row>
    <row r="34" spans="1:19" s="27" customFormat="1" x14ac:dyDescent="0.25">
      <c r="A34" s="136"/>
      <c r="B34" s="149"/>
      <c r="C34" s="169"/>
      <c r="D34" s="162"/>
      <c r="E34" s="166"/>
      <c r="F34" s="167"/>
      <c r="G34" s="166"/>
      <c r="H34" s="168"/>
      <c r="I34" s="169"/>
      <c r="J34" s="170"/>
      <c r="K34" s="164"/>
      <c r="L34" s="164"/>
      <c r="M34" s="165"/>
      <c r="N34" s="171"/>
      <c r="O34" s="165"/>
      <c r="P34" s="57"/>
      <c r="Q34" s="57"/>
      <c r="R34" s="57"/>
      <c r="S34" s="57"/>
    </row>
    <row r="35" spans="1:19" s="27" customFormat="1" x14ac:dyDescent="0.25">
      <c r="A35" s="136"/>
      <c r="B35" s="149"/>
      <c r="C35" s="169"/>
      <c r="D35" s="162"/>
      <c r="E35" s="166"/>
      <c r="F35" s="167"/>
      <c r="G35" s="166"/>
      <c r="H35" s="168"/>
      <c r="I35" s="169"/>
      <c r="J35" s="170"/>
      <c r="K35" s="164"/>
      <c r="L35" s="164"/>
      <c r="M35" s="165"/>
      <c r="N35" s="171"/>
      <c r="O35" s="165"/>
      <c r="P35" s="57"/>
      <c r="Q35" s="57"/>
      <c r="R35" s="57"/>
      <c r="S35" s="57"/>
    </row>
    <row r="36" spans="1:19" s="27" customFormat="1" x14ac:dyDescent="0.25">
      <c r="A36" s="136"/>
      <c r="B36" s="149"/>
      <c r="C36" s="169"/>
      <c r="D36" s="162"/>
      <c r="E36" s="166"/>
      <c r="F36" s="167"/>
      <c r="G36" s="166"/>
      <c r="H36" s="168"/>
      <c r="I36" s="169"/>
      <c r="J36" s="170"/>
      <c r="K36" s="164"/>
      <c r="L36" s="164"/>
      <c r="M36" s="165"/>
      <c r="N36" s="171"/>
      <c r="O36" s="165"/>
      <c r="P36" s="57"/>
      <c r="Q36" s="57"/>
      <c r="R36" s="57"/>
      <c r="S36" s="57"/>
    </row>
    <row r="37" spans="1:19" s="27" customFormat="1" x14ac:dyDescent="0.25">
      <c r="A37" s="136"/>
      <c r="B37" s="149"/>
      <c r="C37" s="169"/>
      <c r="D37" s="162"/>
      <c r="E37" s="166"/>
      <c r="F37" s="167"/>
      <c r="G37" s="166"/>
      <c r="H37" s="168"/>
      <c r="I37" s="169"/>
      <c r="J37" s="170"/>
      <c r="K37" s="164"/>
      <c r="L37" s="164"/>
      <c r="M37" s="165"/>
      <c r="N37" s="171"/>
      <c r="O37" s="165"/>
      <c r="P37" s="57"/>
      <c r="Q37" s="57"/>
      <c r="R37" s="57"/>
      <c r="S37" s="57"/>
    </row>
    <row r="38" spans="1:19" s="27" customFormat="1" x14ac:dyDescent="0.25">
      <c r="A38" s="136"/>
      <c r="B38" s="149"/>
      <c r="C38" s="169"/>
      <c r="D38" s="162"/>
      <c r="E38" s="166"/>
      <c r="F38" s="167"/>
      <c r="G38" s="166"/>
      <c r="H38" s="168"/>
      <c r="I38" s="169"/>
      <c r="J38" s="170"/>
      <c r="K38" s="164"/>
      <c r="L38" s="164"/>
      <c r="M38" s="165"/>
      <c r="N38" s="171"/>
      <c r="O38" s="165"/>
      <c r="P38" s="57"/>
      <c r="Q38" s="57"/>
      <c r="R38" s="57"/>
      <c r="S38" s="57"/>
    </row>
    <row r="39" spans="1:19" s="27" customFormat="1" x14ac:dyDescent="0.25">
      <c r="A39" s="136"/>
      <c r="B39" s="149"/>
      <c r="C39" s="169"/>
      <c r="D39" s="162"/>
      <c r="E39" s="166"/>
      <c r="F39" s="167"/>
      <c r="G39" s="166"/>
      <c r="H39" s="168"/>
      <c r="I39" s="169"/>
      <c r="J39" s="170"/>
      <c r="K39" s="164"/>
      <c r="L39" s="164"/>
      <c r="M39" s="165"/>
      <c r="N39" s="171"/>
      <c r="O39" s="165"/>
      <c r="P39" s="57"/>
      <c r="Q39" s="57"/>
      <c r="R39" s="57"/>
      <c r="S39" s="57"/>
    </row>
    <row r="40" spans="1:19" s="27" customFormat="1" x14ac:dyDescent="0.25">
      <c r="A40" s="136"/>
      <c r="B40" s="149"/>
      <c r="C40" s="169"/>
      <c r="D40" s="162"/>
      <c r="E40" s="166"/>
      <c r="F40" s="167"/>
      <c r="G40" s="166"/>
      <c r="H40" s="168"/>
      <c r="I40" s="169"/>
      <c r="J40" s="170"/>
      <c r="K40" s="164"/>
      <c r="L40" s="164"/>
      <c r="M40" s="165"/>
      <c r="N40" s="171"/>
      <c r="O40" s="165"/>
      <c r="P40" s="57"/>
      <c r="Q40" s="57"/>
      <c r="R40" s="57"/>
      <c r="S40" s="57"/>
    </row>
    <row r="41" spans="1:19" s="27" customFormat="1" x14ac:dyDescent="0.25">
      <c r="A41" s="135"/>
      <c r="B41" s="150"/>
      <c r="C41" s="174"/>
      <c r="D41" s="175"/>
      <c r="E41" s="176"/>
      <c r="F41" s="176"/>
      <c r="G41" s="176"/>
      <c r="H41" s="168"/>
      <c r="I41" s="169"/>
      <c r="J41" s="166"/>
      <c r="K41" s="164"/>
      <c r="L41" s="164"/>
      <c r="M41" s="159"/>
      <c r="N41" s="160"/>
      <c r="O41" s="165"/>
      <c r="P41" s="57"/>
      <c r="Q41" s="57"/>
      <c r="R41" s="57"/>
      <c r="S41" s="57"/>
    </row>
    <row r="42" spans="1:19" s="96" customFormat="1" x14ac:dyDescent="0.25">
      <c r="A42" s="135"/>
      <c r="B42" s="150"/>
      <c r="C42" s="174"/>
      <c r="D42" s="175"/>
      <c r="E42" s="176"/>
      <c r="F42" s="176"/>
      <c r="G42" s="176"/>
      <c r="H42" s="168"/>
      <c r="I42" s="172"/>
      <c r="J42" s="173"/>
      <c r="K42" s="159"/>
      <c r="L42" s="159"/>
      <c r="M42" s="159"/>
      <c r="N42" s="160"/>
      <c r="O42" s="161"/>
      <c r="P42" s="74"/>
      <c r="Q42" s="74"/>
      <c r="R42" s="74"/>
      <c r="S42" s="74"/>
    </row>
    <row r="43" spans="1:19" s="27" customFormat="1" x14ac:dyDescent="0.25">
      <c r="A43" s="136"/>
      <c r="B43" s="149"/>
      <c r="C43" s="169"/>
      <c r="D43" s="162"/>
      <c r="E43" s="166"/>
      <c r="F43" s="167"/>
      <c r="G43" s="166"/>
      <c r="H43" s="168"/>
      <c r="I43" s="169"/>
      <c r="J43" s="170"/>
      <c r="K43" s="164"/>
      <c r="L43" s="164"/>
      <c r="M43" s="165"/>
      <c r="N43" s="171"/>
      <c r="O43" s="165"/>
      <c r="P43" s="57"/>
      <c r="Q43" s="57"/>
      <c r="R43" s="57"/>
      <c r="S43" s="57"/>
    </row>
    <row r="44" spans="1:19" s="27" customFormat="1" x14ac:dyDescent="0.25">
      <c r="A44" s="136"/>
      <c r="B44" s="149"/>
      <c r="C44" s="169"/>
      <c r="D44" s="162"/>
      <c r="E44" s="166"/>
      <c r="F44" s="167"/>
      <c r="G44" s="166"/>
      <c r="H44" s="168"/>
      <c r="I44" s="169"/>
      <c r="J44" s="170"/>
      <c r="K44" s="164"/>
      <c r="L44" s="164"/>
      <c r="M44" s="165"/>
      <c r="N44" s="171"/>
      <c r="O44" s="165"/>
      <c r="P44" s="57"/>
      <c r="Q44" s="57"/>
      <c r="R44" s="57"/>
      <c r="S44" s="57"/>
    </row>
    <row r="45" spans="1:19" s="27" customFormat="1" x14ac:dyDescent="0.25">
      <c r="A45" s="136"/>
      <c r="B45" s="149"/>
      <c r="C45" s="169"/>
      <c r="D45" s="162"/>
      <c r="E45" s="166"/>
      <c r="F45" s="167"/>
      <c r="G45" s="166"/>
      <c r="H45" s="168"/>
      <c r="I45" s="169"/>
      <c r="J45" s="170"/>
      <c r="K45" s="164"/>
      <c r="L45" s="164"/>
      <c r="M45" s="165"/>
      <c r="N45" s="171"/>
      <c r="O45" s="165"/>
      <c r="P45" s="57"/>
      <c r="Q45" s="57"/>
      <c r="R45" s="57"/>
      <c r="S45" s="57"/>
    </row>
    <row r="46" spans="1:19" s="27" customFormat="1" x14ac:dyDescent="0.25">
      <c r="A46" s="136"/>
      <c r="B46" s="149"/>
      <c r="C46" s="169"/>
      <c r="D46" s="162"/>
      <c r="E46" s="166"/>
      <c r="F46" s="167"/>
      <c r="G46" s="166"/>
      <c r="H46" s="168"/>
      <c r="I46" s="169"/>
      <c r="J46" s="170"/>
      <c r="K46" s="164"/>
      <c r="L46" s="164"/>
      <c r="M46" s="165"/>
      <c r="N46" s="171"/>
      <c r="O46" s="165"/>
      <c r="P46" s="57"/>
      <c r="Q46" s="57"/>
      <c r="R46" s="57"/>
      <c r="S46" s="57"/>
    </row>
    <row r="47" spans="1:19" s="27" customFormat="1" x14ac:dyDescent="0.25">
      <c r="A47" s="136"/>
      <c r="B47" s="149"/>
      <c r="C47" s="169"/>
      <c r="D47" s="162"/>
      <c r="E47" s="166"/>
      <c r="F47" s="167"/>
      <c r="G47" s="166"/>
      <c r="H47" s="168"/>
      <c r="I47" s="169"/>
      <c r="J47" s="170"/>
      <c r="K47" s="164"/>
      <c r="L47" s="164"/>
      <c r="M47" s="165"/>
      <c r="N47" s="171"/>
      <c r="O47" s="165"/>
      <c r="P47" s="57"/>
      <c r="Q47" s="57"/>
      <c r="R47" s="57"/>
      <c r="S47" s="57"/>
    </row>
    <row r="48" spans="1:19" s="27" customFormat="1" x14ac:dyDescent="0.25">
      <c r="A48" s="136"/>
      <c r="B48" s="149"/>
      <c r="C48" s="169"/>
      <c r="D48" s="162"/>
      <c r="E48" s="166"/>
      <c r="F48" s="167"/>
      <c r="G48" s="166"/>
      <c r="H48" s="168"/>
      <c r="I48" s="169"/>
      <c r="J48" s="170"/>
      <c r="K48" s="164"/>
      <c r="L48" s="164"/>
      <c r="M48" s="165"/>
      <c r="N48" s="171"/>
      <c r="O48" s="165"/>
      <c r="P48" s="57"/>
      <c r="Q48" s="57"/>
      <c r="R48" s="57"/>
      <c r="S48" s="57"/>
    </row>
    <row r="49" spans="1:19" s="27" customFormat="1" x14ac:dyDescent="0.25">
      <c r="A49" s="136"/>
      <c r="B49" s="149"/>
      <c r="C49" s="169"/>
      <c r="D49" s="162"/>
      <c r="E49" s="166"/>
      <c r="F49" s="167"/>
      <c r="G49" s="166"/>
      <c r="H49" s="168"/>
      <c r="I49" s="169"/>
      <c r="J49" s="170"/>
      <c r="K49" s="164"/>
      <c r="L49" s="164"/>
      <c r="M49" s="165"/>
      <c r="N49" s="171"/>
      <c r="O49" s="165"/>
      <c r="P49" s="57"/>
      <c r="Q49" s="57"/>
      <c r="R49" s="57"/>
      <c r="S49" s="57"/>
    </row>
    <row r="50" spans="1:19" s="27" customFormat="1" x14ac:dyDescent="0.25">
      <c r="A50" s="136"/>
      <c r="B50" s="149"/>
      <c r="C50" s="169"/>
      <c r="D50" s="162"/>
      <c r="E50" s="166"/>
      <c r="F50" s="167"/>
      <c r="G50" s="166"/>
      <c r="H50" s="168"/>
      <c r="I50" s="169"/>
      <c r="J50" s="170"/>
      <c r="K50" s="164"/>
      <c r="L50" s="164"/>
      <c r="M50" s="165"/>
      <c r="N50" s="171"/>
      <c r="O50" s="165"/>
      <c r="P50" s="57"/>
      <c r="Q50" s="57"/>
      <c r="R50" s="57"/>
      <c r="S50" s="57"/>
    </row>
    <row r="51" spans="1:19" s="27" customFormat="1" x14ac:dyDescent="0.25">
      <c r="A51" s="136"/>
      <c r="B51" s="149"/>
      <c r="C51" s="169"/>
      <c r="D51" s="162"/>
      <c r="E51" s="166"/>
      <c r="F51" s="167"/>
      <c r="G51" s="166"/>
      <c r="H51" s="168"/>
      <c r="I51" s="169"/>
      <c r="J51" s="170"/>
      <c r="K51" s="164"/>
      <c r="L51" s="164"/>
      <c r="M51" s="165"/>
      <c r="N51" s="171"/>
      <c r="O51" s="165"/>
      <c r="P51" s="57"/>
      <c r="Q51" s="57"/>
      <c r="R51" s="57"/>
      <c r="S51" s="57"/>
    </row>
    <row r="52" spans="1:19" s="27" customFormat="1" x14ac:dyDescent="0.25">
      <c r="A52" s="136"/>
      <c r="B52" s="149"/>
      <c r="C52" s="169"/>
      <c r="D52" s="162"/>
      <c r="E52" s="166"/>
      <c r="F52" s="167"/>
      <c r="G52" s="166"/>
      <c r="H52" s="168"/>
      <c r="I52" s="169"/>
      <c r="J52" s="170"/>
      <c r="K52" s="164"/>
      <c r="L52" s="164"/>
      <c r="M52" s="165"/>
      <c r="N52" s="171"/>
      <c r="O52" s="165"/>
      <c r="P52" s="57"/>
      <c r="Q52" s="57"/>
      <c r="R52" s="57"/>
      <c r="S52" s="57"/>
    </row>
    <row r="53" spans="1:19" s="27" customFormat="1" x14ac:dyDescent="0.25">
      <c r="A53" s="136"/>
      <c r="B53" s="149"/>
      <c r="C53" s="169"/>
      <c r="D53" s="162"/>
      <c r="E53" s="166"/>
      <c r="F53" s="167"/>
      <c r="G53" s="166"/>
      <c r="H53" s="168"/>
      <c r="I53" s="169"/>
      <c r="J53" s="170"/>
      <c r="K53" s="164"/>
      <c r="L53" s="164"/>
      <c r="M53" s="165"/>
      <c r="N53" s="171"/>
      <c r="O53" s="165"/>
      <c r="P53" s="57"/>
      <c r="Q53" s="57"/>
      <c r="R53" s="57"/>
      <c r="S53" s="57"/>
    </row>
    <row r="54" spans="1:19" s="27" customFormat="1" x14ac:dyDescent="0.25">
      <c r="A54" s="135"/>
      <c r="B54" s="150"/>
      <c r="C54" s="174"/>
      <c r="D54" s="175"/>
      <c r="E54" s="176"/>
      <c r="F54" s="176"/>
      <c r="G54" s="176"/>
      <c r="H54" s="168"/>
      <c r="I54" s="169"/>
      <c r="J54" s="166"/>
      <c r="K54" s="164"/>
      <c r="L54" s="164"/>
      <c r="M54" s="159"/>
      <c r="N54" s="160"/>
      <c r="O54" s="165"/>
      <c r="P54" s="57"/>
      <c r="Q54" s="57"/>
      <c r="R54" s="57"/>
      <c r="S54" s="57"/>
    </row>
    <row r="55" spans="1:19" s="27" customFormat="1" x14ac:dyDescent="0.25">
      <c r="A55" s="135"/>
      <c r="B55" s="151"/>
      <c r="C55" s="174"/>
      <c r="D55" s="175"/>
      <c r="E55" s="176"/>
      <c r="F55" s="176"/>
      <c r="G55" s="176"/>
      <c r="H55" s="168"/>
      <c r="I55" s="172"/>
      <c r="J55" s="173"/>
      <c r="K55" s="159"/>
      <c r="L55" s="159"/>
      <c r="M55" s="159"/>
      <c r="N55" s="160"/>
      <c r="O55" s="161"/>
      <c r="P55" s="57"/>
      <c r="Q55" s="57"/>
      <c r="R55" s="57"/>
      <c r="S55" s="57"/>
    </row>
    <row r="56" spans="1:19" s="27" customFormat="1" ht="41.25" customHeight="1" x14ac:dyDescent="0.25">
      <c r="A56" s="136"/>
      <c r="B56" s="149"/>
      <c r="C56" s="169"/>
      <c r="D56" s="162"/>
      <c r="E56" s="166"/>
      <c r="F56" s="166"/>
      <c r="G56" s="162"/>
      <c r="H56" s="168"/>
      <c r="I56" s="169"/>
      <c r="J56" s="170"/>
      <c r="K56" s="164"/>
      <c r="L56" s="164"/>
      <c r="M56" s="165"/>
      <c r="N56" s="171"/>
      <c r="O56" s="165"/>
      <c r="P56" s="57"/>
      <c r="Q56" s="57"/>
      <c r="R56" s="57"/>
      <c r="S56" s="57"/>
    </row>
    <row r="57" spans="1:19" s="27" customFormat="1" x14ac:dyDescent="0.25">
      <c r="A57" s="136"/>
      <c r="B57" s="149"/>
      <c r="C57" s="169"/>
      <c r="D57" s="162"/>
      <c r="E57" s="166"/>
      <c r="F57" s="166"/>
      <c r="G57" s="162"/>
      <c r="H57" s="168"/>
      <c r="I57" s="169"/>
      <c r="J57" s="170"/>
      <c r="K57" s="164"/>
      <c r="L57" s="164"/>
      <c r="M57" s="165"/>
      <c r="N57" s="171"/>
      <c r="O57" s="165"/>
      <c r="P57" s="57"/>
      <c r="Q57" s="57"/>
      <c r="R57" s="57"/>
      <c r="S57" s="57"/>
    </row>
    <row r="58" spans="1:19" s="27" customFormat="1" x14ac:dyDescent="0.25">
      <c r="A58" s="136"/>
      <c r="B58" s="149"/>
      <c r="C58" s="169"/>
      <c r="D58" s="162"/>
      <c r="E58" s="166"/>
      <c r="F58" s="166"/>
      <c r="G58" s="162"/>
      <c r="H58" s="168"/>
      <c r="I58" s="169"/>
      <c r="J58" s="170"/>
      <c r="K58" s="164"/>
      <c r="L58" s="164"/>
      <c r="M58" s="165"/>
      <c r="N58" s="171"/>
      <c r="O58" s="165"/>
      <c r="P58" s="57"/>
      <c r="Q58" s="57"/>
      <c r="R58" s="57"/>
      <c r="S58" s="57"/>
    </row>
    <row r="59" spans="1:19" s="27" customFormat="1" x14ac:dyDescent="0.25">
      <c r="A59" s="136"/>
      <c r="B59" s="149"/>
      <c r="C59" s="169"/>
      <c r="D59" s="162"/>
      <c r="E59" s="166"/>
      <c r="F59" s="166"/>
      <c r="G59" s="162"/>
      <c r="H59" s="168"/>
      <c r="I59" s="169"/>
      <c r="J59" s="170"/>
      <c r="K59" s="164"/>
      <c r="L59" s="164"/>
      <c r="M59" s="165"/>
      <c r="N59" s="171"/>
      <c r="O59" s="165"/>
      <c r="P59" s="57"/>
      <c r="Q59" s="57"/>
      <c r="R59" s="57"/>
      <c r="S59" s="57"/>
    </row>
    <row r="60" spans="1:19" s="27" customFormat="1" x14ac:dyDescent="0.25">
      <c r="A60" s="136"/>
      <c r="B60" s="149"/>
      <c r="C60" s="169"/>
      <c r="D60" s="162"/>
      <c r="E60" s="166"/>
      <c r="F60" s="166"/>
      <c r="G60" s="162"/>
      <c r="H60" s="168"/>
      <c r="I60" s="169"/>
      <c r="J60" s="170"/>
      <c r="K60" s="164"/>
      <c r="L60" s="164"/>
      <c r="M60" s="165"/>
      <c r="N60" s="171"/>
      <c r="O60" s="165"/>
      <c r="P60" s="57"/>
      <c r="Q60" s="57"/>
      <c r="R60" s="57"/>
      <c r="S60" s="57"/>
    </row>
    <row r="61" spans="1:19" s="27" customFormat="1" x14ac:dyDescent="0.25">
      <c r="A61" s="136"/>
      <c r="B61" s="149"/>
      <c r="C61" s="169"/>
      <c r="D61" s="162"/>
      <c r="E61" s="166"/>
      <c r="F61" s="166"/>
      <c r="G61" s="162"/>
      <c r="H61" s="168"/>
      <c r="I61" s="169"/>
      <c r="J61" s="170"/>
      <c r="K61" s="164"/>
      <c r="L61" s="164"/>
      <c r="M61" s="165"/>
      <c r="N61" s="171"/>
      <c r="O61" s="165"/>
      <c r="P61" s="57"/>
      <c r="Q61" s="57"/>
      <c r="R61" s="57"/>
      <c r="S61" s="57"/>
    </row>
    <row r="62" spans="1:19" s="96" customFormat="1" x14ac:dyDescent="0.25">
      <c r="A62" s="135"/>
      <c r="B62" s="150"/>
      <c r="C62" s="174"/>
      <c r="D62" s="175"/>
      <c r="E62" s="176"/>
      <c r="F62" s="176"/>
      <c r="G62" s="176"/>
      <c r="H62" s="168"/>
      <c r="I62" s="172"/>
      <c r="J62" s="173"/>
      <c r="K62" s="159"/>
      <c r="L62" s="159"/>
      <c r="M62" s="159"/>
      <c r="N62" s="160"/>
      <c r="O62" s="161"/>
      <c r="P62" s="74"/>
      <c r="Q62" s="74"/>
      <c r="R62" s="74"/>
      <c r="S62" s="74"/>
    </row>
    <row r="63" spans="1:19" s="27" customFormat="1" x14ac:dyDescent="0.25">
      <c r="A63" s="136"/>
      <c r="B63" s="149"/>
      <c r="C63" s="173"/>
      <c r="D63" s="162"/>
      <c r="E63" s="166"/>
      <c r="F63" s="167"/>
      <c r="G63" s="166"/>
      <c r="H63" s="168"/>
      <c r="I63" s="169"/>
      <c r="J63" s="170"/>
      <c r="K63" s="164"/>
      <c r="L63" s="164"/>
      <c r="M63" s="165"/>
      <c r="N63" s="171"/>
      <c r="O63" s="165"/>
      <c r="P63" s="57"/>
      <c r="Q63" s="57"/>
      <c r="R63" s="57"/>
      <c r="S63" s="57"/>
    </row>
    <row r="64" spans="1:19" s="27" customFormat="1" x14ac:dyDescent="0.25">
      <c r="A64" s="136"/>
      <c r="B64" s="149"/>
      <c r="C64" s="173"/>
      <c r="D64" s="162"/>
      <c r="E64" s="166"/>
      <c r="F64" s="167"/>
      <c r="G64" s="166"/>
      <c r="H64" s="168"/>
      <c r="I64" s="169"/>
      <c r="J64" s="169"/>
      <c r="K64" s="164"/>
      <c r="L64" s="164"/>
      <c r="M64" s="165"/>
      <c r="N64" s="171"/>
      <c r="O64" s="165"/>
      <c r="P64" s="57"/>
      <c r="Q64" s="57"/>
      <c r="R64" s="57"/>
      <c r="S64" s="57"/>
    </row>
    <row r="65" spans="1:19" s="27" customFormat="1" x14ac:dyDescent="0.25">
      <c r="A65" s="136"/>
      <c r="B65" s="149"/>
      <c r="C65" s="173"/>
      <c r="D65" s="162"/>
      <c r="E65" s="166"/>
      <c r="F65" s="167"/>
      <c r="G65" s="166"/>
      <c r="H65" s="168"/>
      <c r="I65" s="169"/>
      <c r="J65" s="169"/>
      <c r="K65" s="164"/>
      <c r="L65" s="164"/>
      <c r="M65" s="165"/>
      <c r="N65" s="160"/>
      <c r="O65" s="165"/>
      <c r="P65" s="57"/>
      <c r="Q65" s="57"/>
      <c r="R65" s="57"/>
      <c r="S65" s="57"/>
    </row>
    <row r="66" spans="1:19" s="27" customFormat="1" x14ac:dyDescent="0.25">
      <c r="A66" s="136"/>
      <c r="B66" s="149"/>
      <c r="C66" s="169"/>
      <c r="D66" s="162"/>
      <c r="E66" s="166"/>
      <c r="F66" s="167"/>
      <c r="G66" s="166"/>
      <c r="H66" s="168"/>
      <c r="I66" s="169"/>
      <c r="J66" s="170"/>
      <c r="K66" s="164"/>
      <c r="L66" s="164"/>
      <c r="M66" s="165"/>
      <c r="N66" s="171"/>
      <c r="O66" s="165"/>
      <c r="P66" s="57"/>
      <c r="Q66" s="57"/>
      <c r="R66" s="57"/>
      <c r="S66" s="57"/>
    </row>
    <row r="67" spans="1:19" s="27" customFormat="1" x14ac:dyDescent="0.25">
      <c r="A67" s="136"/>
      <c r="B67" s="149"/>
      <c r="C67" s="169"/>
      <c r="D67" s="162"/>
      <c r="E67" s="166"/>
      <c r="F67" s="167"/>
      <c r="G67" s="166"/>
      <c r="H67" s="168"/>
      <c r="I67" s="169"/>
      <c r="J67" s="170"/>
      <c r="K67" s="164"/>
      <c r="L67" s="164"/>
      <c r="M67" s="165"/>
      <c r="N67" s="171"/>
      <c r="O67" s="165"/>
      <c r="P67" s="57"/>
      <c r="Q67" s="57"/>
      <c r="R67" s="57"/>
      <c r="S67" s="57"/>
    </row>
    <row r="68" spans="1:19" s="27" customFormat="1" x14ac:dyDescent="0.25">
      <c r="A68" s="136"/>
      <c r="B68" s="149"/>
      <c r="C68" s="173"/>
      <c r="D68" s="162"/>
      <c r="E68" s="166"/>
      <c r="F68" s="167"/>
      <c r="G68" s="166"/>
      <c r="H68" s="168"/>
      <c r="I68" s="169"/>
      <c r="J68" s="170"/>
      <c r="K68" s="164"/>
      <c r="L68" s="164"/>
      <c r="M68" s="165"/>
      <c r="N68" s="171"/>
      <c r="O68" s="165"/>
      <c r="P68" s="57"/>
      <c r="Q68" s="57"/>
      <c r="R68" s="57"/>
      <c r="S68" s="57"/>
    </row>
    <row r="69" spans="1:19" s="27" customFormat="1" x14ac:dyDescent="0.25">
      <c r="A69" s="136"/>
      <c r="B69" s="149"/>
      <c r="C69" s="173"/>
      <c r="D69" s="162"/>
      <c r="E69" s="166"/>
      <c r="F69" s="167"/>
      <c r="G69" s="166"/>
      <c r="H69" s="168"/>
      <c r="I69" s="169"/>
      <c r="J69" s="169"/>
      <c r="K69" s="164"/>
      <c r="L69" s="164"/>
      <c r="M69" s="165"/>
      <c r="N69" s="171"/>
      <c r="O69" s="165"/>
      <c r="P69" s="57"/>
      <c r="Q69" s="57"/>
      <c r="R69" s="57"/>
      <c r="S69" s="57"/>
    </row>
    <row r="70" spans="1:19" s="27" customFormat="1" x14ac:dyDescent="0.25">
      <c r="A70" s="136"/>
      <c r="B70" s="149"/>
      <c r="C70" s="173"/>
      <c r="D70" s="162"/>
      <c r="E70" s="166"/>
      <c r="F70" s="167"/>
      <c r="G70" s="166"/>
      <c r="H70" s="168"/>
      <c r="I70" s="169"/>
      <c r="J70" s="169"/>
      <c r="K70" s="164"/>
      <c r="L70" s="164"/>
      <c r="M70" s="159"/>
      <c r="N70" s="171"/>
      <c r="O70" s="165"/>
      <c r="P70" s="57"/>
      <c r="Q70" s="57"/>
      <c r="R70" s="57"/>
      <c r="S70" s="57"/>
    </row>
    <row r="71" spans="1:19" s="27" customFormat="1" x14ac:dyDescent="0.25">
      <c r="A71" s="136"/>
      <c r="B71" s="149"/>
      <c r="C71" s="173"/>
      <c r="D71" s="162"/>
      <c r="E71" s="166"/>
      <c r="F71" s="167"/>
      <c r="G71" s="166"/>
      <c r="H71" s="168"/>
      <c r="I71" s="169"/>
      <c r="J71" s="169"/>
      <c r="K71" s="164"/>
      <c r="L71" s="164"/>
      <c r="M71" s="159"/>
      <c r="N71" s="171"/>
      <c r="O71" s="165"/>
      <c r="P71" s="57"/>
      <c r="Q71" s="57"/>
      <c r="R71" s="57"/>
      <c r="S71" s="57"/>
    </row>
    <row r="72" spans="1:19" s="27" customFormat="1" x14ac:dyDescent="0.25">
      <c r="A72" s="61"/>
      <c r="B72" s="152"/>
      <c r="C72" s="159"/>
      <c r="D72" s="177"/>
      <c r="E72" s="160"/>
      <c r="F72" s="171"/>
      <c r="G72" s="160"/>
      <c r="H72" s="161"/>
      <c r="I72" s="165"/>
      <c r="J72" s="178"/>
      <c r="K72" s="164"/>
      <c r="L72" s="164"/>
      <c r="M72" s="159"/>
      <c r="N72" s="171"/>
      <c r="O72" s="165"/>
      <c r="P72" s="57"/>
      <c r="Q72" s="57"/>
      <c r="R72" s="57"/>
      <c r="S72" s="57"/>
    </row>
    <row r="73" spans="1:19" s="96" customFormat="1" x14ac:dyDescent="0.25">
      <c r="A73" s="118"/>
      <c r="B73" s="153"/>
      <c r="C73" s="179"/>
      <c r="D73" s="180"/>
      <c r="E73" s="181"/>
      <c r="F73" s="181"/>
      <c r="G73" s="181"/>
      <c r="H73" s="161"/>
      <c r="I73" s="182"/>
      <c r="J73" s="159"/>
      <c r="K73" s="159"/>
      <c r="L73" s="159"/>
      <c r="M73" s="159"/>
      <c r="N73" s="160"/>
      <c r="O73" s="161"/>
      <c r="P73" s="74"/>
      <c r="Q73" s="74"/>
      <c r="R73" s="74"/>
      <c r="S73" s="74"/>
    </row>
    <row r="74" spans="1:19" s="27" customFormat="1" x14ac:dyDescent="0.25">
      <c r="A74" s="63"/>
      <c r="B74" s="152"/>
      <c r="C74" s="159"/>
      <c r="D74" s="177"/>
      <c r="E74" s="160"/>
      <c r="F74" s="171"/>
      <c r="G74" s="160"/>
      <c r="H74" s="161"/>
      <c r="I74" s="165"/>
      <c r="J74" s="178"/>
      <c r="K74" s="164"/>
      <c r="L74" s="164"/>
      <c r="M74" s="159"/>
      <c r="N74" s="171"/>
      <c r="O74" s="165"/>
      <c r="P74" s="57"/>
      <c r="Q74" s="57"/>
      <c r="R74" s="57"/>
      <c r="S74" s="57"/>
    </row>
    <row r="75" spans="1:19" s="27" customFormat="1" x14ac:dyDescent="0.25">
      <c r="A75" s="63"/>
      <c r="B75" s="152"/>
      <c r="C75" s="159"/>
      <c r="D75" s="177"/>
      <c r="E75" s="160"/>
      <c r="F75" s="171"/>
      <c r="G75" s="160"/>
      <c r="H75" s="161"/>
      <c r="I75" s="165"/>
      <c r="J75" s="178"/>
      <c r="K75" s="164"/>
      <c r="L75" s="164"/>
      <c r="M75" s="159"/>
      <c r="N75" s="171"/>
      <c r="O75" s="165"/>
      <c r="P75" s="57"/>
      <c r="Q75" s="57"/>
      <c r="R75" s="57"/>
      <c r="S75" s="57"/>
    </row>
    <row r="76" spans="1:19" s="27" customFormat="1" x14ac:dyDescent="0.25">
      <c r="A76" s="63"/>
      <c r="B76" s="152"/>
      <c r="C76" s="159"/>
      <c r="D76" s="177"/>
      <c r="E76" s="160"/>
      <c r="F76" s="171"/>
      <c r="G76" s="160"/>
      <c r="H76" s="161"/>
      <c r="I76" s="165"/>
      <c r="J76" s="178"/>
      <c r="K76" s="164"/>
      <c r="L76" s="164"/>
      <c r="M76" s="159"/>
      <c r="N76" s="171"/>
      <c r="O76" s="165"/>
      <c r="P76" s="57"/>
      <c r="Q76" s="57"/>
      <c r="R76" s="57"/>
      <c r="S76" s="57"/>
    </row>
    <row r="77" spans="1:19" s="27" customFormat="1" x14ac:dyDescent="0.25">
      <c r="A77" s="63"/>
      <c r="B77" s="152"/>
      <c r="C77" s="159"/>
      <c r="D77" s="177"/>
      <c r="E77" s="160"/>
      <c r="F77" s="171"/>
      <c r="G77" s="160"/>
      <c r="H77" s="161"/>
      <c r="I77" s="165"/>
      <c r="J77" s="178"/>
      <c r="K77" s="164"/>
      <c r="L77" s="164"/>
      <c r="M77" s="159"/>
      <c r="N77" s="171"/>
      <c r="O77" s="165"/>
      <c r="P77" s="57"/>
      <c r="Q77" s="57"/>
      <c r="R77" s="57"/>
      <c r="S77" s="57"/>
    </row>
    <row r="78" spans="1:19" s="27" customFormat="1" x14ac:dyDescent="0.25">
      <c r="A78" s="63"/>
      <c r="B78" s="152"/>
      <c r="C78" s="159"/>
      <c r="D78" s="177"/>
      <c r="E78" s="160"/>
      <c r="F78" s="171"/>
      <c r="G78" s="160"/>
      <c r="H78" s="161"/>
      <c r="I78" s="160"/>
      <c r="J78" s="160"/>
      <c r="K78" s="164"/>
      <c r="L78" s="164"/>
      <c r="M78" s="159"/>
      <c r="N78" s="171"/>
      <c r="O78" s="165"/>
      <c r="P78" s="57"/>
      <c r="Q78" s="57"/>
      <c r="R78" s="57"/>
      <c r="S78" s="57"/>
    </row>
    <row r="79" spans="1:19" s="27" customFormat="1" x14ac:dyDescent="0.25">
      <c r="A79" s="63"/>
      <c r="B79" s="152"/>
      <c r="C79" s="159"/>
      <c r="D79" s="177"/>
      <c r="E79" s="160"/>
      <c r="F79" s="171"/>
      <c r="G79" s="160"/>
      <c r="H79" s="161"/>
      <c r="I79" s="160"/>
      <c r="J79" s="160"/>
      <c r="K79" s="164"/>
      <c r="L79" s="164"/>
      <c r="M79" s="159"/>
      <c r="N79" s="171"/>
      <c r="O79" s="165"/>
      <c r="P79" s="57"/>
      <c r="Q79" s="57"/>
      <c r="R79" s="57"/>
      <c r="S79" s="57"/>
    </row>
    <row r="80" spans="1:19" s="27" customFormat="1" x14ac:dyDescent="0.25">
      <c r="A80" s="63"/>
      <c r="B80" s="152"/>
      <c r="C80" s="159"/>
      <c r="D80" s="177"/>
      <c r="E80" s="160"/>
      <c r="F80" s="171"/>
      <c r="G80" s="160"/>
      <c r="H80" s="161"/>
      <c r="I80" s="178"/>
      <c r="J80" s="160"/>
      <c r="K80" s="164"/>
      <c r="L80" s="164"/>
      <c r="M80" s="165"/>
      <c r="N80" s="171"/>
      <c r="O80" s="165"/>
      <c r="P80" s="57"/>
      <c r="Q80" s="57"/>
      <c r="R80" s="57"/>
      <c r="S80" s="57"/>
    </row>
    <row r="81" spans="1:19" s="27" customFormat="1" x14ac:dyDescent="0.25">
      <c r="A81" s="63"/>
      <c r="B81" s="152"/>
      <c r="C81" s="159"/>
      <c r="D81" s="177"/>
      <c r="E81" s="160"/>
      <c r="F81" s="171"/>
      <c r="G81" s="160"/>
      <c r="H81" s="161"/>
      <c r="I81" s="178"/>
      <c r="J81" s="160"/>
      <c r="K81" s="164"/>
      <c r="L81" s="164"/>
      <c r="M81" s="165"/>
      <c r="N81" s="171"/>
      <c r="O81" s="165"/>
      <c r="P81" s="57"/>
      <c r="Q81" s="57"/>
      <c r="R81" s="57"/>
      <c r="S81" s="57"/>
    </row>
    <row r="82" spans="1:19" s="27" customFormat="1" x14ac:dyDescent="0.25">
      <c r="A82" s="63"/>
      <c r="B82" s="152"/>
      <c r="C82" s="159"/>
      <c r="D82" s="177"/>
      <c r="E82" s="160"/>
      <c r="F82" s="171"/>
      <c r="G82" s="160"/>
      <c r="H82" s="161"/>
      <c r="I82" s="178"/>
      <c r="J82" s="165"/>
      <c r="K82" s="164"/>
      <c r="L82" s="164"/>
      <c r="M82" s="165"/>
      <c r="N82" s="171"/>
      <c r="O82" s="165"/>
      <c r="P82" s="57"/>
      <c r="Q82" s="57"/>
      <c r="R82" s="57"/>
      <c r="S82" s="57"/>
    </row>
    <row r="83" spans="1:19" s="27" customFormat="1" x14ac:dyDescent="0.25">
      <c r="A83" s="63"/>
      <c r="B83" s="152"/>
      <c r="C83" s="165"/>
      <c r="D83" s="177"/>
      <c r="E83" s="160"/>
      <c r="F83" s="171"/>
      <c r="G83" s="160"/>
      <c r="H83" s="161"/>
      <c r="I83" s="178"/>
      <c r="J83" s="165"/>
      <c r="K83" s="164"/>
      <c r="L83" s="164"/>
      <c r="M83" s="165"/>
      <c r="N83" s="171"/>
      <c r="O83" s="165"/>
      <c r="P83" s="57"/>
      <c r="Q83" s="57"/>
      <c r="R83" s="57"/>
      <c r="S83" s="57"/>
    </row>
    <row r="84" spans="1:19" s="27" customFormat="1" x14ac:dyDescent="0.25">
      <c r="A84" s="63"/>
      <c r="B84" s="152"/>
      <c r="C84" s="165"/>
      <c r="D84" s="177"/>
      <c r="E84" s="160"/>
      <c r="F84" s="171"/>
      <c r="G84" s="160"/>
      <c r="H84" s="161"/>
      <c r="I84" s="178"/>
      <c r="J84" s="165"/>
      <c r="K84" s="164"/>
      <c r="L84" s="164"/>
      <c r="M84" s="165"/>
      <c r="N84" s="171"/>
      <c r="O84" s="165"/>
      <c r="P84" s="57"/>
      <c r="Q84" s="57"/>
      <c r="R84" s="57"/>
      <c r="S84" s="57"/>
    </row>
    <row r="85" spans="1:19" s="50" customFormat="1" x14ac:dyDescent="0.25">
      <c r="A85" s="63"/>
      <c r="B85" s="152"/>
      <c r="C85" s="165"/>
      <c r="D85" s="177"/>
      <c r="E85" s="160"/>
      <c r="F85" s="171"/>
      <c r="G85" s="160"/>
      <c r="H85" s="161"/>
      <c r="I85" s="165"/>
      <c r="J85" s="165"/>
      <c r="K85" s="165"/>
      <c r="L85" s="165"/>
      <c r="M85" s="165"/>
      <c r="N85" s="165"/>
      <c r="O85" s="165"/>
      <c r="P85" s="62"/>
      <c r="Q85" s="62"/>
      <c r="R85" s="62"/>
      <c r="S85" s="62"/>
    </row>
    <row r="86" spans="1:19" s="96" customFormat="1" x14ac:dyDescent="0.25">
      <c r="A86" s="118"/>
      <c r="B86" s="153"/>
      <c r="C86" s="179"/>
      <c r="D86" s="180"/>
      <c r="E86" s="181"/>
      <c r="F86" s="181"/>
      <c r="G86" s="181"/>
      <c r="H86" s="161"/>
      <c r="I86" s="182"/>
      <c r="J86" s="159"/>
      <c r="K86" s="159"/>
      <c r="L86" s="159"/>
      <c r="M86" s="159"/>
      <c r="N86" s="160"/>
      <c r="O86" s="161"/>
      <c r="P86" s="74"/>
      <c r="Q86" s="74"/>
      <c r="R86" s="74"/>
      <c r="S86" s="74"/>
    </row>
    <row r="87" spans="1:19" s="27" customFormat="1" x14ac:dyDescent="0.25">
      <c r="A87" s="52"/>
      <c r="B87" s="154"/>
      <c r="C87" s="165"/>
      <c r="D87" s="165"/>
      <c r="E87" s="160"/>
      <c r="F87" s="171"/>
      <c r="G87" s="160"/>
      <c r="H87" s="161"/>
      <c r="I87" s="165"/>
      <c r="J87" s="165"/>
      <c r="K87" s="165"/>
      <c r="L87" s="165"/>
      <c r="M87" s="165"/>
      <c r="N87" s="165"/>
      <c r="O87" s="165"/>
      <c r="P87" s="57"/>
      <c r="Q87" s="57"/>
      <c r="R87" s="57"/>
      <c r="S87" s="57"/>
    </row>
    <row r="88" spans="1:19" s="27" customFormat="1" x14ac:dyDescent="0.25">
      <c r="A88" s="52"/>
      <c r="B88" s="154"/>
      <c r="C88" s="165"/>
      <c r="D88" s="165"/>
      <c r="E88" s="160"/>
      <c r="F88" s="171"/>
      <c r="G88" s="160"/>
      <c r="H88" s="161"/>
      <c r="I88" s="165"/>
      <c r="J88" s="165"/>
      <c r="K88" s="165"/>
      <c r="L88" s="165"/>
      <c r="M88" s="165"/>
      <c r="N88" s="165"/>
      <c r="O88" s="165"/>
      <c r="P88" s="57"/>
      <c r="Q88" s="57"/>
      <c r="R88" s="57"/>
      <c r="S88" s="57"/>
    </row>
    <row r="89" spans="1:19" s="27" customFormat="1" x14ac:dyDescent="0.25">
      <c r="A89" s="52"/>
      <c r="B89" s="154"/>
      <c r="C89" s="165"/>
      <c r="D89" s="165"/>
      <c r="E89" s="160"/>
      <c r="F89" s="171"/>
      <c r="G89" s="160"/>
      <c r="H89" s="161"/>
      <c r="I89" s="165"/>
      <c r="J89" s="165"/>
      <c r="K89" s="165"/>
      <c r="L89" s="165"/>
      <c r="M89" s="165"/>
      <c r="N89" s="165"/>
      <c r="O89" s="165"/>
      <c r="P89" s="57"/>
      <c r="Q89" s="57"/>
      <c r="R89" s="57"/>
      <c r="S89" s="57"/>
    </row>
    <row r="90" spans="1:19" s="27" customFormat="1" x14ac:dyDescent="0.25">
      <c r="A90" s="52"/>
      <c r="B90" s="154"/>
      <c r="C90" s="165"/>
      <c r="D90" s="165"/>
      <c r="E90" s="160"/>
      <c r="F90" s="171"/>
      <c r="G90" s="160"/>
      <c r="H90" s="161"/>
      <c r="I90" s="165"/>
      <c r="J90" s="165"/>
      <c r="K90" s="165"/>
      <c r="L90" s="165"/>
      <c r="M90" s="165"/>
      <c r="N90" s="165"/>
      <c r="O90" s="165"/>
      <c r="P90" s="57"/>
      <c r="Q90" s="57"/>
      <c r="R90" s="57"/>
      <c r="S90" s="57"/>
    </row>
    <row r="91" spans="1:19" s="96" customFormat="1" x14ac:dyDescent="0.25">
      <c r="A91" s="118"/>
      <c r="B91" s="153"/>
      <c r="C91" s="179"/>
      <c r="D91" s="180"/>
      <c r="E91" s="181"/>
      <c r="F91" s="181"/>
      <c r="G91" s="181"/>
      <c r="H91" s="161"/>
      <c r="I91" s="182"/>
      <c r="J91" s="159"/>
      <c r="K91" s="159"/>
      <c r="L91" s="159"/>
      <c r="M91" s="159"/>
      <c r="N91" s="160"/>
      <c r="O91" s="161"/>
      <c r="P91" s="74"/>
      <c r="Q91" s="74"/>
      <c r="R91" s="74"/>
      <c r="S91" s="74"/>
    </row>
    <row r="92" spans="1:19" s="27" customFormat="1" x14ac:dyDescent="0.25">
      <c r="A92" s="52"/>
      <c r="B92" s="154"/>
      <c r="C92" s="165"/>
      <c r="D92" s="165"/>
      <c r="E92" s="160"/>
      <c r="F92" s="171"/>
      <c r="G92" s="160"/>
      <c r="H92" s="161"/>
      <c r="I92" s="165"/>
      <c r="J92" s="165"/>
      <c r="K92" s="165"/>
      <c r="L92" s="165"/>
      <c r="M92" s="165"/>
      <c r="N92" s="165"/>
      <c r="O92" s="165"/>
      <c r="P92" s="57"/>
      <c r="Q92" s="57"/>
      <c r="R92" s="57"/>
      <c r="S92" s="57"/>
    </row>
    <row r="93" spans="1:19" s="27" customFormat="1" x14ac:dyDescent="0.25">
      <c r="A93" s="52"/>
      <c r="B93" s="154"/>
      <c r="C93" s="165"/>
      <c r="D93" s="165"/>
      <c r="E93" s="160"/>
      <c r="F93" s="171"/>
      <c r="G93" s="160"/>
      <c r="H93" s="161"/>
      <c r="I93" s="165"/>
      <c r="J93" s="165"/>
      <c r="K93" s="165"/>
      <c r="L93" s="165"/>
      <c r="M93" s="165"/>
      <c r="N93" s="165"/>
      <c r="O93" s="165"/>
      <c r="P93" s="57"/>
      <c r="Q93" s="57"/>
      <c r="R93" s="57"/>
      <c r="S93" s="57"/>
    </row>
    <row r="94" spans="1:19" s="27" customFormat="1" x14ac:dyDescent="0.25">
      <c r="A94" s="52"/>
      <c r="B94" s="154"/>
      <c r="C94" s="165"/>
      <c r="D94" s="165"/>
      <c r="E94" s="160"/>
      <c r="F94" s="171"/>
      <c r="G94" s="160"/>
      <c r="H94" s="161"/>
      <c r="I94" s="165"/>
      <c r="J94" s="165"/>
      <c r="K94" s="165"/>
      <c r="L94" s="165"/>
      <c r="M94" s="165"/>
      <c r="N94" s="165"/>
      <c r="O94" s="165"/>
      <c r="P94" s="57"/>
      <c r="Q94" s="57"/>
      <c r="R94" s="57"/>
      <c r="S94" s="57"/>
    </row>
    <row r="95" spans="1:19" s="27" customFormat="1" x14ac:dyDescent="0.25">
      <c r="A95" s="52"/>
      <c r="B95" s="154"/>
      <c r="C95" s="165"/>
      <c r="D95" s="165"/>
      <c r="E95" s="160"/>
      <c r="F95" s="171"/>
      <c r="G95" s="160"/>
      <c r="H95" s="161"/>
      <c r="I95" s="165"/>
      <c r="J95" s="165"/>
      <c r="K95" s="165"/>
      <c r="L95" s="165"/>
      <c r="M95" s="165"/>
      <c r="N95" s="165"/>
      <c r="O95" s="165"/>
      <c r="P95" s="57"/>
      <c r="Q95" s="57"/>
      <c r="R95" s="57"/>
      <c r="S95" s="57"/>
    </row>
    <row r="96" spans="1:19" s="27" customFormat="1" x14ac:dyDescent="0.25">
      <c r="A96" s="52"/>
      <c r="B96" s="154"/>
      <c r="C96" s="165"/>
      <c r="D96" s="165"/>
      <c r="E96" s="160"/>
      <c r="F96" s="171"/>
      <c r="G96" s="160"/>
      <c r="H96" s="161"/>
      <c r="I96" s="165"/>
      <c r="J96" s="165"/>
      <c r="K96" s="165"/>
      <c r="L96" s="165"/>
      <c r="M96" s="165"/>
      <c r="N96" s="165"/>
      <c r="O96" s="165"/>
      <c r="P96" s="57"/>
      <c r="Q96" s="57"/>
      <c r="R96" s="57"/>
      <c r="S96" s="57"/>
    </row>
    <row r="97" spans="1:19" s="27" customFormat="1" x14ac:dyDescent="0.25">
      <c r="A97" s="52"/>
      <c r="B97" s="56"/>
      <c r="C97" s="155"/>
      <c r="D97" s="155"/>
      <c r="E97" s="156"/>
      <c r="F97" s="66"/>
      <c r="G97" s="156"/>
      <c r="H97" s="157"/>
      <c r="I97" s="155"/>
      <c r="J97" s="155"/>
      <c r="K97" s="155"/>
      <c r="L97" s="155"/>
      <c r="M97" s="155"/>
      <c r="N97" s="155"/>
      <c r="O97" s="57"/>
      <c r="P97" s="57"/>
      <c r="Q97" s="57"/>
      <c r="R97" s="57"/>
      <c r="S97" s="57"/>
    </row>
    <row r="98" spans="1:19" s="27" customFormat="1" x14ac:dyDescent="0.25">
      <c r="A98" s="52"/>
      <c r="B98" s="56"/>
      <c r="C98" s="53"/>
      <c r="D98" s="53"/>
      <c r="E98" s="58"/>
      <c r="F98" s="66"/>
      <c r="G98" s="58"/>
      <c r="H98" s="72"/>
      <c r="I98" s="53"/>
      <c r="J98" s="53"/>
      <c r="K98" s="53"/>
      <c r="L98" s="53"/>
      <c r="M98" s="53"/>
      <c r="N98" s="53"/>
      <c r="O98" s="57"/>
      <c r="P98" s="57"/>
      <c r="Q98" s="57"/>
      <c r="R98" s="57"/>
      <c r="S98" s="57"/>
    </row>
    <row r="99" spans="1:19" s="96" customFormat="1" x14ac:dyDescent="0.25">
      <c r="A99" s="90"/>
      <c r="B99" s="91"/>
      <c r="C99" s="91"/>
      <c r="D99" s="49"/>
      <c r="E99" s="82"/>
      <c r="F99" s="68"/>
      <c r="G99" s="68"/>
      <c r="H99" s="100"/>
      <c r="I99" s="92"/>
      <c r="J99" s="93"/>
      <c r="K99" s="93"/>
      <c r="L99" s="93"/>
      <c r="M99" s="94"/>
      <c r="N99" s="109"/>
    </row>
    <row r="100" spans="1:19" s="27" customFormat="1" x14ac:dyDescent="0.25">
      <c r="A100" s="51"/>
      <c r="B100" s="25"/>
      <c r="C100" s="26"/>
      <c r="D100" s="26"/>
      <c r="E100" s="64"/>
      <c r="F100" s="67"/>
      <c r="G100" s="59"/>
      <c r="H100" s="100"/>
      <c r="I100" s="26"/>
      <c r="J100" s="26"/>
      <c r="K100" s="26"/>
      <c r="L100" s="26"/>
      <c r="M100" s="26"/>
      <c r="N100" s="26"/>
    </row>
    <row r="101" spans="1:19" s="27" customFormat="1" x14ac:dyDescent="0.25">
      <c r="A101" s="51"/>
      <c r="B101" s="25"/>
      <c r="C101" s="26"/>
      <c r="D101" s="26"/>
      <c r="E101" s="64"/>
      <c r="F101" s="67"/>
      <c r="G101" s="59"/>
      <c r="H101" s="100"/>
      <c r="I101" s="26"/>
      <c r="J101" s="26"/>
      <c r="K101" s="26"/>
      <c r="L101" s="26"/>
      <c r="M101" s="26"/>
      <c r="N101" s="26"/>
    </row>
    <row r="102" spans="1:19" s="27" customFormat="1" x14ac:dyDescent="0.25">
      <c r="A102" s="51"/>
      <c r="B102" s="25"/>
      <c r="C102" s="26"/>
      <c r="D102" s="26"/>
      <c r="E102" s="64"/>
      <c r="F102" s="67"/>
      <c r="G102" s="59"/>
      <c r="H102" s="100"/>
      <c r="I102" s="26"/>
      <c r="J102" s="26"/>
      <c r="K102" s="26"/>
      <c r="L102" s="26"/>
      <c r="M102" s="26"/>
      <c r="N102" s="26"/>
    </row>
    <row r="103" spans="1:19" s="27" customFormat="1" x14ac:dyDescent="0.25">
      <c r="A103" s="51"/>
      <c r="B103" s="25"/>
      <c r="C103" s="26"/>
      <c r="D103" s="26"/>
      <c r="E103" s="64"/>
      <c r="F103" s="67"/>
      <c r="G103" s="59"/>
      <c r="H103" s="100"/>
      <c r="I103" s="26"/>
      <c r="J103" s="26"/>
      <c r="K103" s="26"/>
      <c r="L103" s="26"/>
      <c r="M103" s="26"/>
      <c r="N103" s="26"/>
    </row>
    <row r="104" spans="1:19" s="27" customFormat="1" x14ac:dyDescent="0.25">
      <c r="A104" s="51"/>
      <c r="B104" s="25"/>
      <c r="C104" s="26"/>
      <c r="D104" s="26"/>
      <c r="E104" s="64"/>
      <c r="F104" s="67"/>
      <c r="G104" s="59"/>
      <c r="H104" s="100"/>
      <c r="I104" s="26"/>
      <c r="J104" s="26"/>
      <c r="K104" s="26"/>
      <c r="L104" s="26"/>
      <c r="M104" s="26"/>
      <c r="N104" s="26"/>
    </row>
    <row r="105" spans="1:19" s="27" customFormat="1" x14ac:dyDescent="0.25">
      <c r="A105" s="51"/>
      <c r="B105" s="25"/>
      <c r="C105" s="26"/>
      <c r="D105" s="26"/>
      <c r="E105" s="64"/>
      <c r="F105" s="67"/>
      <c r="G105" s="59"/>
      <c r="H105" s="100"/>
      <c r="I105" s="26"/>
      <c r="J105" s="26"/>
      <c r="K105" s="26"/>
      <c r="L105" s="26"/>
      <c r="M105" s="26"/>
      <c r="N105" s="26"/>
    </row>
    <row r="106" spans="1:19" s="27" customFormat="1" x14ac:dyDescent="0.25">
      <c r="A106" s="51"/>
      <c r="B106" s="25"/>
      <c r="C106" s="26"/>
      <c r="D106" s="26"/>
      <c r="E106" s="64"/>
      <c r="F106" s="67"/>
      <c r="G106" s="59"/>
      <c r="H106" s="100"/>
      <c r="I106" s="26"/>
      <c r="J106" s="26"/>
      <c r="K106" s="26"/>
      <c r="L106" s="26"/>
      <c r="M106" s="26"/>
      <c r="N106" s="26"/>
    </row>
    <row r="107" spans="1:19" s="27" customFormat="1" x14ac:dyDescent="0.25">
      <c r="A107" s="51"/>
      <c r="B107" s="25"/>
      <c r="C107" s="26"/>
      <c r="D107" s="26"/>
      <c r="E107" s="64"/>
      <c r="F107" s="67"/>
      <c r="G107" s="59"/>
      <c r="H107" s="100"/>
      <c r="I107" s="26"/>
      <c r="J107" s="26"/>
      <c r="K107" s="26"/>
      <c r="L107" s="26"/>
      <c r="M107" s="26"/>
      <c r="N107" s="26"/>
    </row>
    <row r="108" spans="1:19" s="55" customFormat="1" x14ac:dyDescent="0.25">
      <c r="A108" s="52"/>
      <c r="B108" s="56"/>
      <c r="C108" s="53"/>
      <c r="D108" s="53"/>
      <c r="E108" s="65"/>
      <c r="F108" s="66"/>
      <c r="G108" s="59"/>
      <c r="H108" s="100"/>
      <c r="I108" s="54"/>
      <c r="J108" s="54"/>
      <c r="K108" s="54"/>
      <c r="L108" s="54"/>
      <c r="M108" s="54"/>
      <c r="N108" s="54"/>
    </row>
    <row r="109" spans="1:19" s="55" customFormat="1" x14ac:dyDescent="0.25">
      <c r="A109" s="52"/>
      <c r="B109" s="56"/>
      <c r="C109" s="53"/>
      <c r="D109" s="53"/>
      <c r="E109" s="65"/>
      <c r="F109" s="66"/>
      <c r="G109" s="84"/>
      <c r="H109" s="100"/>
      <c r="I109" s="54"/>
      <c r="J109" s="54"/>
      <c r="K109" s="54"/>
      <c r="L109" s="54"/>
      <c r="M109" s="54"/>
      <c r="N109" s="54"/>
    </row>
    <row r="110" spans="1:19" s="97" customFormat="1" x14ac:dyDescent="0.25">
      <c r="A110" s="90"/>
      <c r="B110" s="91"/>
      <c r="C110" s="91"/>
      <c r="D110" s="49"/>
      <c r="E110" s="82"/>
      <c r="F110" s="68"/>
      <c r="G110" s="68"/>
      <c r="H110" s="119"/>
      <c r="I110" s="92"/>
      <c r="J110" s="93"/>
      <c r="K110" s="93"/>
      <c r="L110" s="93"/>
      <c r="M110" s="94"/>
      <c r="N110" s="103"/>
    </row>
    <row r="111" spans="1:19" s="27" customFormat="1" x14ac:dyDescent="0.25">
      <c r="A111" s="46"/>
      <c r="B111" s="99"/>
      <c r="C111" s="99"/>
      <c r="D111" s="24"/>
      <c r="E111" s="70"/>
      <c r="F111" s="60"/>
      <c r="G111" s="43"/>
      <c r="H111" s="100"/>
      <c r="I111" s="70"/>
      <c r="J111" s="104"/>
      <c r="K111" s="104"/>
      <c r="L111" s="104"/>
      <c r="M111" s="105"/>
      <c r="N111" s="106"/>
      <c r="O111" s="107"/>
    </row>
    <row r="112" spans="1:19" s="27" customFormat="1" x14ac:dyDescent="0.25">
      <c r="A112" s="46"/>
      <c r="B112" s="99"/>
      <c r="C112" s="99"/>
      <c r="D112" s="24"/>
      <c r="E112" s="70"/>
      <c r="F112" s="60"/>
      <c r="G112" s="43"/>
      <c r="H112" s="100"/>
      <c r="I112" s="70"/>
      <c r="J112" s="104"/>
      <c r="K112" s="104"/>
      <c r="L112" s="104"/>
      <c r="M112" s="105"/>
      <c r="N112" s="106"/>
      <c r="O112" s="107"/>
    </row>
    <row r="113" spans="1:15" s="27" customFormat="1" x14ac:dyDescent="0.25">
      <c r="A113" s="46"/>
      <c r="B113" s="99"/>
      <c r="C113" s="99"/>
      <c r="D113" s="24"/>
      <c r="E113" s="70"/>
      <c r="F113" s="60"/>
      <c r="G113" s="43"/>
      <c r="H113" s="100"/>
      <c r="I113" s="70"/>
      <c r="J113" s="104"/>
      <c r="K113" s="104"/>
      <c r="L113" s="104"/>
      <c r="M113" s="105"/>
      <c r="N113" s="106"/>
      <c r="O113" s="107"/>
    </row>
    <row r="114" spans="1:15" s="27" customFormat="1" x14ac:dyDescent="0.25">
      <c r="A114" s="46"/>
      <c r="B114" s="99"/>
      <c r="C114" s="99"/>
      <c r="D114" s="24"/>
      <c r="E114" s="70"/>
      <c r="F114" s="60"/>
      <c r="G114" s="43"/>
      <c r="H114" s="100"/>
      <c r="I114" s="70"/>
      <c r="J114" s="104"/>
      <c r="K114" s="104"/>
      <c r="L114" s="104"/>
      <c r="M114" s="105"/>
      <c r="N114" s="106"/>
      <c r="O114" s="107"/>
    </row>
    <row r="115" spans="1:15" s="27" customFormat="1" ht="27.95" customHeight="1" x14ac:dyDescent="0.25">
      <c r="A115" s="46"/>
      <c r="B115" s="99"/>
      <c r="C115" s="99"/>
      <c r="D115" s="24"/>
      <c r="E115" s="70"/>
      <c r="F115" s="60"/>
      <c r="G115" s="43"/>
      <c r="H115" s="100"/>
      <c r="I115" s="70"/>
      <c r="J115" s="104"/>
      <c r="K115" s="104"/>
      <c r="L115" s="104"/>
      <c r="M115" s="108"/>
      <c r="N115" s="108"/>
      <c r="O115" s="107"/>
    </row>
    <row r="116" spans="1:15" s="27" customFormat="1" x14ac:dyDescent="0.25">
      <c r="A116" s="46"/>
      <c r="B116" s="99"/>
      <c r="C116" s="99"/>
      <c r="D116" s="24"/>
      <c r="E116" s="70"/>
      <c r="F116" s="60"/>
      <c r="G116" s="43"/>
      <c r="H116" s="100"/>
      <c r="I116" s="70"/>
      <c r="J116" s="104"/>
      <c r="K116" s="104"/>
      <c r="L116" s="104"/>
      <c r="M116" s="108"/>
      <c r="N116" s="108"/>
      <c r="O116" s="107"/>
    </row>
    <row r="117" spans="1:15" s="97" customFormat="1" x14ac:dyDescent="0.25">
      <c r="A117" s="90"/>
      <c r="B117" s="91"/>
      <c r="C117" s="91"/>
      <c r="D117" s="49"/>
      <c r="E117" s="82"/>
      <c r="F117" s="68"/>
      <c r="G117" s="68"/>
      <c r="H117" s="119"/>
      <c r="I117" s="92"/>
      <c r="J117" s="93"/>
      <c r="K117" s="93"/>
      <c r="L117" s="93"/>
      <c r="M117" s="94"/>
      <c r="N117" s="109"/>
    </row>
    <row r="118" spans="1:15" s="27" customFormat="1" x14ac:dyDescent="0.25">
      <c r="A118" s="46"/>
      <c r="B118" s="25"/>
      <c r="C118" s="25"/>
      <c r="D118" s="24"/>
      <c r="E118" s="70"/>
      <c r="F118" s="60"/>
      <c r="G118" s="59"/>
      <c r="H118" s="100"/>
      <c r="I118" s="70"/>
      <c r="J118" s="110"/>
      <c r="K118" s="108"/>
      <c r="L118" s="108"/>
      <c r="M118" s="108"/>
      <c r="N118" s="108"/>
      <c r="O118" s="107"/>
    </row>
    <row r="119" spans="1:15" s="27" customFormat="1" x14ac:dyDescent="0.25">
      <c r="A119" s="46"/>
      <c r="B119" s="25"/>
      <c r="C119" s="25"/>
      <c r="D119" s="24"/>
      <c r="E119" s="70"/>
      <c r="F119" s="60"/>
      <c r="G119" s="59"/>
      <c r="H119" s="100"/>
      <c r="I119" s="70"/>
      <c r="J119" s="110"/>
      <c r="K119" s="108"/>
      <c r="L119" s="108"/>
      <c r="M119" s="108"/>
      <c r="N119" s="108"/>
      <c r="O119" s="107"/>
    </row>
    <row r="120" spans="1:15" s="27" customFormat="1" x14ac:dyDescent="0.25">
      <c r="A120" s="46"/>
      <c r="B120" s="25"/>
      <c r="C120" s="25"/>
      <c r="D120" s="24"/>
      <c r="E120" s="70"/>
      <c r="F120" s="60"/>
      <c r="G120" s="59"/>
      <c r="H120" s="100"/>
      <c r="I120" s="70"/>
      <c r="J120" s="110"/>
      <c r="K120" s="108"/>
      <c r="L120" s="108"/>
      <c r="M120" s="108"/>
      <c r="N120" s="108"/>
      <c r="O120" s="107"/>
    </row>
    <row r="121" spans="1:15" s="27" customFormat="1" x14ac:dyDescent="0.25">
      <c r="A121" s="46"/>
      <c r="B121" s="25"/>
      <c r="C121" s="25"/>
      <c r="D121" s="24"/>
      <c r="E121" s="70"/>
      <c r="F121" s="60"/>
      <c r="G121" s="59"/>
      <c r="H121" s="100"/>
      <c r="I121" s="73"/>
      <c r="J121" s="108"/>
      <c r="K121" s="104"/>
      <c r="L121" s="104"/>
      <c r="M121" s="108"/>
      <c r="N121" s="108"/>
      <c r="O121" s="107"/>
    </row>
    <row r="122" spans="1:15" s="27" customFormat="1" x14ac:dyDescent="0.25">
      <c r="A122" s="46"/>
      <c r="B122" s="108"/>
      <c r="C122" s="108"/>
      <c r="D122" s="24"/>
      <c r="E122" s="73"/>
      <c r="F122" s="60"/>
      <c r="G122" s="59"/>
      <c r="H122" s="100"/>
      <c r="I122" s="73"/>
      <c r="J122" s="104"/>
      <c r="K122" s="104"/>
      <c r="L122" s="104"/>
      <c r="M122" s="108"/>
      <c r="N122" s="108"/>
      <c r="O122" s="107"/>
    </row>
    <row r="123" spans="1:15" x14ac:dyDescent="0.25">
      <c r="A123" s="90"/>
      <c r="B123" s="91"/>
      <c r="C123" s="91"/>
      <c r="D123" s="49"/>
      <c r="E123" s="82"/>
      <c r="F123" s="68"/>
      <c r="G123" s="68"/>
      <c r="H123" s="119"/>
      <c r="I123" s="92"/>
      <c r="J123" s="93"/>
      <c r="K123" s="93"/>
      <c r="L123" s="93"/>
      <c r="M123" s="94"/>
      <c r="N123" s="95"/>
    </row>
    <row r="124" spans="1:15" x14ac:dyDescent="0.25">
      <c r="A124" s="46"/>
      <c r="B124" s="99"/>
      <c r="C124" s="99"/>
      <c r="D124" s="24"/>
      <c r="E124" s="47"/>
      <c r="F124" s="60"/>
      <c r="G124" s="43"/>
      <c r="H124" s="100"/>
      <c r="I124" s="111"/>
      <c r="J124" s="104"/>
      <c r="K124" s="104"/>
      <c r="L124" s="104"/>
      <c r="M124" s="105"/>
      <c r="N124" s="106"/>
    </row>
    <row r="125" spans="1:15" x14ac:dyDescent="0.25">
      <c r="A125" s="46"/>
      <c r="B125" s="99"/>
      <c r="C125" s="99"/>
      <c r="D125" s="24"/>
      <c r="E125" s="47"/>
      <c r="F125" s="60"/>
      <c r="G125" s="43"/>
      <c r="H125" s="100"/>
      <c r="I125" s="111"/>
      <c r="J125" s="104"/>
      <c r="K125" s="104"/>
      <c r="L125" s="104"/>
      <c r="M125" s="105"/>
      <c r="N125" s="106"/>
    </row>
    <row r="126" spans="1:15" x14ac:dyDescent="0.25">
      <c r="A126" s="46"/>
      <c r="B126" s="99"/>
      <c r="C126" s="99"/>
      <c r="D126" s="24"/>
      <c r="E126" s="47"/>
      <c r="F126" s="60"/>
      <c r="G126" s="43"/>
      <c r="H126" s="100"/>
      <c r="I126" s="111"/>
      <c r="J126" s="104"/>
      <c r="K126" s="104"/>
      <c r="L126" s="104"/>
      <c r="M126" s="105"/>
      <c r="N126" s="106"/>
    </row>
    <row r="127" spans="1:15" x14ac:dyDescent="0.25">
      <c r="A127" s="46"/>
      <c r="B127" s="99"/>
      <c r="C127" s="99"/>
      <c r="D127" s="24"/>
      <c r="E127" s="47"/>
      <c r="F127" s="60"/>
      <c r="G127" s="43"/>
      <c r="H127" s="100"/>
      <c r="I127" s="26"/>
      <c r="J127" s="26"/>
      <c r="K127" s="26"/>
      <c r="L127" s="26"/>
      <c r="M127" s="26"/>
      <c r="N127" s="26"/>
    </row>
    <row r="128" spans="1:15" x14ac:dyDescent="0.25">
      <c r="A128" s="46"/>
      <c r="B128" s="99"/>
      <c r="C128" s="99"/>
      <c r="D128" s="24"/>
      <c r="E128" s="47"/>
      <c r="F128" s="60"/>
      <c r="G128" s="43"/>
      <c r="H128" s="100"/>
      <c r="I128" s="26"/>
      <c r="J128" s="26"/>
      <c r="K128" s="26"/>
      <c r="L128" s="26"/>
      <c r="M128" s="26"/>
      <c r="N128" s="26"/>
    </row>
    <row r="129" spans="1:15" x14ac:dyDescent="0.25">
      <c r="A129" s="51"/>
      <c r="B129" s="99"/>
      <c r="C129" s="99"/>
      <c r="D129" s="24"/>
      <c r="E129" s="47"/>
      <c r="F129" s="60"/>
      <c r="G129" s="43"/>
      <c r="H129" s="100"/>
      <c r="I129" s="26"/>
      <c r="J129" s="26"/>
      <c r="K129" s="26"/>
      <c r="L129" s="26"/>
      <c r="M129" s="26"/>
      <c r="N129" s="26"/>
    </row>
    <row r="130" spans="1:15" x14ac:dyDescent="0.25">
      <c r="A130" s="51"/>
      <c r="B130" s="99"/>
      <c r="C130" s="99"/>
      <c r="D130" s="24"/>
      <c r="E130" s="47"/>
      <c r="F130" s="60"/>
      <c r="G130" s="43"/>
      <c r="H130" s="100"/>
      <c r="I130" s="26"/>
      <c r="J130" s="26"/>
      <c r="K130" s="26"/>
      <c r="L130" s="26"/>
      <c r="M130" s="26"/>
      <c r="N130" s="26"/>
    </row>
    <row r="131" spans="1:15" x14ac:dyDescent="0.25">
      <c r="A131" s="51"/>
      <c r="B131" s="99"/>
      <c r="C131" s="99"/>
      <c r="D131" s="24"/>
      <c r="E131" s="47"/>
      <c r="F131" s="60"/>
      <c r="G131" s="43"/>
      <c r="H131" s="100"/>
      <c r="I131" s="26"/>
      <c r="J131" s="26"/>
      <c r="K131" s="26"/>
      <c r="L131" s="26"/>
      <c r="M131" s="26"/>
      <c r="N131" s="26"/>
    </row>
    <row r="132" spans="1:15" x14ac:dyDescent="0.25">
      <c r="A132" s="90"/>
      <c r="B132" s="91"/>
      <c r="C132" s="91"/>
      <c r="D132" s="49"/>
      <c r="E132" s="82"/>
      <c r="F132" s="68"/>
      <c r="G132" s="68"/>
      <c r="H132" s="100"/>
      <c r="I132" s="92"/>
      <c r="J132" s="93"/>
      <c r="K132" s="93"/>
      <c r="L132" s="93"/>
      <c r="M132" s="94"/>
      <c r="N132" s="95"/>
    </row>
    <row r="133" spans="1:15" x14ac:dyDescent="0.25">
      <c r="A133" s="46"/>
      <c r="B133" s="99"/>
      <c r="C133" s="99"/>
      <c r="D133" s="24"/>
      <c r="E133" s="47"/>
      <c r="F133" s="60"/>
      <c r="G133" s="43"/>
      <c r="H133" s="24"/>
      <c r="I133" s="111"/>
      <c r="J133" s="104"/>
      <c r="K133" s="104"/>
      <c r="L133" s="104"/>
      <c r="M133" s="105"/>
      <c r="N133" s="106"/>
    </row>
    <row r="134" spans="1:15" s="96" customFormat="1" x14ac:dyDescent="0.25">
      <c r="A134" s="90"/>
      <c r="B134" s="91"/>
      <c r="C134" s="91"/>
      <c r="D134" s="49"/>
      <c r="E134" s="82"/>
      <c r="F134" s="68"/>
      <c r="G134" s="68"/>
      <c r="H134" s="100"/>
      <c r="I134" s="92"/>
      <c r="J134" s="93"/>
      <c r="K134" s="93"/>
      <c r="L134" s="93"/>
      <c r="M134" s="94"/>
      <c r="N134" s="95"/>
    </row>
    <row r="135" spans="1:15" s="27" customFormat="1" x14ac:dyDescent="0.25">
      <c r="A135" s="46"/>
      <c r="B135" s="99"/>
      <c r="C135" s="99"/>
      <c r="D135" s="24"/>
      <c r="E135" s="47"/>
      <c r="F135" s="60"/>
      <c r="G135" s="43"/>
      <c r="H135" s="24"/>
      <c r="I135" s="111"/>
      <c r="J135" s="104"/>
      <c r="K135" s="104"/>
      <c r="L135" s="104"/>
      <c r="M135" s="105"/>
      <c r="N135" s="106"/>
      <c r="O135"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8"/>
  <sheetViews>
    <sheetView topLeftCell="C17" zoomScale="115" zoomScaleNormal="115" workbookViewId="0">
      <selection activeCell="I29" sqref="I29"/>
    </sheetView>
  </sheetViews>
  <sheetFormatPr defaultColWidth="10.85546875" defaultRowHeight="12.75" x14ac:dyDescent="0.25"/>
  <cols>
    <col min="1" max="1" width="16.42578125" style="138" customWidth="1"/>
    <col min="2" max="3" width="15.42578125" style="138" customWidth="1"/>
    <col min="4" max="4" width="16.85546875" style="138" customWidth="1"/>
    <col min="5" max="5" width="17" style="138" customWidth="1"/>
    <col min="6" max="7" width="22.42578125" style="138" customWidth="1"/>
    <col min="8" max="8" width="16.28515625" style="138" customWidth="1"/>
    <col min="9" max="9" width="15.42578125" style="138" customWidth="1"/>
    <col min="10" max="10" width="23" style="138" customWidth="1"/>
    <col min="11" max="12" width="10.85546875" style="121"/>
    <col min="13" max="13" width="14" style="121" customWidth="1"/>
    <col min="14" max="16384" width="10.85546875" style="121"/>
  </cols>
  <sheetData>
    <row r="1" spans="1:13" ht="38.25" x14ac:dyDescent="0.25">
      <c r="A1" s="341" t="s">
        <v>2</v>
      </c>
      <c r="B1" s="342" t="s">
        <v>8</v>
      </c>
      <c r="C1" s="342" t="s">
        <v>774</v>
      </c>
      <c r="D1" s="342" t="s">
        <v>34</v>
      </c>
      <c r="E1" s="343" t="s">
        <v>35</v>
      </c>
      <c r="F1" s="343" t="s">
        <v>101</v>
      </c>
      <c r="G1" s="344" t="s">
        <v>103</v>
      </c>
      <c r="H1" s="342" t="s">
        <v>820</v>
      </c>
      <c r="I1" s="345" t="s">
        <v>36</v>
      </c>
      <c r="J1" s="346" t="s">
        <v>84</v>
      </c>
      <c r="L1" s="183" t="s">
        <v>76</v>
      </c>
      <c r="M1" s="330"/>
    </row>
    <row r="2" spans="1:13" ht="15" x14ac:dyDescent="0.25">
      <c r="A2" s="137" t="s">
        <v>53</v>
      </c>
      <c r="B2" s="137" t="s">
        <v>52</v>
      </c>
      <c r="C2" s="347">
        <f>Augustus!G4</f>
        <v>505000</v>
      </c>
      <c r="D2" s="348">
        <f>'Personal Recieved'!D5+M2</f>
        <v>1060000</v>
      </c>
      <c r="E2" s="348">
        <f>GETPIVOTDATA("Sum of Spent  in national currency (UGX)",'Personal Expenses'!$A$3,"Name","Augustus")</f>
        <v>1073000</v>
      </c>
      <c r="F2" s="348">
        <v>5000000</v>
      </c>
      <c r="G2" s="347">
        <f>Advances!F10</f>
        <v>555500</v>
      </c>
      <c r="H2" s="349">
        <f>Augustus!G49+Advances!F11</f>
        <v>4936500</v>
      </c>
      <c r="I2" s="350">
        <f>C2+D2-E2+F2-G2</f>
        <v>4936500</v>
      </c>
      <c r="J2" s="351">
        <f t="shared" ref="J2" si="0">H2-I2</f>
        <v>0</v>
      </c>
      <c r="L2" s="137" t="s">
        <v>53</v>
      </c>
      <c r="M2" s="184">
        <f>GETPIVOTDATA("Spent  in national currency (UGX)",'Airtime summary'!$A$52,"Name","Augustus")</f>
        <v>80000</v>
      </c>
    </row>
    <row r="3" spans="1:13" ht="15" x14ac:dyDescent="0.25">
      <c r="A3" s="137" t="s">
        <v>97</v>
      </c>
      <c r="B3" s="137" t="s">
        <v>52</v>
      </c>
      <c r="C3" s="347">
        <f>Mary!G4</f>
        <v>-37000</v>
      </c>
      <c r="D3" s="348">
        <f>'Personal Recieved'!D12+M3</f>
        <v>882000</v>
      </c>
      <c r="E3" s="348">
        <f>GETPIVOTDATA("Sum of Spent  in national currency (UGX)",'Personal Expenses'!$A$3,"Name","Mary")</f>
        <v>845000</v>
      </c>
      <c r="F3" s="348"/>
      <c r="G3" s="347"/>
      <c r="H3" s="349">
        <f>Mary!G60</f>
        <v>0</v>
      </c>
      <c r="I3" s="350">
        <f>C3+D3-E3+F3-G3</f>
        <v>0</v>
      </c>
      <c r="J3" s="351">
        <f>H3-I3</f>
        <v>0</v>
      </c>
      <c r="L3" s="137" t="s">
        <v>97</v>
      </c>
      <c r="M3" s="184">
        <f>GETPIVOTDATA("Spent  in national currency (UGX)",'Airtime summary'!$A$52,"Name","Mary")</f>
        <v>80000</v>
      </c>
    </row>
    <row r="4" spans="1:13" ht="15" x14ac:dyDescent="0.25">
      <c r="A4" s="137" t="s">
        <v>42</v>
      </c>
      <c r="B4" s="137" t="s">
        <v>14</v>
      </c>
      <c r="C4" s="347">
        <f>Lydia!G4</f>
        <v>415000</v>
      </c>
      <c r="D4" s="348">
        <f>'Personal Recieved'!D11+M4</f>
        <v>2626050</v>
      </c>
      <c r="E4" s="348">
        <f>GETPIVOTDATA("Sum of Spent  in national currency (UGX)",'Personal Expenses'!$A$3,"Name","Lydia")</f>
        <v>2614050</v>
      </c>
      <c r="F4" s="348"/>
      <c r="G4" s="347"/>
      <c r="H4" s="349">
        <f>Lydia!G93</f>
        <v>427000</v>
      </c>
      <c r="I4" s="350">
        <f>C4+D4-E4+F4-G4</f>
        <v>427000</v>
      </c>
      <c r="J4" s="351">
        <f t="shared" ref="J4:J11" si="1">H4-I4</f>
        <v>0</v>
      </c>
      <c r="K4" s="121" t="s">
        <v>15</v>
      </c>
      <c r="L4" s="137" t="s">
        <v>42</v>
      </c>
      <c r="M4" s="184">
        <f>GETPIVOTDATA("Spent  in national currency (UGX)",'Airtime summary'!$A$52,"Name","Lydia")</f>
        <v>118000</v>
      </c>
    </row>
    <row r="5" spans="1:13" ht="15" x14ac:dyDescent="0.25">
      <c r="A5" s="137" t="s">
        <v>276</v>
      </c>
      <c r="B5" s="137" t="s">
        <v>44</v>
      </c>
      <c r="C5" s="347">
        <f>'i27'!G5</f>
        <v>0</v>
      </c>
      <c r="D5" s="348">
        <f>'Personal Recieved'!D6+M5</f>
        <v>822000</v>
      </c>
      <c r="E5" s="348">
        <f>GETPIVOTDATA("Sum of Spent  in national currency (UGX)",'Personal Expenses'!$A$3,"Name","i27")</f>
        <v>822000</v>
      </c>
      <c r="F5" s="348"/>
      <c r="G5" s="347"/>
      <c r="H5" s="349">
        <f>'i27'!G140</f>
        <v>0</v>
      </c>
      <c r="I5" s="350">
        <f>C5+D5-E5+F5-G5</f>
        <v>0</v>
      </c>
      <c r="J5" s="351">
        <f t="shared" si="1"/>
        <v>0</v>
      </c>
      <c r="L5" s="137" t="s">
        <v>276</v>
      </c>
      <c r="M5" s="184">
        <f>GETPIVOTDATA("Spent  in national currency (UGX)",'Airtime summary'!$A$52,"Name","i27")</f>
        <v>80000</v>
      </c>
    </row>
    <row r="6" spans="1:13" ht="15" x14ac:dyDescent="0.25">
      <c r="A6" s="264" t="s">
        <v>70</v>
      </c>
      <c r="B6" s="265" t="s">
        <v>44</v>
      </c>
      <c r="C6" s="347">
        <f>'i45'!G5</f>
        <v>29000</v>
      </c>
      <c r="D6" s="348">
        <f>'Personal Recieved'!D7+M6</f>
        <v>1358000</v>
      </c>
      <c r="E6" s="348">
        <f>GETPIVOTDATA("Sum of Spent  in national currency (UGX)",'Personal Expenses'!$A$3,"Name","i45")</f>
        <v>1356500</v>
      </c>
      <c r="F6" s="348"/>
      <c r="G6" s="347"/>
      <c r="H6" s="349">
        <f>'i45'!G184</f>
        <v>30500</v>
      </c>
      <c r="I6" s="350">
        <f t="shared" ref="I6:I11" si="2">C6+D6-E6+F6-G6</f>
        <v>30500</v>
      </c>
      <c r="J6" s="351">
        <f t="shared" si="1"/>
        <v>0</v>
      </c>
      <c r="L6" s="264" t="s">
        <v>70</v>
      </c>
      <c r="M6" s="184">
        <f>GETPIVOTDATA("Spent  in national currency (UGX)",'Airtime summary'!$A$52,"Name","i45")</f>
        <v>125000</v>
      </c>
    </row>
    <row r="7" spans="1:13" ht="15" x14ac:dyDescent="0.25">
      <c r="A7" s="264" t="s">
        <v>324</v>
      </c>
      <c r="B7" s="265" t="s">
        <v>44</v>
      </c>
      <c r="C7" s="347">
        <f>'i53'!G4</f>
        <v>0</v>
      </c>
      <c r="D7" s="348">
        <f>'Personal Recieved'!D8+M7</f>
        <v>810000</v>
      </c>
      <c r="E7" s="348">
        <f>GETPIVOTDATA("Sum of Spent  in national currency (UGX)",'Personal Expenses'!$A$3,"Name","i53")</f>
        <v>809000</v>
      </c>
      <c r="F7" s="348"/>
      <c r="G7" s="347"/>
      <c r="H7" s="349">
        <f>'i53'!G154</f>
        <v>1000</v>
      </c>
      <c r="I7" s="350">
        <f t="shared" si="2"/>
        <v>1000</v>
      </c>
      <c r="J7" s="351">
        <f t="shared" si="1"/>
        <v>0</v>
      </c>
      <c r="L7" s="264" t="s">
        <v>324</v>
      </c>
      <c r="M7" s="184">
        <f>GETPIVOTDATA("Spent  in national currency (UGX)",'Airtime summary'!$A$52,"Name","i53")</f>
        <v>80000</v>
      </c>
    </row>
    <row r="8" spans="1:13" ht="15" x14ac:dyDescent="0.25">
      <c r="A8" s="264" t="s">
        <v>71</v>
      </c>
      <c r="B8" s="265" t="s">
        <v>44</v>
      </c>
      <c r="C8" s="347">
        <f>'i67'!G4</f>
        <v>30500</v>
      </c>
      <c r="D8" s="348">
        <f>'Personal Recieved'!D9+M8</f>
        <v>1282000</v>
      </c>
      <c r="E8" s="348">
        <f>GETPIVOTDATA("Sum of Spent  in national currency (UGX)",'Personal Expenses'!$A$3,"Name","i67")</f>
        <v>1280000</v>
      </c>
      <c r="F8" s="348"/>
      <c r="G8" s="347"/>
      <c r="H8" s="349">
        <f>'i67'!G156</f>
        <v>32500</v>
      </c>
      <c r="I8" s="350">
        <f t="shared" si="2"/>
        <v>32500</v>
      </c>
      <c r="J8" s="351">
        <f t="shared" si="1"/>
        <v>0</v>
      </c>
      <c r="L8" s="264" t="s">
        <v>71</v>
      </c>
      <c r="M8" s="184">
        <f>GETPIVOTDATA("Spent  in national currency (UGX)",'Airtime summary'!$A$52,"Name","i67")</f>
        <v>125000</v>
      </c>
    </row>
    <row r="9" spans="1:13" ht="15" x14ac:dyDescent="0.25">
      <c r="A9" s="264" t="s">
        <v>263</v>
      </c>
      <c r="B9" s="265" t="s">
        <v>44</v>
      </c>
      <c r="C9" s="347">
        <f>'i81'!G4</f>
        <v>0</v>
      </c>
      <c r="D9" s="348">
        <f>'Personal Recieved'!D10+M9</f>
        <v>849000</v>
      </c>
      <c r="E9" s="348">
        <f>GETPIVOTDATA("Sum of Spent  in national currency (UGX)",'Personal Expenses'!$A$3,"Name","i81")</f>
        <v>840000</v>
      </c>
      <c r="F9" s="348"/>
      <c r="G9" s="347"/>
      <c r="H9" s="349">
        <f>'i81'!G160</f>
        <v>9000</v>
      </c>
      <c r="I9" s="350">
        <f>C9+D9-E9+F9-G9</f>
        <v>9000</v>
      </c>
      <c r="J9" s="351">
        <f t="shared" si="1"/>
        <v>0</v>
      </c>
      <c r="L9" s="264" t="s">
        <v>263</v>
      </c>
      <c r="M9" s="184">
        <f>GETPIVOTDATA("Spent  in national currency (UGX)",'Airtime summary'!$A$52,"Name","i81")</f>
        <v>80000</v>
      </c>
    </row>
    <row r="10" spans="1:13" ht="15" x14ac:dyDescent="0.25">
      <c r="A10" s="137" t="s">
        <v>75</v>
      </c>
      <c r="B10" s="265" t="s">
        <v>14</v>
      </c>
      <c r="C10" s="347">
        <v>0</v>
      </c>
      <c r="D10" s="348">
        <f>0+M10</f>
        <v>40000</v>
      </c>
      <c r="E10" s="348">
        <f>GETPIVOTDATA("Sum of Spent  in national currency (UGX)",'Personal Expenses'!$A$3,"Name","Day Guard")</f>
        <v>40000</v>
      </c>
      <c r="F10" s="348"/>
      <c r="G10" s="347"/>
      <c r="H10" s="349">
        <v>0</v>
      </c>
      <c r="I10" s="350">
        <f>C10+D10-E10+F10-G10</f>
        <v>0</v>
      </c>
      <c r="J10" s="351">
        <f t="shared" si="1"/>
        <v>0</v>
      </c>
      <c r="L10" s="137" t="s">
        <v>75</v>
      </c>
      <c r="M10" s="184">
        <f>GETPIVOTDATA("Spent  in national currency (UGX)",'Airtime summary'!$A$52,"Name","Day Guard")</f>
        <v>40000</v>
      </c>
    </row>
    <row r="11" spans="1:13" ht="15" x14ac:dyDescent="0.25">
      <c r="A11" s="137" t="s">
        <v>74</v>
      </c>
      <c r="B11" s="265"/>
      <c r="C11" s="347">
        <f>'Airtime summary'!G4</f>
        <v>0</v>
      </c>
      <c r="D11" s="348">
        <f>0</f>
        <v>0</v>
      </c>
      <c r="E11" s="348"/>
      <c r="F11" s="348"/>
      <c r="G11" s="347"/>
      <c r="H11" s="349">
        <f>'Airtime summary'!G58</f>
        <v>0</v>
      </c>
      <c r="I11" s="350">
        <f t="shared" si="2"/>
        <v>0</v>
      </c>
      <c r="J11" s="351">
        <f t="shared" si="1"/>
        <v>0</v>
      </c>
      <c r="L11" s="331"/>
      <c r="M11" s="330"/>
    </row>
    <row r="12" spans="1:13" s="122" customFormat="1" ht="15" x14ac:dyDescent="0.25">
      <c r="A12" s="352"/>
      <c r="B12" s="353"/>
      <c r="C12" s="354"/>
      <c r="D12" s="354"/>
      <c r="E12" s="355"/>
      <c r="F12" s="486" t="s">
        <v>102</v>
      </c>
      <c r="G12" s="487" t="s">
        <v>83</v>
      </c>
      <c r="H12" s="354"/>
      <c r="I12" s="356"/>
      <c r="J12" s="351"/>
      <c r="L12"/>
      <c r="M12" s="399">
        <f>SUM(M2:M10)</f>
        <v>808000</v>
      </c>
    </row>
    <row r="13" spans="1:13" x14ac:dyDescent="0.2">
      <c r="A13" s="357" t="s">
        <v>85</v>
      </c>
      <c r="B13" s="358"/>
      <c r="C13" s="359">
        <f>SUM(C2:C12)</f>
        <v>942500</v>
      </c>
      <c r="D13" s="359">
        <f>SUM(D2:D12)</f>
        <v>9729050</v>
      </c>
      <c r="E13" s="359">
        <f>SUM(E2:E12)</f>
        <v>9679550</v>
      </c>
      <c r="F13" s="358"/>
      <c r="G13" s="360"/>
      <c r="H13" s="361">
        <f>SUM(H2:H12)</f>
        <v>5436500</v>
      </c>
      <c r="I13" s="362">
        <f>SUM(I2:I12)</f>
        <v>5436500</v>
      </c>
      <c r="J13" s="363">
        <f>H13-I13</f>
        <v>0</v>
      </c>
    </row>
    <row r="14" spans="1:13" x14ac:dyDescent="0.2">
      <c r="A14" s="364"/>
      <c r="B14" s="365"/>
      <c r="C14" s="366"/>
      <c r="D14" s="367"/>
      <c r="E14" s="367"/>
      <c r="F14" s="367"/>
      <c r="G14" s="367"/>
      <c r="H14" s="366"/>
      <c r="I14" s="368"/>
      <c r="J14" s="351"/>
    </row>
    <row r="15" spans="1:13" x14ac:dyDescent="0.2">
      <c r="A15" s="369" t="s">
        <v>86</v>
      </c>
      <c r="B15" s="370"/>
      <c r="C15" s="371">
        <f>'Bank reconciliation UGX'!D14</f>
        <v>17911282</v>
      </c>
      <c r="D15" s="435">
        <f>'Bank reconciliation UGX'!D21</f>
        <v>17232000</v>
      </c>
      <c r="E15" s="371">
        <f>GETPIVOTDATA("Sum of Spent  in national currency (UGX)",'Personal Expenses'!$A$3,"Name","Bank UGX")</f>
        <v>8000</v>
      </c>
      <c r="F15" s="371"/>
      <c r="G15" s="371">
        <f>'Bank reconciliation UGX'!E15+'Bank reconciliation UGX'!E17+'Bank reconciliation UGX'!E19+'Bank reconciliation UGX'!E22</f>
        <v>24152000</v>
      </c>
      <c r="H15" s="371">
        <f>'Bank reconciliation UGX'!D24</f>
        <v>10983282</v>
      </c>
      <c r="I15" s="372">
        <f>C15+D15-E15+F15-G15</f>
        <v>10983282</v>
      </c>
      <c r="J15" s="351">
        <f>H15-I15</f>
        <v>0</v>
      </c>
    </row>
    <row r="16" spans="1:13" x14ac:dyDescent="0.2">
      <c r="A16" s="369" t="s">
        <v>119</v>
      </c>
      <c r="B16" s="370"/>
      <c r="C16" s="371">
        <f>'Bank reconciliation-Operational'!D14</f>
        <v>6158104</v>
      </c>
      <c r="D16" s="435"/>
      <c r="E16" s="371">
        <f>GETPIVOTDATA("Sum of Spent  in national currency (UGX)",'Personal Expenses'!$A$3,"Name","UGX OPP")</f>
        <v>14046970</v>
      </c>
      <c r="F16" s="371">
        <f>'Bank reconciliation-Operational'!D20+'Bank reconciliation-Operational'!D25+'Bank reconciliation-Operational'!D28+'Bank reconciliation-Operational'!D31</f>
        <v>24152000</v>
      </c>
      <c r="G16" s="371">
        <f>'Bank reconciliation-Operational'!E21+'Bank reconciliation-Operational'!E26+'Bank reconciliation-Operational'!E29+'Bank reconciliation-Operational'!E32+'Bank reconciliation-Operational'!E23</f>
        <v>15067000</v>
      </c>
      <c r="H16" s="371">
        <f>'Bank reconciliation-Operational'!D47</f>
        <v>1196134</v>
      </c>
      <c r="I16" s="372">
        <f>C16+D16-E16+F16-G16</f>
        <v>1196134</v>
      </c>
      <c r="J16" s="351"/>
    </row>
    <row r="17" spans="1:11" x14ac:dyDescent="0.2">
      <c r="A17" s="373" t="s">
        <v>87</v>
      </c>
      <c r="B17" s="374"/>
      <c r="C17" s="374">
        <f t="shared" ref="C17:I17" si="3">SUM(C15:C16)</f>
        <v>24069386</v>
      </c>
      <c r="D17" s="374">
        <f t="shared" si="3"/>
        <v>17232000</v>
      </c>
      <c r="E17" s="712">
        <f t="shared" si="3"/>
        <v>14054970</v>
      </c>
      <c r="F17" s="374">
        <f t="shared" si="3"/>
        <v>24152000</v>
      </c>
      <c r="G17" s="374">
        <f t="shared" si="3"/>
        <v>39219000</v>
      </c>
      <c r="H17" s="374">
        <f t="shared" si="3"/>
        <v>12179416</v>
      </c>
      <c r="I17" s="375">
        <f t="shared" si="3"/>
        <v>12179416</v>
      </c>
      <c r="J17" s="376">
        <f>H17-I17</f>
        <v>0</v>
      </c>
    </row>
    <row r="18" spans="1:11" x14ac:dyDescent="0.2">
      <c r="A18" s="377" t="s">
        <v>88</v>
      </c>
      <c r="B18" s="378"/>
      <c r="C18" s="378"/>
      <c r="D18" s="506"/>
      <c r="E18" s="711"/>
      <c r="F18" s="378"/>
      <c r="G18" s="378"/>
      <c r="H18" s="378"/>
      <c r="I18" s="379"/>
      <c r="J18" s="380"/>
    </row>
    <row r="19" spans="1:11" ht="13.5" thickBot="1" x14ac:dyDescent="0.25">
      <c r="A19" s="381"/>
      <c r="B19" s="382"/>
      <c r="C19" s="382"/>
      <c r="D19" s="382"/>
      <c r="E19" s="382"/>
      <c r="F19" s="382"/>
      <c r="G19" s="382"/>
      <c r="H19" s="382"/>
      <c r="I19" s="383"/>
      <c r="J19" s="351"/>
    </row>
    <row r="20" spans="1:11" ht="13.5" thickBot="1" x14ac:dyDescent="0.25">
      <c r="A20" s="384" t="s">
        <v>89</v>
      </c>
      <c r="B20" s="385"/>
      <c r="C20" s="385"/>
      <c r="D20" s="385"/>
      <c r="E20" s="385">
        <f>E13+E17</f>
        <v>23734520</v>
      </c>
      <c r="F20" s="385"/>
      <c r="G20" s="385"/>
      <c r="H20" s="385"/>
      <c r="I20" s="386"/>
      <c r="J20" s="387"/>
    </row>
    <row r="21" spans="1:11" x14ac:dyDescent="0.2">
      <c r="A21" s="388"/>
      <c r="B21" s="389"/>
      <c r="C21" s="389"/>
      <c r="D21" s="389"/>
      <c r="E21" s="389"/>
      <c r="F21" s="389"/>
      <c r="G21" s="389">
        <f>G17-F22</f>
        <v>29152000</v>
      </c>
      <c r="H21" s="389"/>
      <c r="I21" s="390"/>
      <c r="J21" s="351"/>
    </row>
    <row r="22" spans="1:11" ht="15.75" x14ac:dyDescent="0.25">
      <c r="A22" s="391" t="s">
        <v>37</v>
      </c>
      <c r="B22" s="392"/>
      <c r="C22" s="393">
        <f>'UGX Cash Box  April'!G3</f>
        <v>1430914</v>
      </c>
      <c r="D22" s="394">
        <f>'Personal Recieved'!C16</f>
        <v>401600</v>
      </c>
      <c r="E22" s="394">
        <f>GETPIVOTDATA("Sum of spent in national currency (Ugx)",'Personal Recieved'!$A$3)</f>
        <v>10130650</v>
      </c>
      <c r="F22" s="394">
        <f>'Bank reconciliation-Operational'!E21+'Bank reconciliation-Operational'!E26+'Bank reconciliation-Operational'!E29+'Bank reconciliation-Operational'!E32</f>
        <v>10067000</v>
      </c>
      <c r="G22" s="394">
        <v>0</v>
      </c>
      <c r="H22" s="394">
        <f>'UGX Cash Box  April'!G243</f>
        <v>1768864</v>
      </c>
      <c r="I22" s="395">
        <f>C22+D22-E22+F22</f>
        <v>1768864</v>
      </c>
      <c r="J22" s="351">
        <f t="shared" ref="J22" si="4">H22-I22</f>
        <v>0</v>
      </c>
      <c r="K22" s="401"/>
    </row>
    <row r="23" spans="1:11" ht="16.5" thickBot="1" x14ac:dyDescent="0.3">
      <c r="A23" s="396"/>
      <c r="B23" s="397"/>
      <c r="C23" s="397"/>
      <c r="D23" s="397"/>
      <c r="E23" s="397"/>
      <c r="F23" s="397"/>
      <c r="G23" s="397"/>
      <c r="H23" s="397"/>
      <c r="I23" s="397"/>
      <c r="J23" s="710"/>
      <c r="K23" s="402"/>
    </row>
    <row r="24" spans="1:11" ht="15.75" x14ac:dyDescent="0.25">
      <c r="A24" s="332"/>
      <c r="B24" s="333"/>
      <c r="C24" s="333"/>
      <c r="D24" s="1062" t="s">
        <v>38</v>
      </c>
      <c r="E24" s="1062"/>
      <c r="F24" s="333"/>
      <c r="G24" s="333"/>
      <c r="H24" s="333"/>
      <c r="I24" s="404"/>
      <c r="J24" s="405"/>
      <c r="K24" s="403"/>
    </row>
    <row r="25" spans="1:11" ht="47.25" x14ac:dyDescent="0.25">
      <c r="A25" s="335" t="s">
        <v>775</v>
      </c>
      <c r="B25" s="336"/>
      <c r="C25" s="336" t="s">
        <v>776</v>
      </c>
      <c r="D25" s="336" t="s">
        <v>77</v>
      </c>
      <c r="E25" s="336" t="s">
        <v>78</v>
      </c>
      <c r="F25" s="336"/>
      <c r="G25" s="336"/>
      <c r="H25" s="336" t="s">
        <v>777</v>
      </c>
      <c r="I25" s="336" t="s">
        <v>79</v>
      </c>
      <c r="J25" s="337" t="s">
        <v>80</v>
      </c>
    </row>
    <row r="26" spans="1:11" ht="32.25" thickBot="1" x14ac:dyDescent="0.3">
      <c r="A26" s="338" t="s">
        <v>81</v>
      </c>
      <c r="B26" s="339"/>
      <c r="C26" s="339">
        <f>C22+C17+C13</f>
        <v>26442800</v>
      </c>
      <c r="D26" s="339">
        <f>D17</f>
        <v>17232000</v>
      </c>
      <c r="E26" s="339">
        <f>E20</f>
        <v>23734520</v>
      </c>
      <c r="F26" s="339"/>
      <c r="G26" s="339">
        <f>G2</f>
        <v>555500</v>
      </c>
      <c r="H26" s="339">
        <f>H22+H17+H13</f>
        <v>19384780</v>
      </c>
      <c r="I26" s="339">
        <f>C26+D26-E26</f>
        <v>19940280</v>
      </c>
      <c r="J26" s="340">
        <f>G26+H26-I26</f>
        <v>0</v>
      </c>
      <c r="K26" s="434"/>
    </row>
    <row r="187" spans="1:15" x14ac:dyDescent="0.25">
      <c r="A187" s="400"/>
      <c r="B187" s="400"/>
      <c r="C187" s="400"/>
      <c r="D187" s="400"/>
      <c r="E187" s="400"/>
      <c r="F187" s="400"/>
      <c r="G187" s="400"/>
      <c r="H187" s="400"/>
      <c r="I187" s="400"/>
      <c r="J187" s="400"/>
      <c r="K187" s="505"/>
      <c r="L187" s="505"/>
      <c r="M187" s="505"/>
      <c r="N187" s="505"/>
      <c r="O187" s="505"/>
    </row>
    <row r="188" spans="1:15" x14ac:dyDescent="0.25">
      <c r="A188" s="400"/>
      <c r="B188" s="400"/>
      <c r="C188" s="400"/>
      <c r="D188" s="400"/>
      <c r="E188" s="400"/>
      <c r="F188" s="400"/>
      <c r="G188" s="400"/>
      <c r="H188" s="400"/>
      <c r="I188" s="400"/>
      <c r="J188" s="400"/>
      <c r="K188" s="505"/>
      <c r="L188" s="505"/>
      <c r="M188" s="505"/>
      <c r="N188" s="505"/>
      <c r="O188" s="505"/>
    </row>
    <row r="189" spans="1:15" x14ac:dyDescent="0.25">
      <c r="A189" s="400"/>
      <c r="B189" s="400"/>
      <c r="C189" s="400"/>
      <c r="D189" s="400"/>
      <c r="E189" s="400"/>
      <c r="F189" s="400"/>
      <c r="G189" s="400"/>
      <c r="H189" s="400"/>
      <c r="I189" s="400"/>
      <c r="J189" s="400"/>
      <c r="K189" s="505"/>
      <c r="L189" s="505"/>
      <c r="M189" s="505"/>
      <c r="N189" s="505"/>
      <c r="O189" s="505"/>
    </row>
    <row r="190" spans="1:15" x14ac:dyDescent="0.25">
      <c r="A190" s="400"/>
      <c r="B190" s="400"/>
      <c r="C190" s="400"/>
      <c r="D190" s="400"/>
      <c r="E190" s="400"/>
      <c r="F190" s="400"/>
      <c r="G190" s="400"/>
      <c r="H190" s="400"/>
      <c r="I190" s="400"/>
      <c r="J190" s="400"/>
      <c r="K190" s="505"/>
      <c r="L190" s="505"/>
      <c r="M190" s="505"/>
      <c r="N190" s="505"/>
      <c r="O190" s="505"/>
    </row>
    <row r="191" spans="1:15" x14ac:dyDescent="0.25">
      <c r="A191" s="400"/>
      <c r="B191" s="400"/>
      <c r="C191" s="400"/>
      <c r="D191" s="400"/>
      <c r="E191" s="400"/>
      <c r="F191" s="400"/>
      <c r="G191" s="400"/>
      <c r="H191" s="400"/>
      <c r="I191" s="400"/>
      <c r="J191" s="400"/>
      <c r="K191" s="505"/>
      <c r="L191" s="505"/>
      <c r="M191" s="505"/>
      <c r="N191" s="505"/>
      <c r="O191" s="505"/>
    </row>
    <row r="192" spans="1:15" x14ac:dyDescent="0.25">
      <c r="A192" s="400"/>
      <c r="B192" s="400"/>
      <c r="C192" s="400"/>
      <c r="D192" s="400"/>
      <c r="E192" s="400"/>
      <c r="F192" s="400"/>
      <c r="G192" s="400"/>
      <c r="H192" s="400"/>
      <c r="I192" s="400"/>
      <c r="J192" s="400"/>
      <c r="K192" s="505"/>
      <c r="L192" s="505"/>
      <c r="M192" s="505"/>
      <c r="N192" s="505"/>
      <c r="O192" s="505"/>
    </row>
    <row r="193" spans="1:15" x14ac:dyDescent="0.25">
      <c r="A193" s="400"/>
      <c r="B193" s="400"/>
      <c r="C193" s="400"/>
      <c r="D193" s="400"/>
      <c r="E193" s="400"/>
      <c r="F193" s="400"/>
      <c r="G193" s="400"/>
      <c r="H193" s="400"/>
      <c r="I193" s="400"/>
      <c r="J193" s="400"/>
      <c r="K193" s="505"/>
      <c r="L193" s="505"/>
      <c r="M193" s="505"/>
      <c r="N193" s="505"/>
      <c r="O193" s="505"/>
    </row>
    <row r="194" spans="1:15" x14ac:dyDescent="0.25">
      <c r="A194" s="400"/>
      <c r="B194" s="400"/>
      <c r="C194" s="400"/>
      <c r="D194" s="400"/>
      <c r="E194" s="400"/>
      <c r="F194" s="400"/>
      <c r="G194" s="400"/>
      <c r="H194" s="400"/>
      <c r="I194" s="400"/>
      <c r="J194" s="400"/>
      <c r="K194" s="505"/>
      <c r="L194" s="505"/>
      <c r="M194" s="505"/>
      <c r="N194" s="505"/>
      <c r="O194" s="505"/>
    </row>
    <row r="195" spans="1:15" x14ac:dyDescent="0.25">
      <c r="A195" s="400"/>
      <c r="B195" s="400"/>
      <c r="C195" s="400"/>
      <c r="D195" s="400"/>
      <c r="E195" s="400"/>
      <c r="F195" s="400"/>
      <c r="G195" s="400"/>
      <c r="H195" s="400"/>
      <c r="I195" s="400"/>
      <c r="J195" s="400"/>
      <c r="K195" s="505"/>
      <c r="L195" s="505"/>
      <c r="M195" s="505"/>
      <c r="N195" s="505"/>
      <c r="O195" s="505"/>
    </row>
    <row r="196" spans="1:15" x14ac:dyDescent="0.25">
      <c r="A196" s="400"/>
      <c r="B196" s="400"/>
      <c r="C196" s="400"/>
      <c r="D196" s="400"/>
      <c r="E196" s="400"/>
      <c r="F196" s="400"/>
      <c r="G196" s="400"/>
      <c r="H196" s="400"/>
      <c r="I196" s="400"/>
      <c r="J196" s="400"/>
      <c r="K196" s="505"/>
      <c r="L196" s="505"/>
      <c r="M196" s="505"/>
      <c r="N196" s="505"/>
      <c r="O196" s="505"/>
    </row>
    <row r="197" spans="1:15" x14ac:dyDescent="0.25">
      <c r="A197" s="400"/>
      <c r="B197" s="400"/>
      <c r="C197" s="400"/>
      <c r="D197" s="400"/>
      <c r="E197" s="400"/>
      <c r="F197" s="400"/>
      <c r="G197" s="400"/>
      <c r="H197" s="400"/>
      <c r="I197" s="400"/>
      <c r="J197" s="400"/>
      <c r="K197" s="505"/>
      <c r="L197" s="505"/>
      <c r="M197" s="505"/>
      <c r="N197" s="505"/>
      <c r="O197" s="505"/>
    </row>
    <row r="198" spans="1:15" x14ac:dyDescent="0.25">
      <c r="A198" s="400"/>
      <c r="B198" s="400"/>
      <c r="C198" s="400"/>
      <c r="D198" s="400"/>
      <c r="E198" s="400"/>
      <c r="F198" s="400"/>
      <c r="G198" s="400"/>
      <c r="H198" s="400"/>
      <c r="I198" s="400"/>
      <c r="J198" s="400"/>
      <c r="K198" s="505"/>
      <c r="L198" s="505"/>
      <c r="M198" s="505"/>
      <c r="N198" s="505"/>
      <c r="O198" s="505"/>
    </row>
    <row r="199" spans="1:15" x14ac:dyDescent="0.25">
      <c r="A199" s="400"/>
      <c r="B199" s="400"/>
      <c r="C199" s="400"/>
      <c r="D199" s="400"/>
      <c r="E199" s="400"/>
      <c r="F199" s="400"/>
      <c r="G199" s="400"/>
      <c r="H199" s="400"/>
      <c r="I199" s="400"/>
      <c r="J199" s="400"/>
      <c r="K199" s="505"/>
      <c r="L199" s="505"/>
      <c r="M199" s="505"/>
      <c r="N199" s="505"/>
      <c r="O199" s="505"/>
    </row>
    <row r="200" spans="1:15" x14ac:dyDescent="0.25">
      <c r="A200" s="400"/>
      <c r="B200" s="400"/>
      <c r="C200" s="400"/>
      <c r="D200" s="400"/>
      <c r="E200" s="400"/>
      <c r="F200" s="400"/>
      <c r="G200" s="400"/>
      <c r="H200" s="400"/>
      <c r="I200" s="400"/>
      <c r="J200" s="400"/>
      <c r="K200" s="505"/>
      <c r="L200" s="505"/>
      <c r="M200" s="505"/>
      <c r="N200" s="505"/>
      <c r="O200" s="505"/>
    </row>
    <row r="201" spans="1:15" x14ac:dyDescent="0.25">
      <c r="A201" s="400"/>
      <c r="B201" s="400"/>
      <c r="C201" s="400"/>
      <c r="D201" s="400"/>
      <c r="E201" s="400"/>
      <c r="F201" s="400"/>
      <c r="G201" s="400"/>
      <c r="H201" s="400"/>
      <c r="I201" s="400"/>
      <c r="J201" s="400"/>
      <c r="K201" s="505"/>
      <c r="L201" s="505"/>
      <c r="M201" s="505"/>
      <c r="N201" s="505"/>
      <c r="O201" s="505"/>
    </row>
    <row r="202" spans="1:15" x14ac:dyDescent="0.25">
      <c r="A202" s="400"/>
      <c r="B202" s="400"/>
      <c r="C202" s="400"/>
      <c r="D202" s="400"/>
      <c r="E202" s="400"/>
      <c r="F202" s="400"/>
      <c r="G202" s="400"/>
      <c r="H202" s="400"/>
      <c r="I202" s="400"/>
      <c r="J202" s="400"/>
      <c r="K202" s="505"/>
      <c r="L202" s="505"/>
      <c r="M202" s="505"/>
      <c r="N202" s="505"/>
      <c r="O202" s="505"/>
    </row>
    <row r="203" spans="1:15" x14ac:dyDescent="0.25">
      <c r="A203" s="400"/>
      <c r="B203" s="400"/>
      <c r="C203" s="400"/>
      <c r="D203" s="400"/>
      <c r="E203" s="400"/>
      <c r="F203" s="400"/>
      <c r="G203" s="400"/>
      <c r="H203" s="400"/>
      <c r="I203" s="400"/>
      <c r="J203" s="400"/>
      <c r="K203" s="505"/>
      <c r="L203" s="505"/>
      <c r="M203" s="505"/>
      <c r="N203" s="505"/>
      <c r="O203" s="505"/>
    </row>
    <row r="204" spans="1:15" x14ac:dyDescent="0.25">
      <c r="A204" s="400"/>
      <c r="B204" s="400"/>
      <c r="C204" s="400"/>
      <c r="D204" s="400"/>
      <c r="E204" s="400"/>
      <c r="F204" s="400"/>
      <c r="G204" s="400"/>
      <c r="H204" s="400"/>
      <c r="I204" s="400"/>
      <c r="J204" s="400"/>
      <c r="K204" s="505"/>
      <c r="L204" s="505"/>
      <c r="M204" s="505"/>
      <c r="N204" s="505"/>
      <c r="O204" s="505"/>
    </row>
    <row r="205" spans="1:15" x14ac:dyDescent="0.25">
      <c r="A205" s="400"/>
      <c r="B205" s="400"/>
      <c r="C205" s="400"/>
      <c r="D205" s="400"/>
      <c r="E205" s="400"/>
      <c r="F205" s="400"/>
      <c r="G205" s="400"/>
      <c r="H205" s="400"/>
      <c r="I205" s="400"/>
      <c r="J205" s="400"/>
      <c r="K205" s="505"/>
      <c r="L205" s="505"/>
      <c r="M205" s="505"/>
      <c r="N205" s="505"/>
      <c r="O205" s="505"/>
    </row>
    <row r="206" spans="1:15" x14ac:dyDescent="0.25">
      <c r="A206" s="400"/>
      <c r="B206" s="400"/>
      <c r="C206" s="400"/>
      <c r="D206" s="400"/>
      <c r="E206" s="400"/>
      <c r="F206" s="400"/>
      <c r="G206" s="400"/>
      <c r="H206" s="400"/>
      <c r="I206" s="400"/>
      <c r="J206" s="400"/>
      <c r="K206" s="505"/>
      <c r="L206" s="505"/>
      <c r="M206" s="505"/>
      <c r="N206" s="505"/>
      <c r="O206" s="505"/>
    </row>
    <row r="207" spans="1:15" x14ac:dyDescent="0.25">
      <c r="A207" s="400"/>
      <c r="B207" s="400"/>
      <c r="C207" s="400"/>
      <c r="D207" s="400"/>
      <c r="E207" s="400"/>
      <c r="F207" s="400"/>
      <c r="G207" s="400"/>
      <c r="H207" s="400"/>
      <c r="I207" s="400"/>
      <c r="J207" s="400"/>
      <c r="K207" s="505"/>
      <c r="L207" s="505"/>
      <c r="M207" s="505"/>
      <c r="N207" s="505"/>
      <c r="O207" s="505"/>
    </row>
    <row r="208" spans="1:15" x14ac:dyDescent="0.25">
      <c r="A208" s="400"/>
      <c r="B208" s="400"/>
      <c r="C208" s="400"/>
      <c r="D208" s="400"/>
      <c r="E208" s="400"/>
      <c r="F208" s="400"/>
      <c r="G208" s="400"/>
      <c r="H208" s="400"/>
      <c r="I208" s="400"/>
      <c r="J208" s="400"/>
      <c r="K208" s="505"/>
      <c r="L208" s="505"/>
      <c r="M208" s="505"/>
      <c r="N208" s="505"/>
      <c r="O208" s="505"/>
    </row>
    <row r="209" spans="1:15" x14ac:dyDescent="0.25">
      <c r="A209" s="400"/>
      <c r="B209" s="400"/>
      <c r="C209" s="400"/>
      <c r="D209" s="400"/>
      <c r="E209" s="400"/>
      <c r="F209" s="400"/>
      <c r="G209" s="400"/>
      <c r="H209" s="400"/>
      <c r="I209" s="400"/>
      <c r="J209" s="400"/>
      <c r="K209" s="505"/>
      <c r="L209" s="505"/>
      <c r="M209" s="505"/>
      <c r="N209" s="505"/>
      <c r="O209" s="505"/>
    </row>
    <row r="210" spans="1:15" x14ac:dyDescent="0.25">
      <c r="A210" s="400"/>
      <c r="B210" s="400"/>
      <c r="C210" s="400"/>
      <c r="D210" s="400"/>
      <c r="E210" s="400"/>
      <c r="F210" s="400"/>
      <c r="G210" s="400"/>
      <c r="H210" s="400"/>
      <c r="I210" s="400"/>
      <c r="J210" s="400"/>
      <c r="K210" s="505"/>
      <c r="L210" s="505"/>
      <c r="M210" s="505"/>
      <c r="N210" s="505"/>
      <c r="O210" s="505"/>
    </row>
    <row r="211" spans="1:15" x14ac:dyDescent="0.25">
      <c r="A211" s="400"/>
      <c r="B211" s="400"/>
      <c r="C211" s="400"/>
      <c r="D211" s="400"/>
      <c r="E211" s="400"/>
      <c r="F211" s="400"/>
      <c r="G211" s="400"/>
      <c r="H211" s="400"/>
      <c r="I211" s="400"/>
      <c r="J211" s="400"/>
      <c r="K211" s="505"/>
      <c r="L211" s="505"/>
      <c r="M211" s="505"/>
      <c r="N211" s="505"/>
      <c r="O211" s="505"/>
    </row>
    <row r="212" spans="1:15" x14ac:dyDescent="0.25">
      <c r="A212" s="400"/>
      <c r="B212" s="400"/>
      <c r="C212" s="400"/>
      <c r="D212" s="400"/>
      <c r="E212" s="400"/>
      <c r="F212" s="400"/>
      <c r="G212" s="400"/>
      <c r="H212" s="400"/>
      <c r="I212" s="400"/>
      <c r="J212" s="400"/>
      <c r="K212" s="505"/>
      <c r="L212" s="505"/>
      <c r="M212" s="505"/>
      <c r="N212" s="505"/>
      <c r="O212" s="505"/>
    </row>
    <row r="213" spans="1:15" x14ac:dyDescent="0.25">
      <c r="A213" s="400"/>
      <c r="B213" s="400"/>
      <c r="C213" s="400"/>
      <c r="D213" s="400"/>
      <c r="E213" s="400"/>
      <c r="F213" s="400"/>
      <c r="G213" s="400"/>
      <c r="H213" s="400"/>
      <c r="I213" s="400"/>
      <c r="J213" s="400"/>
      <c r="K213" s="505"/>
      <c r="L213" s="505"/>
      <c r="M213" s="505"/>
      <c r="N213" s="505"/>
      <c r="O213" s="505"/>
    </row>
    <row r="214" spans="1:15" x14ac:dyDescent="0.25">
      <c r="A214" s="400"/>
      <c r="B214" s="400"/>
      <c r="C214" s="400"/>
      <c r="D214" s="400"/>
      <c r="E214" s="400"/>
      <c r="F214" s="400"/>
      <c r="G214" s="400"/>
      <c r="H214" s="400"/>
      <c r="I214" s="400"/>
      <c r="J214" s="400"/>
      <c r="K214" s="505"/>
      <c r="L214" s="505"/>
      <c r="M214" s="505"/>
      <c r="N214" s="505"/>
      <c r="O214" s="505"/>
    </row>
    <row r="215" spans="1:15" x14ac:dyDescent="0.25">
      <c r="A215" s="400"/>
      <c r="B215" s="400"/>
      <c r="C215" s="400"/>
      <c r="D215" s="400"/>
      <c r="E215" s="400"/>
      <c r="F215" s="400"/>
      <c r="G215" s="400"/>
      <c r="H215" s="400"/>
      <c r="I215" s="400"/>
      <c r="J215" s="400"/>
      <c r="K215" s="505"/>
      <c r="L215" s="505"/>
      <c r="M215" s="505"/>
      <c r="N215" s="505"/>
      <c r="O215" s="505"/>
    </row>
    <row r="216" spans="1:15" x14ac:dyDescent="0.25">
      <c r="A216" s="400"/>
      <c r="B216" s="400"/>
      <c r="C216" s="400"/>
      <c r="D216" s="400"/>
      <c r="E216" s="400"/>
      <c r="F216" s="400"/>
      <c r="G216" s="400"/>
      <c r="H216" s="400"/>
      <c r="I216" s="400"/>
      <c r="J216" s="400"/>
      <c r="K216" s="505"/>
      <c r="L216" s="505"/>
      <c r="M216" s="505"/>
      <c r="N216" s="505"/>
      <c r="O216" s="505"/>
    </row>
    <row r="217" spans="1:15" x14ac:dyDescent="0.25">
      <c r="A217" s="400"/>
      <c r="B217" s="400"/>
      <c r="C217" s="400"/>
      <c r="D217" s="400"/>
      <c r="E217" s="400"/>
      <c r="F217" s="400"/>
      <c r="G217" s="400"/>
      <c r="H217" s="400"/>
      <c r="I217" s="400"/>
      <c r="J217" s="400"/>
      <c r="K217" s="505"/>
      <c r="L217" s="505"/>
      <c r="M217" s="505"/>
      <c r="N217" s="505"/>
      <c r="O217" s="505"/>
    </row>
    <row r="218" spans="1:15" x14ac:dyDescent="0.25">
      <c r="A218" s="400"/>
      <c r="B218" s="400"/>
      <c r="C218" s="400"/>
      <c r="D218" s="400"/>
      <c r="E218" s="400"/>
      <c r="F218" s="400"/>
      <c r="G218" s="400"/>
      <c r="H218" s="400"/>
      <c r="I218" s="400"/>
      <c r="J218" s="400"/>
      <c r="K218" s="505"/>
      <c r="L218" s="505"/>
      <c r="M218" s="505"/>
      <c r="N218" s="505"/>
      <c r="O218" s="505"/>
    </row>
    <row r="219" spans="1:15" x14ac:dyDescent="0.25">
      <c r="A219" s="400"/>
      <c r="B219" s="400"/>
      <c r="C219" s="400"/>
      <c r="D219" s="400"/>
      <c r="E219" s="400"/>
      <c r="F219" s="400"/>
      <c r="G219" s="400"/>
      <c r="H219" s="400"/>
      <c r="I219" s="400"/>
      <c r="J219" s="400"/>
      <c r="K219" s="505"/>
      <c r="L219" s="505"/>
      <c r="M219" s="505"/>
      <c r="N219" s="505"/>
      <c r="O219" s="505"/>
    </row>
    <row r="220" spans="1:15" x14ac:dyDescent="0.25">
      <c r="A220" s="400"/>
      <c r="B220" s="400"/>
      <c r="C220" s="400"/>
      <c r="D220" s="400"/>
      <c r="E220" s="400"/>
      <c r="F220" s="400"/>
      <c r="G220" s="400"/>
      <c r="H220" s="400"/>
      <c r="I220" s="400"/>
      <c r="J220" s="400"/>
      <c r="K220" s="505"/>
      <c r="L220" s="505"/>
      <c r="M220" s="505"/>
      <c r="N220" s="505"/>
      <c r="O220" s="505"/>
    </row>
    <row r="221" spans="1:15" x14ac:dyDescent="0.25">
      <c r="A221" s="400"/>
      <c r="B221" s="400"/>
      <c r="C221" s="400"/>
      <c r="D221" s="400"/>
      <c r="E221" s="400"/>
      <c r="F221" s="400"/>
      <c r="G221" s="400"/>
      <c r="H221" s="400"/>
      <c r="I221" s="400"/>
      <c r="J221" s="400"/>
      <c r="K221" s="505"/>
      <c r="L221" s="505"/>
      <c r="M221" s="505"/>
      <c r="N221" s="505"/>
      <c r="O221" s="505"/>
    </row>
    <row r="222" spans="1:15" x14ac:dyDescent="0.25">
      <c r="A222" s="400"/>
      <c r="B222" s="400"/>
      <c r="C222" s="400"/>
      <c r="D222" s="400"/>
      <c r="E222" s="400"/>
      <c r="F222" s="400"/>
      <c r="G222" s="400"/>
      <c r="H222" s="400"/>
      <c r="I222" s="400"/>
      <c r="J222" s="400"/>
      <c r="K222" s="505"/>
      <c r="L222" s="505"/>
      <c r="M222" s="505"/>
      <c r="N222" s="505"/>
      <c r="O222" s="505"/>
    </row>
    <row r="223" spans="1:15" x14ac:dyDescent="0.25">
      <c r="A223" s="400"/>
      <c r="B223" s="400"/>
      <c r="C223" s="400"/>
      <c r="D223" s="400"/>
      <c r="E223" s="400"/>
      <c r="F223" s="400"/>
      <c r="G223" s="400"/>
      <c r="H223" s="400"/>
      <c r="I223" s="400"/>
      <c r="J223" s="400"/>
      <c r="K223" s="505"/>
      <c r="L223" s="505"/>
      <c r="M223" s="505"/>
      <c r="N223" s="505"/>
      <c r="O223" s="505"/>
    </row>
    <row r="224" spans="1:15" x14ac:dyDescent="0.25">
      <c r="A224" s="400"/>
      <c r="B224" s="400"/>
      <c r="C224" s="400"/>
      <c r="D224" s="400"/>
      <c r="E224" s="400"/>
      <c r="F224" s="400"/>
      <c r="G224" s="400"/>
      <c r="H224" s="400"/>
      <c r="I224" s="400"/>
      <c r="J224" s="400"/>
      <c r="K224" s="505"/>
      <c r="L224" s="505"/>
      <c r="M224" s="505"/>
      <c r="N224" s="505"/>
      <c r="O224" s="505"/>
    </row>
    <row r="225" spans="1:15" x14ac:dyDescent="0.25">
      <c r="A225" s="400"/>
      <c r="B225" s="400"/>
      <c r="C225" s="400"/>
      <c r="D225" s="400"/>
      <c r="E225" s="400"/>
      <c r="F225" s="400"/>
      <c r="G225" s="400"/>
      <c r="H225" s="400"/>
      <c r="I225" s="400"/>
      <c r="J225" s="400"/>
      <c r="K225" s="505"/>
      <c r="L225" s="505"/>
      <c r="M225" s="505"/>
      <c r="N225" s="505"/>
      <c r="O225" s="505"/>
    </row>
    <row r="226" spans="1:15" x14ac:dyDescent="0.25">
      <c r="A226" s="400"/>
      <c r="B226" s="400"/>
      <c r="C226" s="400"/>
      <c r="D226" s="400"/>
      <c r="E226" s="400"/>
      <c r="F226" s="400"/>
      <c r="G226" s="400"/>
      <c r="H226" s="400"/>
      <c r="I226" s="400"/>
      <c r="J226" s="400"/>
      <c r="K226" s="505"/>
      <c r="L226" s="505"/>
      <c r="M226" s="505"/>
      <c r="N226" s="505"/>
      <c r="O226" s="505"/>
    </row>
    <row r="227" spans="1:15" x14ac:dyDescent="0.25">
      <c r="A227" s="400"/>
      <c r="B227" s="400"/>
      <c r="C227" s="400"/>
      <c r="D227" s="400"/>
      <c r="E227" s="400"/>
      <c r="F227" s="400"/>
      <c r="G227" s="400"/>
      <c r="H227" s="400"/>
      <c r="I227" s="400"/>
      <c r="J227" s="400"/>
      <c r="K227" s="505"/>
      <c r="L227" s="505"/>
      <c r="M227" s="505"/>
      <c r="N227" s="505"/>
      <c r="O227" s="505"/>
    </row>
    <row r="228" spans="1:15" x14ac:dyDescent="0.25">
      <c r="A228" s="400"/>
      <c r="B228" s="400"/>
      <c r="C228" s="400"/>
      <c r="D228" s="400"/>
      <c r="E228" s="400"/>
      <c r="F228" s="400"/>
      <c r="G228" s="400"/>
      <c r="H228" s="400"/>
      <c r="I228" s="400"/>
      <c r="J228" s="400"/>
      <c r="K228" s="505"/>
      <c r="L228" s="505"/>
      <c r="M228" s="505"/>
      <c r="N228" s="505"/>
      <c r="O228" s="505"/>
    </row>
  </sheetData>
  <mergeCells count="1">
    <mergeCell ref="D24:E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topLeftCell="B15" workbookViewId="0">
      <selection activeCell="H29" sqref="H29"/>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41" t="s">
        <v>2</v>
      </c>
      <c r="B1" s="342" t="s">
        <v>8</v>
      </c>
      <c r="C1" s="342" t="s">
        <v>774</v>
      </c>
      <c r="D1" s="342" t="s">
        <v>34</v>
      </c>
      <c r="E1" s="343" t="s">
        <v>35</v>
      </c>
      <c r="F1" s="343" t="s">
        <v>82</v>
      </c>
      <c r="G1" s="344" t="s">
        <v>83</v>
      </c>
      <c r="H1" s="342" t="s">
        <v>778</v>
      </c>
      <c r="I1" s="345" t="s">
        <v>36</v>
      </c>
      <c r="J1" s="346" t="s">
        <v>84</v>
      </c>
      <c r="K1" s="121"/>
    </row>
    <row r="2" spans="1:11" x14ac:dyDescent="0.25">
      <c r="A2" s="137" t="s">
        <v>53</v>
      </c>
      <c r="B2" s="137" t="s">
        <v>52</v>
      </c>
      <c r="C2" s="347">
        <v>0</v>
      </c>
      <c r="D2" s="348">
        <f>M2</f>
        <v>0</v>
      </c>
      <c r="E2" s="348">
        <v>0</v>
      </c>
      <c r="F2" s="348"/>
      <c r="G2" s="347"/>
      <c r="H2" s="349">
        <v>0</v>
      </c>
      <c r="I2" s="350">
        <f t="shared" ref="I2:I7" si="0">C2+D2-E2</f>
        <v>0</v>
      </c>
      <c r="J2" s="351">
        <f t="shared" ref="J2:J11" si="1">H2-I2</f>
        <v>0</v>
      </c>
      <c r="K2" s="121"/>
    </row>
    <row r="3" spans="1:11" x14ac:dyDescent="0.25">
      <c r="A3" s="137" t="s">
        <v>97</v>
      </c>
      <c r="B3" s="137" t="s">
        <v>52</v>
      </c>
      <c r="C3" s="347">
        <v>0</v>
      </c>
      <c r="D3" s="348">
        <v>0</v>
      </c>
      <c r="E3" s="348">
        <v>0</v>
      </c>
      <c r="F3" s="348"/>
      <c r="G3" s="347"/>
      <c r="H3" s="349">
        <v>0</v>
      </c>
      <c r="I3" s="350">
        <f t="shared" si="0"/>
        <v>0</v>
      </c>
      <c r="J3" s="351"/>
      <c r="K3" s="121"/>
    </row>
    <row r="4" spans="1:11" x14ac:dyDescent="0.25">
      <c r="A4" s="137" t="s">
        <v>42</v>
      </c>
      <c r="B4" s="137" t="s">
        <v>14</v>
      </c>
      <c r="C4" s="347">
        <v>0</v>
      </c>
      <c r="D4" s="348">
        <v>0</v>
      </c>
      <c r="E4" s="348">
        <v>0</v>
      </c>
      <c r="F4" s="348"/>
      <c r="G4" s="347"/>
      <c r="H4" s="349">
        <v>0</v>
      </c>
      <c r="I4" s="350">
        <f t="shared" si="0"/>
        <v>0</v>
      </c>
      <c r="J4" s="351">
        <f t="shared" si="1"/>
        <v>0</v>
      </c>
      <c r="K4" s="121" t="s">
        <v>15</v>
      </c>
    </row>
    <row r="5" spans="1:11" x14ac:dyDescent="0.25">
      <c r="A5" s="137" t="s">
        <v>276</v>
      </c>
      <c r="B5" s="137" t="s">
        <v>44</v>
      </c>
      <c r="C5" s="347">
        <v>0</v>
      </c>
      <c r="D5" s="348">
        <f>M5</f>
        <v>0</v>
      </c>
      <c r="E5" s="348">
        <v>0</v>
      </c>
      <c r="F5" s="348"/>
      <c r="G5" s="347"/>
      <c r="H5" s="349">
        <v>0</v>
      </c>
      <c r="I5" s="350">
        <f t="shared" si="0"/>
        <v>0</v>
      </c>
      <c r="J5" s="351">
        <f t="shared" si="1"/>
        <v>0</v>
      </c>
      <c r="K5" s="121"/>
    </row>
    <row r="6" spans="1:11" x14ac:dyDescent="0.25">
      <c r="A6" s="137" t="s">
        <v>70</v>
      </c>
      <c r="B6" s="265" t="s">
        <v>44</v>
      </c>
      <c r="C6" s="347">
        <v>0</v>
      </c>
      <c r="D6" s="348">
        <f>M6</f>
        <v>0</v>
      </c>
      <c r="E6" s="348">
        <v>0</v>
      </c>
      <c r="F6" s="348"/>
      <c r="G6" s="347"/>
      <c r="H6" s="349">
        <v>0</v>
      </c>
      <c r="I6" s="350">
        <f t="shared" si="0"/>
        <v>0</v>
      </c>
      <c r="J6" s="351">
        <f t="shared" si="1"/>
        <v>0</v>
      </c>
      <c r="K6" s="121"/>
    </row>
    <row r="7" spans="1:11" x14ac:dyDescent="0.25">
      <c r="A7" s="264" t="s">
        <v>324</v>
      </c>
      <c r="B7" s="265" t="s">
        <v>44</v>
      </c>
      <c r="C7" s="347">
        <v>0</v>
      </c>
      <c r="D7" s="348">
        <f>M7</f>
        <v>0</v>
      </c>
      <c r="E7" s="348">
        <v>0</v>
      </c>
      <c r="F7" s="348"/>
      <c r="G7" s="347"/>
      <c r="H7" s="349">
        <v>0</v>
      </c>
      <c r="I7" s="350">
        <f t="shared" si="0"/>
        <v>0</v>
      </c>
      <c r="J7" s="351">
        <f t="shared" si="1"/>
        <v>0</v>
      </c>
      <c r="K7" s="121"/>
    </row>
    <row r="8" spans="1:11" x14ac:dyDescent="0.25">
      <c r="A8" s="264" t="s">
        <v>71</v>
      </c>
      <c r="B8" s="265" t="s">
        <v>44</v>
      </c>
      <c r="C8" s="347">
        <v>0</v>
      </c>
      <c r="D8" s="348">
        <f>M8</f>
        <v>0</v>
      </c>
      <c r="E8" s="348">
        <v>0</v>
      </c>
      <c r="F8" s="348"/>
      <c r="G8" s="347"/>
      <c r="H8" s="349">
        <v>0</v>
      </c>
      <c r="I8" s="350">
        <f>C8+D9-E8</f>
        <v>0</v>
      </c>
      <c r="J8" s="351">
        <f t="shared" si="1"/>
        <v>0</v>
      </c>
      <c r="K8" s="121"/>
    </row>
    <row r="9" spans="1:11" x14ac:dyDescent="0.25">
      <c r="A9" s="264" t="s">
        <v>263</v>
      </c>
      <c r="B9" s="265" t="s">
        <v>44</v>
      </c>
      <c r="C9" s="347">
        <v>0</v>
      </c>
      <c r="D9" s="348">
        <f>M8</f>
        <v>0</v>
      </c>
      <c r="E9" s="348">
        <v>0</v>
      </c>
      <c r="F9" s="348"/>
      <c r="G9" s="347"/>
      <c r="H9" s="349">
        <v>0</v>
      </c>
      <c r="I9" s="350">
        <f t="shared" ref="I9:I10" si="2">C9+D10-E9</f>
        <v>0</v>
      </c>
      <c r="J9" s="351">
        <f t="shared" si="1"/>
        <v>0</v>
      </c>
      <c r="K9" s="121"/>
    </row>
    <row r="10" spans="1:11" x14ac:dyDescent="0.25">
      <c r="A10" s="137" t="s">
        <v>75</v>
      </c>
      <c r="B10" s="265" t="s">
        <v>14</v>
      </c>
      <c r="C10" s="347">
        <v>0</v>
      </c>
      <c r="D10" s="348">
        <v>0</v>
      </c>
      <c r="E10" s="348">
        <v>0</v>
      </c>
      <c r="F10" s="348"/>
      <c r="G10" s="347"/>
      <c r="H10" s="349">
        <v>0</v>
      </c>
      <c r="I10" s="350">
        <f t="shared" si="2"/>
        <v>0</v>
      </c>
      <c r="J10" s="351">
        <f t="shared" si="1"/>
        <v>0</v>
      </c>
      <c r="K10" s="121"/>
    </row>
    <row r="11" spans="1:11" x14ac:dyDescent="0.25">
      <c r="A11" s="137" t="s">
        <v>74</v>
      </c>
      <c r="B11" s="265"/>
      <c r="C11" s="347">
        <v>0</v>
      </c>
      <c r="D11" s="348">
        <v>0</v>
      </c>
      <c r="E11" s="348">
        <v>0</v>
      </c>
      <c r="F11" s="348"/>
      <c r="G11" s="347"/>
      <c r="H11" s="349">
        <v>0</v>
      </c>
      <c r="I11" s="350">
        <v>0</v>
      </c>
      <c r="J11" s="351">
        <f t="shared" si="1"/>
        <v>0</v>
      </c>
      <c r="K11" s="121"/>
    </row>
    <row r="12" spans="1:11" x14ac:dyDescent="0.25">
      <c r="A12" s="352"/>
      <c r="B12" s="353"/>
      <c r="C12" s="354"/>
      <c r="D12" s="354"/>
      <c r="E12" s="355"/>
      <c r="F12" s="355"/>
      <c r="G12" s="354"/>
      <c r="H12" s="354"/>
      <c r="I12" s="356"/>
      <c r="J12" s="351"/>
      <c r="K12" s="122"/>
    </row>
    <row r="13" spans="1:11" x14ac:dyDescent="0.25">
      <c r="A13" s="357" t="s">
        <v>85</v>
      </c>
      <c r="B13" s="358"/>
      <c r="C13" s="359">
        <f>SUM(C2:C12)</f>
        <v>0</v>
      </c>
      <c r="D13" s="359">
        <f>SUM(D2:D12)</f>
        <v>0</v>
      </c>
      <c r="E13" s="359">
        <f>SUM(E2:E12)</f>
        <v>0</v>
      </c>
      <c r="F13" s="358"/>
      <c r="G13" s="360"/>
      <c r="H13" s="361">
        <f>SUM(H2:H12)</f>
        <v>0</v>
      </c>
      <c r="I13" s="362">
        <f>SUM(I2:I12)</f>
        <v>0</v>
      </c>
      <c r="J13" s="363">
        <f>H13-I13</f>
        <v>0</v>
      </c>
      <c r="K13" s="121"/>
    </row>
    <row r="14" spans="1:11" x14ac:dyDescent="0.25">
      <c r="A14" s="364"/>
      <c r="B14" s="365"/>
      <c r="C14" s="366"/>
      <c r="D14" s="367"/>
      <c r="E14" s="367"/>
      <c r="F14" s="367"/>
      <c r="G14" s="367"/>
      <c r="H14" s="366"/>
      <c r="I14" s="368"/>
      <c r="J14" s="351"/>
      <c r="K14" s="121"/>
    </row>
    <row r="15" spans="1:11" x14ac:dyDescent="0.25">
      <c r="A15" s="369" t="s">
        <v>90</v>
      </c>
      <c r="B15" s="370"/>
      <c r="C15" s="371">
        <f>'Bank reconciliation USD'!D19</f>
        <v>69.650000000000006</v>
      </c>
      <c r="D15" s="371">
        <f>'Bank reconciliation USD'!D20+'Bank reconciliation USD'!D25</f>
        <v>19950</v>
      </c>
      <c r="E15" s="371">
        <f>GETPIVOTDATA("Sum of Spent in $",'Personal Expenses'!$A$3,"Name","Bank USD")</f>
        <v>48.4</v>
      </c>
      <c r="F15" s="371"/>
      <c r="G15" s="371">
        <f>'Bank reconciliation USD'!E23</f>
        <v>4800</v>
      </c>
      <c r="H15" s="371">
        <f>'Bank reconciliation USD'!D28</f>
        <v>15171.25</v>
      </c>
      <c r="I15" s="372">
        <f>C15+D15-E15+F15-G15</f>
        <v>15171.25</v>
      </c>
      <c r="J15" s="351">
        <f>H15-I15</f>
        <v>0</v>
      </c>
      <c r="K15" s="121"/>
    </row>
    <row r="16" spans="1:11" x14ac:dyDescent="0.25">
      <c r="A16" s="373" t="s">
        <v>87</v>
      </c>
      <c r="B16" s="374"/>
      <c r="C16" s="374">
        <f t="shared" ref="C16:I16" si="3">SUM(C15:C15)</f>
        <v>69.650000000000006</v>
      </c>
      <c r="D16" s="374">
        <f t="shared" si="3"/>
        <v>19950</v>
      </c>
      <c r="E16" s="374">
        <f t="shared" si="3"/>
        <v>48.4</v>
      </c>
      <c r="F16" s="374">
        <f t="shared" si="3"/>
        <v>0</v>
      </c>
      <c r="G16" s="374">
        <f t="shared" si="3"/>
        <v>4800</v>
      </c>
      <c r="H16" s="374">
        <f t="shared" si="3"/>
        <v>15171.25</v>
      </c>
      <c r="I16" s="375">
        <f t="shared" si="3"/>
        <v>15171.25</v>
      </c>
      <c r="J16" s="376">
        <f t="shared" ref="J16:J21" si="4">H16-I16</f>
        <v>0</v>
      </c>
      <c r="K16" s="121"/>
    </row>
    <row r="17" spans="1:11" x14ac:dyDescent="0.25">
      <c r="A17" s="377" t="s">
        <v>88</v>
      </c>
      <c r="B17" s="378"/>
      <c r="C17" s="378"/>
      <c r="D17" s="378"/>
      <c r="E17" s="378"/>
      <c r="F17" s="378">
        <f>F16+F21</f>
        <v>0</v>
      </c>
      <c r="G17" s="378">
        <f>G16</f>
        <v>4800</v>
      </c>
      <c r="H17" s="378"/>
      <c r="I17" s="379"/>
      <c r="J17" s="380"/>
      <c r="K17" s="121"/>
    </row>
    <row r="18" spans="1:11" ht="15.75" thickBot="1" x14ac:dyDescent="0.3">
      <c r="A18" s="381"/>
      <c r="B18" s="382"/>
      <c r="C18" s="382"/>
      <c r="D18" s="382"/>
      <c r="E18" s="382"/>
      <c r="F18" s="382"/>
      <c r="G18" s="382"/>
      <c r="H18" s="382"/>
      <c r="I18" s="383"/>
      <c r="J18" s="351"/>
      <c r="K18" s="121"/>
    </row>
    <row r="19" spans="1:11" ht="15.75" thickBot="1" x14ac:dyDescent="0.3">
      <c r="A19" s="384" t="s">
        <v>89</v>
      </c>
      <c r="B19" s="385"/>
      <c r="C19" s="385"/>
      <c r="D19" s="385"/>
      <c r="E19" s="385">
        <f>E13+E16</f>
        <v>48.4</v>
      </c>
      <c r="F19" s="385"/>
      <c r="G19" s="385"/>
      <c r="H19" s="385"/>
      <c r="I19" s="386"/>
      <c r="J19" s="387"/>
      <c r="K19" s="121"/>
    </row>
    <row r="20" spans="1:11" ht="15.75" thickBot="1" x14ac:dyDescent="0.3">
      <c r="A20" s="388"/>
      <c r="B20" s="389"/>
      <c r="C20" s="389"/>
      <c r="D20" s="389"/>
      <c r="E20" s="389"/>
      <c r="F20" s="389"/>
      <c r="G20" s="389"/>
      <c r="H20" s="389"/>
      <c r="I20" s="390"/>
      <c r="J20" s="351"/>
      <c r="K20" s="121"/>
    </row>
    <row r="21" spans="1:11" ht="15.75" x14ac:dyDescent="0.25">
      <c r="A21" s="391" t="s">
        <v>37</v>
      </c>
      <c r="B21" s="392"/>
      <c r="C21" s="393">
        <f>'USD-cash box April'!G4</f>
        <v>5</v>
      </c>
      <c r="D21" s="394">
        <v>0</v>
      </c>
      <c r="E21" s="394">
        <v>0</v>
      </c>
      <c r="F21" s="394">
        <v>0</v>
      </c>
      <c r="G21" s="394">
        <v>0</v>
      </c>
      <c r="H21" s="394">
        <f>'USD-cash box April'!G6</f>
        <v>5</v>
      </c>
      <c r="I21" s="395">
        <f>C21+D21-E21+F21-G21</f>
        <v>5</v>
      </c>
      <c r="J21" s="351">
        <f t="shared" si="4"/>
        <v>0</v>
      </c>
      <c r="K21" s="334"/>
    </row>
    <row r="22" spans="1:11" ht="15" customHeight="1" thickBot="1" x14ac:dyDescent="0.3">
      <c r="A22" s="396"/>
      <c r="B22" s="397"/>
      <c r="C22" s="397"/>
      <c r="D22" s="397"/>
      <c r="E22" s="397"/>
      <c r="F22" s="397"/>
      <c r="G22" s="397"/>
      <c r="H22" s="397"/>
      <c r="I22" s="397"/>
      <c r="J22" s="398"/>
      <c r="K22" s="337" t="s">
        <v>80</v>
      </c>
    </row>
    <row r="23" spans="1:11" ht="16.5" thickBot="1" x14ac:dyDescent="0.3">
      <c r="A23" s="332"/>
      <c r="B23" s="333"/>
      <c r="C23" s="333"/>
      <c r="D23" s="1062" t="s">
        <v>38</v>
      </c>
      <c r="E23" s="1062"/>
      <c r="F23" s="333"/>
      <c r="G23" s="333"/>
      <c r="H23" s="333"/>
      <c r="I23" s="333"/>
      <c r="J23" s="334"/>
      <c r="K23" s="340">
        <f>I23-J23</f>
        <v>0</v>
      </c>
    </row>
    <row r="24" spans="1:11" ht="47.25" x14ac:dyDescent="0.25">
      <c r="A24" s="335"/>
      <c r="B24" s="336"/>
      <c r="C24" s="336" t="s">
        <v>776</v>
      </c>
      <c r="D24" s="336" t="s">
        <v>95</v>
      </c>
      <c r="E24" s="336" t="s">
        <v>96</v>
      </c>
      <c r="F24" s="336"/>
      <c r="G24" s="336"/>
      <c r="H24" s="336" t="s">
        <v>777</v>
      </c>
      <c r="I24" s="336" t="s">
        <v>79</v>
      </c>
      <c r="J24" s="337" t="s">
        <v>80</v>
      </c>
      <c r="K24" s="121"/>
    </row>
    <row r="25" spans="1:11" ht="31.5" x14ac:dyDescent="0.25">
      <c r="A25" s="532" t="s">
        <v>81</v>
      </c>
      <c r="B25" s="533"/>
      <c r="C25" s="533">
        <f>C21+C16+C13</f>
        <v>74.650000000000006</v>
      </c>
      <c r="D25" s="533">
        <f>D16</f>
        <v>19950</v>
      </c>
      <c r="E25" s="533">
        <f>E19</f>
        <v>48.4</v>
      </c>
      <c r="F25" s="533"/>
      <c r="G25" s="533">
        <f>G15</f>
        <v>4800</v>
      </c>
      <c r="H25" s="533">
        <f>H21+H16+H13</f>
        <v>15176.25</v>
      </c>
      <c r="I25" s="533">
        <f>C25+D25-E25-G25</f>
        <v>15176.25</v>
      </c>
      <c r="J25" s="534">
        <f>H25-I25</f>
        <v>0</v>
      </c>
      <c r="K25" s="121"/>
    </row>
    <row r="26" spans="1:11" x14ac:dyDescent="0.25">
      <c r="A26" s="535"/>
      <c r="B26" s="535"/>
      <c r="C26" s="535"/>
      <c r="D26" s="535"/>
      <c r="E26" s="535"/>
      <c r="F26" s="535"/>
      <c r="G26" s="535"/>
      <c r="H26" s="535"/>
      <c r="I26" s="536"/>
      <c r="J26" s="141"/>
    </row>
    <row r="27" spans="1:11" x14ac:dyDescent="0.25">
      <c r="A27" s="535"/>
      <c r="B27" s="535"/>
      <c r="C27" s="535"/>
      <c r="D27" s="535"/>
      <c r="E27" s="535"/>
      <c r="F27" s="535"/>
      <c r="G27" s="537"/>
      <c r="H27" s="537"/>
      <c r="I27" s="536"/>
      <c r="J27" s="141"/>
    </row>
    <row r="28" spans="1:11" x14ac:dyDescent="0.25">
      <c r="A28" s="537"/>
      <c r="B28" s="537"/>
      <c r="C28" s="535"/>
      <c r="D28" s="537"/>
      <c r="E28" s="537"/>
      <c r="F28" s="535"/>
      <c r="G28" s="535"/>
      <c r="H28" s="535"/>
      <c r="I28" s="536"/>
      <c r="J28" s="141"/>
    </row>
    <row r="29" spans="1:11" x14ac:dyDescent="0.25">
      <c r="A29" s="535"/>
      <c r="B29" s="535"/>
      <c r="C29" s="537"/>
      <c r="D29" s="535"/>
      <c r="E29" s="535"/>
      <c r="F29" s="537"/>
      <c r="G29" s="538"/>
      <c r="H29" s="538"/>
      <c r="I29" s="536"/>
      <c r="J29" s="141"/>
    </row>
    <row r="30" spans="1:11" x14ac:dyDescent="0.25">
      <c r="A30" s="538"/>
      <c r="B30" s="538"/>
      <c r="C30" s="538"/>
      <c r="D30" s="538"/>
      <c r="E30" s="538"/>
      <c r="F30" s="538"/>
      <c r="G30" s="538"/>
      <c r="H30" s="538"/>
      <c r="I30" s="539"/>
      <c r="J30" s="141"/>
    </row>
    <row r="31" spans="1:11" x14ac:dyDescent="0.25">
      <c r="A31" s="538"/>
      <c r="B31" s="538"/>
      <c r="C31" s="538"/>
      <c r="D31" s="540"/>
      <c r="E31" s="540"/>
      <c r="F31" s="541"/>
      <c r="G31" s="538"/>
      <c r="H31" s="538"/>
      <c r="I31" s="539"/>
      <c r="J31" s="141"/>
    </row>
    <row r="32" spans="1:11" x14ac:dyDescent="0.25">
      <c r="A32" s="538"/>
      <c r="B32" s="538"/>
      <c r="C32" s="538"/>
      <c r="D32" s="540"/>
      <c r="E32" s="540"/>
      <c r="F32" s="541"/>
      <c r="G32" s="538"/>
      <c r="H32" s="538"/>
      <c r="I32" s="539"/>
      <c r="J32" s="141"/>
    </row>
    <row r="33" spans="1:10" x14ac:dyDescent="0.25">
      <c r="A33" s="538"/>
      <c r="B33" s="538"/>
      <c r="C33" s="538"/>
      <c r="D33" s="540"/>
      <c r="E33" s="540"/>
      <c r="F33" s="541"/>
      <c r="G33" s="538"/>
      <c r="H33" s="538"/>
      <c r="I33" s="539"/>
      <c r="J33" s="141"/>
    </row>
    <row r="34" spans="1:10" x14ac:dyDescent="0.25">
      <c r="A34" s="542"/>
      <c r="B34" s="542"/>
      <c r="C34" s="542"/>
      <c r="D34" s="542"/>
      <c r="E34" s="542"/>
      <c r="F34" s="542"/>
      <c r="G34" s="542"/>
      <c r="H34" s="542"/>
      <c r="I34" s="141"/>
      <c r="J34" s="141"/>
    </row>
    <row r="35" spans="1:10" x14ac:dyDescent="0.25">
      <c r="A35" s="141"/>
      <c r="B35" s="141"/>
      <c r="C35" s="141"/>
      <c r="D35" s="141"/>
      <c r="E35" s="141"/>
      <c r="F35" s="141"/>
      <c r="G35" s="141"/>
      <c r="H35" s="141"/>
      <c r="I35" s="141"/>
      <c r="J35" s="141"/>
    </row>
    <row r="36" spans="1:10" x14ac:dyDescent="0.25">
      <c r="A36" s="141"/>
      <c r="B36" s="141"/>
      <c r="C36" s="141"/>
      <c r="D36" s="141"/>
      <c r="E36" s="141"/>
      <c r="F36" s="141"/>
      <c r="G36" s="141"/>
      <c r="H36" s="141"/>
      <c r="I36" s="141"/>
      <c r="J36" s="141"/>
    </row>
    <row r="37" spans="1:10" x14ac:dyDescent="0.25">
      <c r="A37" s="141"/>
      <c r="B37" s="141"/>
      <c r="C37" s="141"/>
      <c r="D37" s="141"/>
      <c r="E37" s="141"/>
      <c r="F37" s="141"/>
      <c r="G37" s="141"/>
      <c r="H37" s="141"/>
      <c r="I37" s="141"/>
      <c r="J37" s="141"/>
    </row>
    <row r="38" spans="1:10" x14ac:dyDescent="0.25">
      <c r="A38" s="141"/>
      <c r="B38" s="141"/>
      <c r="C38" s="141"/>
      <c r="D38" s="141"/>
      <c r="E38" s="141"/>
      <c r="F38" s="141"/>
      <c r="G38" s="141"/>
      <c r="H38" s="141"/>
      <c r="I38" s="141"/>
      <c r="J38" s="141"/>
    </row>
  </sheetData>
  <mergeCells count="1">
    <mergeCell ref="D23:E2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topLeftCell="A16" zoomScale="125" workbookViewId="0">
      <selection activeCell="C29" sqref="C29"/>
    </sheetView>
  </sheetViews>
  <sheetFormatPr defaultColWidth="16" defaultRowHeight="12.75" x14ac:dyDescent="0.2"/>
  <cols>
    <col min="1" max="1" width="10.85546875" style="3" customWidth="1"/>
    <col min="2" max="2" width="4.140625" style="3" bestFit="1" customWidth="1"/>
    <col min="3" max="3" width="28.8554687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6.71093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67"/>
      <c r="B1" s="1067"/>
      <c r="C1" s="1067"/>
      <c r="D1" s="1067"/>
      <c r="E1" s="1067"/>
      <c r="F1" s="1067"/>
      <c r="G1" s="1067"/>
      <c r="H1" s="1067"/>
      <c r="I1" s="1067"/>
      <c r="J1" s="1067"/>
      <c r="K1" s="1067"/>
    </row>
    <row r="2" spans="1:11" x14ac:dyDescent="0.2">
      <c r="A2" s="543"/>
      <c r="B2" s="543"/>
      <c r="C2" s="543"/>
      <c r="D2" s="543"/>
      <c r="E2" s="543"/>
      <c r="F2" s="543"/>
      <c r="G2" s="543"/>
      <c r="H2" s="543"/>
      <c r="I2" s="543"/>
      <c r="J2" s="543"/>
      <c r="K2" s="543"/>
    </row>
    <row r="3" spans="1:11" x14ac:dyDescent="0.2">
      <c r="A3" s="544" t="s">
        <v>16</v>
      </c>
      <c r="B3" s="545"/>
      <c r="C3" s="545"/>
      <c r="D3" s="545"/>
      <c r="E3" s="545"/>
      <c r="F3" s="545"/>
      <c r="G3" s="545"/>
      <c r="H3" s="545"/>
      <c r="I3" s="545"/>
      <c r="J3" s="545"/>
      <c r="K3" s="545"/>
    </row>
    <row r="4" spans="1:11" x14ac:dyDescent="0.2">
      <c r="A4" s="546" t="s">
        <v>19</v>
      </c>
      <c r="B4" s="546"/>
      <c r="C4" s="546" t="s">
        <v>18</v>
      </c>
      <c r="D4" s="547"/>
      <c r="E4" s="546"/>
      <c r="F4" s="546"/>
      <c r="G4" s="546"/>
      <c r="H4" s="546"/>
      <c r="I4" s="545"/>
      <c r="J4" s="545"/>
      <c r="K4" s="545"/>
    </row>
    <row r="5" spans="1:11" x14ac:dyDescent="0.2">
      <c r="A5" s="546" t="s">
        <v>94</v>
      </c>
      <c r="B5" s="546"/>
      <c r="C5" s="546" t="s">
        <v>136</v>
      </c>
      <c r="D5" s="546"/>
      <c r="E5" s="546"/>
      <c r="F5" s="546"/>
      <c r="G5" s="546"/>
      <c r="H5" s="546"/>
      <c r="I5" s="545"/>
      <c r="J5" s="545"/>
      <c r="K5" s="545"/>
    </row>
    <row r="6" spans="1:11" x14ac:dyDescent="0.2">
      <c r="A6" s="548"/>
      <c r="B6" s="546"/>
      <c r="C6" s="546"/>
      <c r="D6" s="546"/>
      <c r="E6" s="546"/>
      <c r="F6" s="546"/>
      <c r="G6" s="546"/>
      <c r="H6" s="546"/>
      <c r="I6" s="1068" t="s">
        <v>20</v>
      </c>
      <c r="J6" s="1069"/>
      <c r="K6" s="1070"/>
    </row>
    <row r="7" spans="1:11" x14ac:dyDescent="0.2">
      <c r="A7" s="548"/>
      <c r="B7" s="546"/>
      <c r="C7" s="546"/>
      <c r="D7" s="546"/>
      <c r="E7" s="546"/>
      <c r="F7" s="546"/>
      <c r="G7" s="546"/>
      <c r="H7" s="546"/>
      <c r="I7" s="549" t="s">
        <v>21</v>
      </c>
      <c r="J7" s="1071" t="s">
        <v>31</v>
      </c>
      <c r="K7" s="1072"/>
    </row>
    <row r="8" spans="1:11" ht="12.75" customHeight="1" x14ac:dyDescent="0.2">
      <c r="A8" s="546"/>
      <c r="B8" s="546"/>
      <c r="C8" s="546"/>
      <c r="D8" s="546"/>
      <c r="E8" s="546"/>
      <c r="F8" s="546"/>
      <c r="G8" s="546"/>
      <c r="H8" s="545"/>
      <c r="I8" s="549" t="s">
        <v>22</v>
      </c>
      <c r="J8" s="1073" t="s">
        <v>47</v>
      </c>
      <c r="K8" s="1074"/>
    </row>
    <row r="9" spans="1:11" ht="12.75" customHeight="1" x14ac:dyDescent="0.2">
      <c r="A9" s="1066" t="s">
        <v>23</v>
      </c>
      <c r="B9" s="1066"/>
      <c r="C9" s="1066"/>
      <c r="D9" s="1066"/>
      <c r="E9" s="1066"/>
      <c r="F9" s="1066"/>
      <c r="G9" s="1066"/>
      <c r="H9" s="1066"/>
      <c r="I9" s="550" t="s">
        <v>24</v>
      </c>
      <c r="J9" s="1075" t="s">
        <v>33</v>
      </c>
      <c r="K9" s="1076"/>
    </row>
    <row r="10" spans="1:11" ht="15.75" customHeight="1" thickBot="1" x14ac:dyDescent="0.25">
      <c r="A10" s="1066" t="s">
        <v>30</v>
      </c>
      <c r="B10" s="1066"/>
      <c r="C10" s="1066"/>
      <c r="D10" s="1066"/>
      <c r="E10" s="1066"/>
      <c r="F10" s="551"/>
      <c r="G10" s="552"/>
      <c r="H10" s="546"/>
      <c r="I10" s="545"/>
      <c r="J10" s="545"/>
      <c r="K10" s="545"/>
    </row>
    <row r="11" spans="1:11" ht="12.75" customHeight="1" x14ac:dyDescent="0.2">
      <c r="A11" s="1063" t="s">
        <v>25</v>
      </c>
      <c r="B11" s="1064"/>
      <c r="C11" s="1064"/>
      <c r="D11" s="1064"/>
      <c r="E11" s="1065"/>
      <c r="F11" s="551"/>
      <c r="G11" s="1063" t="s">
        <v>20</v>
      </c>
      <c r="H11" s="1064"/>
      <c r="I11" s="1064"/>
      <c r="J11" s="1064"/>
      <c r="K11" s="1065"/>
    </row>
    <row r="12" spans="1:11" x14ac:dyDescent="0.2">
      <c r="A12" s="553"/>
      <c r="B12" s="554"/>
      <c r="C12" s="554"/>
      <c r="D12" s="554"/>
      <c r="E12" s="555"/>
      <c r="F12" s="545"/>
      <c r="G12" s="553"/>
      <c r="H12" s="554" t="s">
        <v>15</v>
      </c>
      <c r="I12" s="554" t="s">
        <v>15</v>
      </c>
      <c r="J12" s="554" t="s">
        <v>15</v>
      </c>
      <c r="K12" s="555" t="s">
        <v>15</v>
      </c>
    </row>
    <row r="13" spans="1:11" s="12" customFormat="1" x14ac:dyDescent="0.2">
      <c r="A13" s="556" t="s">
        <v>0</v>
      </c>
      <c r="B13" s="557" t="s">
        <v>26</v>
      </c>
      <c r="C13" s="557" t="s">
        <v>27</v>
      </c>
      <c r="D13" s="557" t="s">
        <v>28</v>
      </c>
      <c r="E13" s="558" t="s">
        <v>29</v>
      </c>
      <c r="F13" s="559"/>
      <c r="G13" s="556" t="s">
        <v>0</v>
      </c>
      <c r="H13" s="557" t="s">
        <v>26</v>
      </c>
      <c r="I13" s="557" t="s">
        <v>27</v>
      </c>
      <c r="J13" s="557" t="s">
        <v>28</v>
      </c>
      <c r="K13" s="558" t="s">
        <v>29</v>
      </c>
    </row>
    <row r="14" spans="1:11" ht="12.75" customHeight="1" x14ac:dyDescent="0.2">
      <c r="A14" s="582">
        <v>44287</v>
      </c>
      <c r="B14" s="583"/>
      <c r="C14" s="18" t="s">
        <v>48</v>
      </c>
      <c r="D14" s="584">
        <v>17911282</v>
      </c>
      <c r="E14" s="585"/>
      <c r="F14" s="545"/>
      <c r="G14" s="582">
        <v>44287</v>
      </c>
      <c r="H14" s="583"/>
      <c r="I14" s="18" t="s">
        <v>48</v>
      </c>
      <c r="J14" s="584"/>
      <c r="K14" s="751">
        <v>17911282</v>
      </c>
    </row>
    <row r="15" spans="1:11" ht="15" x14ac:dyDescent="0.2">
      <c r="A15" s="134">
        <v>44293</v>
      </c>
      <c r="B15" s="586">
        <v>1</v>
      </c>
      <c r="C15" s="125" t="s">
        <v>325</v>
      </c>
      <c r="D15" s="587"/>
      <c r="E15" s="588">
        <v>6000000</v>
      </c>
      <c r="F15" s="560"/>
      <c r="G15" s="134">
        <v>44293</v>
      </c>
      <c r="H15" s="586">
        <v>1</v>
      </c>
      <c r="I15" s="125" t="s">
        <v>131</v>
      </c>
      <c r="J15" s="587">
        <v>6000000</v>
      </c>
      <c r="K15" s="752"/>
    </row>
    <row r="16" spans="1:11" ht="15" x14ac:dyDescent="0.2">
      <c r="A16" s="134">
        <v>44293</v>
      </c>
      <c r="B16" s="589">
        <v>2</v>
      </c>
      <c r="C16" s="125" t="s">
        <v>124</v>
      </c>
      <c r="D16" s="587"/>
      <c r="E16" s="588">
        <v>2000</v>
      </c>
      <c r="F16" s="560"/>
      <c r="G16" s="134">
        <v>44293</v>
      </c>
      <c r="H16" s="589">
        <v>2</v>
      </c>
      <c r="I16" s="125" t="s">
        <v>124</v>
      </c>
      <c r="J16" s="587">
        <v>2000</v>
      </c>
      <c r="K16" s="752"/>
    </row>
    <row r="17" spans="1:12" ht="12" customHeight="1" x14ac:dyDescent="0.2">
      <c r="A17" s="134">
        <v>44299</v>
      </c>
      <c r="B17" s="589">
        <v>3</v>
      </c>
      <c r="C17" s="125" t="s">
        <v>325</v>
      </c>
      <c r="D17" s="587"/>
      <c r="E17" s="588">
        <v>2000000</v>
      </c>
      <c r="F17" s="560"/>
      <c r="G17" s="134">
        <v>44299</v>
      </c>
      <c r="H17" s="589">
        <v>3</v>
      </c>
      <c r="I17" s="125" t="s">
        <v>325</v>
      </c>
      <c r="J17" s="587">
        <v>2000000</v>
      </c>
      <c r="K17" s="588"/>
    </row>
    <row r="18" spans="1:12" ht="15" x14ac:dyDescent="0.2">
      <c r="A18" s="134">
        <v>44299</v>
      </c>
      <c r="B18" s="589">
        <v>4</v>
      </c>
      <c r="C18" s="125" t="s">
        <v>124</v>
      </c>
      <c r="D18" s="587"/>
      <c r="E18" s="588">
        <v>2000</v>
      </c>
      <c r="F18" s="560"/>
      <c r="G18" s="134">
        <v>44299</v>
      </c>
      <c r="H18" s="589">
        <v>4</v>
      </c>
      <c r="I18" s="125" t="s">
        <v>124</v>
      </c>
      <c r="J18" s="587">
        <v>2000</v>
      </c>
      <c r="K18" s="588"/>
    </row>
    <row r="19" spans="1:12" ht="12" customHeight="1" x14ac:dyDescent="0.2">
      <c r="A19" s="134">
        <v>44306</v>
      </c>
      <c r="B19" s="589">
        <v>5</v>
      </c>
      <c r="C19" s="125" t="s">
        <v>325</v>
      </c>
      <c r="D19" s="590"/>
      <c r="E19" s="19">
        <v>3100000</v>
      </c>
      <c r="F19" s="560"/>
      <c r="G19" s="134">
        <v>44306</v>
      </c>
      <c r="H19" s="589">
        <v>5</v>
      </c>
      <c r="I19" s="125" t="s">
        <v>325</v>
      </c>
      <c r="J19" s="590">
        <v>3100000</v>
      </c>
      <c r="K19" s="19"/>
    </row>
    <row r="20" spans="1:12" ht="12" customHeight="1" x14ac:dyDescent="0.2">
      <c r="A20" s="134">
        <v>44306</v>
      </c>
      <c r="B20" s="589">
        <v>6</v>
      </c>
      <c r="C20" s="125" t="s">
        <v>124</v>
      </c>
      <c r="D20" s="590"/>
      <c r="E20" s="19">
        <v>2000</v>
      </c>
      <c r="F20" s="560"/>
      <c r="G20" s="134">
        <v>44306</v>
      </c>
      <c r="H20" s="589">
        <v>6</v>
      </c>
      <c r="I20" s="125" t="s">
        <v>124</v>
      </c>
      <c r="J20" s="590">
        <v>2000</v>
      </c>
      <c r="K20" s="19"/>
    </row>
    <row r="21" spans="1:12" ht="12" customHeight="1" x14ac:dyDescent="0.2">
      <c r="A21" s="134">
        <v>44309</v>
      </c>
      <c r="B21" s="589">
        <v>7</v>
      </c>
      <c r="C21" s="125" t="s">
        <v>510</v>
      </c>
      <c r="D21" s="590">
        <v>17232000</v>
      </c>
      <c r="E21" s="19"/>
      <c r="F21" s="560">
        <v>3590</v>
      </c>
      <c r="G21" s="134">
        <v>44309</v>
      </c>
      <c r="H21" s="589">
        <v>7</v>
      </c>
      <c r="I21" s="125" t="s">
        <v>510</v>
      </c>
      <c r="J21" s="590"/>
      <c r="K21" s="19">
        <v>17232000</v>
      </c>
    </row>
    <row r="22" spans="1:12" ht="12" customHeight="1" x14ac:dyDescent="0.2">
      <c r="A22" s="134">
        <v>44309</v>
      </c>
      <c r="B22" s="589">
        <v>8</v>
      </c>
      <c r="C22" s="125" t="s">
        <v>325</v>
      </c>
      <c r="D22" s="590"/>
      <c r="E22" s="19">
        <v>13052000</v>
      </c>
      <c r="F22" s="560"/>
      <c r="G22" s="134">
        <v>44309</v>
      </c>
      <c r="H22" s="589">
        <v>8</v>
      </c>
      <c r="I22" s="125" t="s">
        <v>325</v>
      </c>
      <c r="J22" s="590">
        <v>13052000</v>
      </c>
      <c r="K22" s="19"/>
    </row>
    <row r="23" spans="1:12" ht="12" customHeight="1" x14ac:dyDescent="0.2">
      <c r="A23" s="134">
        <v>44306</v>
      </c>
      <c r="B23" s="589">
        <v>9</v>
      </c>
      <c r="C23" s="125" t="s">
        <v>124</v>
      </c>
      <c r="D23" s="590"/>
      <c r="E23" s="19">
        <v>2000</v>
      </c>
      <c r="F23" s="560"/>
      <c r="G23" s="134">
        <v>44314</v>
      </c>
      <c r="H23" s="589">
        <v>9</v>
      </c>
      <c r="I23" s="125" t="s">
        <v>124</v>
      </c>
      <c r="J23" s="590">
        <v>2000</v>
      </c>
      <c r="K23" s="19"/>
    </row>
    <row r="24" spans="1:12" x14ac:dyDescent="0.2">
      <c r="A24" s="591">
        <v>44316</v>
      </c>
      <c r="B24" s="592"/>
      <c r="C24" s="593" t="s">
        <v>69</v>
      </c>
      <c r="D24" s="594">
        <f>SUM(D14:D23)-SUM(E14:E23)</f>
        <v>10983282</v>
      </c>
      <c r="E24" s="595"/>
      <c r="F24" s="560"/>
      <c r="G24" s="591">
        <v>44316</v>
      </c>
      <c r="H24" s="592"/>
      <c r="I24" s="593" t="s">
        <v>69</v>
      </c>
      <c r="J24" s="594"/>
      <c r="K24" s="753">
        <f>SUM(K14:K23)-SUM(J14:J23)</f>
        <v>10983282</v>
      </c>
    </row>
    <row r="25" spans="1:12" ht="13.5" thickBot="1" x14ac:dyDescent="0.25">
      <c r="A25" s="21"/>
      <c r="B25" s="22"/>
      <c r="C25" s="22"/>
      <c r="D25" s="22"/>
      <c r="E25" s="596"/>
      <c r="F25" s="560"/>
      <c r="G25" s="21"/>
      <c r="H25" s="22"/>
      <c r="I25" s="22"/>
      <c r="J25" s="22"/>
      <c r="K25" s="754"/>
    </row>
    <row r="26" spans="1:12" x14ac:dyDescent="0.2">
      <c r="A26" s="8"/>
      <c r="B26" s="6"/>
      <c r="C26" s="6" t="s">
        <v>17</v>
      </c>
      <c r="D26" s="8"/>
      <c r="E26" s="8"/>
      <c r="F26" s="560"/>
      <c r="G26" s="8"/>
      <c r="H26" s="6"/>
      <c r="I26" s="6" t="s">
        <v>17</v>
      </c>
      <c r="J26" s="8"/>
      <c r="K26" s="755"/>
    </row>
    <row r="27" spans="1:12" x14ac:dyDescent="0.2">
      <c r="A27" s="8"/>
      <c r="B27" s="6"/>
      <c r="C27" s="6"/>
      <c r="D27" s="8"/>
      <c r="E27" s="8"/>
      <c r="F27" s="560"/>
      <c r="G27" s="8"/>
      <c r="H27" s="6"/>
      <c r="I27" s="6"/>
      <c r="J27" s="8"/>
      <c r="K27" s="8"/>
    </row>
    <row r="28" spans="1:12" x14ac:dyDescent="0.2">
      <c r="A28" s="13"/>
      <c r="B28" s="13"/>
      <c r="C28" s="597"/>
      <c r="D28" s="598"/>
      <c r="E28" s="14"/>
      <c r="F28" s="560"/>
      <c r="G28" s="13"/>
      <c r="H28" s="13"/>
      <c r="I28" s="597"/>
      <c r="J28" s="598"/>
      <c r="K28" s="14"/>
    </row>
    <row r="29" spans="1:12" x14ac:dyDescent="0.2">
      <c r="A29" s="13"/>
      <c r="B29" s="13"/>
      <c r="C29" s="599"/>
      <c r="D29" s="600"/>
      <c r="E29" s="14"/>
      <c r="F29" s="560"/>
      <c r="G29" s="13"/>
      <c r="H29" s="13"/>
      <c r="I29" s="599"/>
      <c r="J29" s="600"/>
      <c r="K29" s="14"/>
    </row>
    <row r="30" spans="1:12" x14ac:dyDescent="0.2">
      <c r="C30" s="601"/>
      <c r="D30" s="602"/>
      <c r="E30" s="207"/>
      <c r="F30" s="560"/>
      <c r="I30" s="601"/>
      <c r="J30" s="602"/>
      <c r="K30" s="207"/>
    </row>
    <row r="31" spans="1:12" x14ac:dyDescent="0.2">
      <c r="C31" s="601"/>
      <c r="D31" s="602"/>
      <c r="F31" s="560"/>
      <c r="I31" s="601"/>
      <c r="J31" s="602"/>
    </row>
    <row r="32" spans="1:12" x14ac:dyDescent="0.2">
      <c r="A32" s="603"/>
      <c r="B32" s="604"/>
      <c r="C32" s="605"/>
      <c r="D32" s="606"/>
      <c r="E32" s="606"/>
      <c r="F32" s="606"/>
      <c r="G32" s="603"/>
      <c r="H32" s="604"/>
      <c r="I32" s="605"/>
      <c r="J32" s="606"/>
      <c r="K32" s="606"/>
      <c r="L32" s="607"/>
    </row>
    <row r="33" spans="1:12" x14ac:dyDescent="0.2">
      <c r="A33" s="603"/>
      <c r="B33" s="604"/>
      <c r="C33" s="605"/>
      <c r="D33" s="606"/>
      <c r="E33" s="606"/>
      <c r="F33" s="606"/>
      <c r="G33" s="603"/>
      <c r="H33" s="604"/>
      <c r="I33" s="605"/>
      <c r="J33" s="606"/>
      <c r="K33" s="606"/>
      <c r="L33" s="607"/>
    </row>
    <row r="34" spans="1:12" x14ac:dyDescent="0.2">
      <c r="A34" s="603"/>
      <c r="B34" s="608"/>
      <c r="C34" s="605"/>
      <c r="D34" s="606"/>
      <c r="E34" s="606"/>
      <c r="F34" s="606"/>
      <c r="G34" s="603"/>
      <c r="H34" s="608"/>
      <c r="I34" s="605"/>
      <c r="J34" s="606"/>
      <c r="K34" s="606"/>
      <c r="L34" s="607"/>
    </row>
    <row r="35" spans="1:12" x14ac:dyDescent="0.2">
      <c r="A35" s="603"/>
      <c r="B35" s="608"/>
      <c r="C35" s="605"/>
      <c r="D35" s="606"/>
      <c r="E35" s="606"/>
      <c r="F35" s="606"/>
      <c r="G35" s="603"/>
      <c r="H35" s="608"/>
      <c r="I35" s="605"/>
      <c r="J35" s="606"/>
      <c r="K35" s="606"/>
      <c r="L35" s="607"/>
    </row>
    <row r="36" spans="1:12" x14ac:dyDescent="0.2">
      <c r="A36" s="603"/>
      <c r="B36" s="608"/>
      <c r="C36" s="605"/>
      <c r="D36" s="606"/>
      <c r="E36" s="606"/>
      <c r="F36" s="606"/>
      <c r="G36" s="603"/>
      <c r="H36" s="608"/>
      <c r="I36" s="605"/>
      <c r="J36" s="606"/>
      <c r="K36" s="606"/>
      <c r="L36" s="607"/>
    </row>
    <row r="37" spans="1:12" x14ac:dyDescent="0.2">
      <c r="A37" s="609"/>
      <c r="B37" s="605"/>
      <c r="C37" s="610"/>
      <c r="D37" s="611"/>
      <c r="E37" s="605"/>
      <c r="F37" s="612"/>
      <c r="G37" s="609"/>
      <c r="H37" s="613"/>
      <c r="I37" s="610"/>
      <c r="J37" s="612"/>
      <c r="K37" s="614"/>
      <c r="L37" s="607"/>
    </row>
    <row r="38" spans="1:12" x14ac:dyDescent="0.2">
      <c r="A38" s="613"/>
      <c r="B38" s="613"/>
      <c r="C38" s="613"/>
      <c r="D38" s="613"/>
      <c r="E38" s="615"/>
      <c r="F38" s="613"/>
      <c r="G38" s="615"/>
      <c r="H38" s="613"/>
      <c r="I38" s="613"/>
      <c r="J38" s="613"/>
      <c r="K38" s="613"/>
      <c r="L38" s="607"/>
    </row>
    <row r="39" spans="1:12" x14ac:dyDescent="0.2">
      <c r="A39" s="605"/>
      <c r="B39" s="610"/>
      <c r="C39" s="610"/>
      <c r="D39" s="605"/>
      <c r="E39" s="605"/>
      <c r="F39" s="615"/>
      <c r="G39" s="610"/>
      <c r="H39" s="605"/>
      <c r="I39" s="610"/>
      <c r="J39" s="605"/>
      <c r="K39" s="616"/>
      <c r="L39" s="607"/>
    </row>
    <row r="40" spans="1:12" s="15" customFormat="1" x14ac:dyDescent="0.2">
      <c r="A40" s="617"/>
      <c r="B40" s="617"/>
      <c r="C40" s="618"/>
      <c r="D40" s="619"/>
      <c r="E40" s="620"/>
      <c r="F40" s="620"/>
      <c r="G40" s="620"/>
      <c r="H40" s="620"/>
      <c r="I40" s="621"/>
      <c r="J40" s="617"/>
      <c r="K40" s="617"/>
      <c r="L40" s="622"/>
    </row>
    <row r="41" spans="1:12" s="15" customFormat="1" x14ac:dyDescent="0.2">
      <c r="A41" s="623"/>
      <c r="B41" s="623"/>
      <c r="C41" s="624"/>
      <c r="D41" s="625"/>
      <c r="E41" s="626"/>
      <c r="F41" s="620"/>
      <c r="G41" s="623"/>
      <c r="H41" s="623"/>
      <c r="I41" s="623"/>
      <c r="J41" s="623"/>
      <c r="K41" s="623"/>
      <c r="L41" s="622"/>
    </row>
    <row r="42" spans="1:12" x14ac:dyDescent="0.2">
      <c r="A42" s="623"/>
      <c r="B42" s="623"/>
      <c r="C42" s="624"/>
      <c r="D42" s="625"/>
      <c r="E42" s="623"/>
      <c r="F42" s="623"/>
      <c r="G42" s="623"/>
      <c r="H42" s="623"/>
      <c r="I42" s="623"/>
      <c r="J42" s="623"/>
      <c r="K42" s="623"/>
      <c r="L42" s="607"/>
    </row>
    <row r="43" spans="1:12" x14ac:dyDescent="0.2">
      <c r="A43" s="623"/>
      <c r="B43" s="623"/>
      <c r="C43" s="624"/>
      <c r="D43" s="627"/>
      <c r="E43" s="626"/>
      <c r="F43" s="623"/>
      <c r="G43" s="623"/>
      <c r="H43" s="623"/>
      <c r="I43" s="623"/>
      <c r="J43" s="623"/>
      <c r="K43" s="623"/>
      <c r="L43" s="607"/>
    </row>
    <row r="44" spans="1:12" x14ac:dyDescent="0.2">
      <c r="A44" s="561"/>
      <c r="B44" s="561"/>
      <c r="C44" s="561"/>
      <c r="D44" s="562"/>
      <c r="E44" s="561"/>
      <c r="F44" s="561"/>
      <c r="G44" s="561"/>
      <c r="H44" s="561"/>
      <c r="I44" s="561"/>
      <c r="J44" s="561"/>
      <c r="K44" s="561"/>
    </row>
    <row r="45" spans="1:12" x14ac:dyDescent="0.2">
      <c r="A45" s="561"/>
      <c r="B45" s="561"/>
      <c r="C45" s="561"/>
      <c r="D45" s="561"/>
      <c r="E45" s="561"/>
      <c r="F45" s="561"/>
      <c r="G45" s="561"/>
      <c r="H45" s="561"/>
      <c r="I45" s="561"/>
      <c r="J45" s="561"/>
      <c r="K45" s="561"/>
    </row>
    <row r="46" spans="1:12" x14ac:dyDescent="0.2">
      <c r="A46" s="561"/>
      <c r="B46" s="561"/>
      <c r="C46" s="563"/>
      <c r="D46" s="561"/>
      <c r="E46" s="561"/>
      <c r="F46" s="561"/>
      <c r="G46" s="561"/>
      <c r="H46" s="561"/>
      <c r="I46" s="561"/>
      <c r="J46" s="561"/>
      <c r="K46" s="561"/>
    </row>
    <row r="47" spans="1:12" x14ac:dyDescent="0.2">
      <c r="A47" s="561"/>
      <c r="B47" s="561"/>
      <c r="C47" s="561"/>
      <c r="D47" s="562"/>
      <c r="E47" s="561"/>
      <c r="F47" s="561"/>
      <c r="G47" s="561"/>
      <c r="H47" s="561"/>
      <c r="I47" s="561"/>
      <c r="J47" s="561"/>
      <c r="K47" s="561"/>
    </row>
    <row r="48" spans="1:12" x14ac:dyDescent="0.2">
      <c r="A48" s="561"/>
      <c r="B48" s="561"/>
      <c r="C48" s="561"/>
      <c r="D48" s="562"/>
      <c r="E48" s="561"/>
      <c r="F48" s="561"/>
      <c r="G48" s="561"/>
      <c r="H48" s="561"/>
      <c r="I48" s="561"/>
      <c r="J48" s="561"/>
      <c r="K48" s="561"/>
    </row>
    <row r="49" spans="3:4" x14ac:dyDescent="0.2">
      <c r="C49" s="125"/>
      <c r="D49" s="19"/>
    </row>
    <row r="50" spans="3:4" x14ac:dyDescent="0.2">
      <c r="D50" s="207"/>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sheetPr>
    <pageSetUpPr fitToPage="1"/>
  </sheetPr>
  <dimension ref="A1:L73"/>
  <sheetViews>
    <sheetView topLeftCell="A31" zoomScale="125" workbookViewId="0">
      <selection activeCell="C41" sqref="C41"/>
    </sheetView>
  </sheetViews>
  <sheetFormatPr defaultColWidth="16" defaultRowHeight="12.75" x14ac:dyDescent="0.2"/>
  <cols>
    <col min="1" max="1" width="10.85546875" style="3" customWidth="1"/>
    <col min="2" max="2" width="4.140625" style="3" bestFit="1" customWidth="1"/>
    <col min="3" max="3" width="38.140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67"/>
      <c r="B1" s="1067"/>
      <c r="C1" s="1067"/>
      <c r="D1" s="1067"/>
      <c r="E1" s="1067"/>
      <c r="F1" s="1067"/>
      <c r="G1" s="1067"/>
      <c r="H1" s="1067"/>
      <c r="I1" s="1067"/>
      <c r="J1" s="1067"/>
      <c r="K1" s="1067"/>
    </row>
    <row r="2" spans="1:11" ht="8.25" customHeight="1" x14ac:dyDescent="0.2">
      <c r="A2" s="543"/>
      <c r="B2" s="543"/>
      <c r="C2" s="543"/>
      <c r="D2" s="543"/>
      <c r="E2" s="543"/>
      <c r="F2" s="543"/>
      <c r="G2" s="543"/>
      <c r="H2" s="543"/>
      <c r="I2" s="543"/>
      <c r="J2" s="543"/>
      <c r="K2" s="543"/>
    </row>
    <row r="3" spans="1:11" x14ac:dyDescent="0.2">
      <c r="A3" s="544" t="s">
        <v>16</v>
      </c>
      <c r="B3" s="545"/>
      <c r="C3" s="545"/>
      <c r="D3" s="545"/>
      <c r="E3" s="545"/>
      <c r="F3" s="545"/>
      <c r="G3" s="545"/>
      <c r="H3" s="545"/>
      <c r="I3" s="545"/>
      <c r="J3" s="545"/>
      <c r="K3" s="545"/>
    </row>
    <row r="4" spans="1:11" x14ac:dyDescent="0.2">
      <c r="A4" s="546" t="s">
        <v>19</v>
      </c>
      <c r="B4" s="546"/>
      <c r="C4" s="546" t="s">
        <v>18</v>
      </c>
      <c r="D4" s="547"/>
      <c r="E4" s="546"/>
      <c r="F4" s="546"/>
      <c r="G4" s="546"/>
      <c r="H4" s="546"/>
      <c r="I4" s="545"/>
      <c r="J4" s="545"/>
      <c r="K4" s="545"/>
    </row>
    <row r="5" spans="1:11" x14ac:dyDescent="0.2">
      <c r="A5" s="546" t="s">
        <v>94</v>
      </c>
      <c r="B5" s="546"/>
      <c r="C5" s="546" t="s">
        <v>136</v>
      </c>
      <c r="D5" s="546"/>
      <c r="E5" s="546"/>
      <c r="F5" s="546"/>
      <c r="G5" s="546"/>
      <c r="H5" s="546"/>
      <c r="I5" s="545"/>
      <c r="J5" s="545"/>
      <c r="K5" s="545"/>
    </row>
    <row r="6" spans="1:11" x14ac:dyDescent="0.2">
      <c r="A6" s="548"/>
      <c r="B6" s="546"/>
      <c r="C6" s="546"/>
      <c r="D6" s="546"/>
      <c r="E6" s="546"/>
      <c r="F6" s="546"/>
      <c r="G6" s="546"/>
      <c r="H6" s="546"/>
      <c r="I6" s="1068" t="s">
        <v>20</v>
      </c>
      <c r="J6" s="1069"/>
      <c r="K6" s="1070"/>
    </row>
    <row r="7" spans="1:11" x14ac:dyDescent="0.2">
      <c r="A7" s="548"/>
      <c r="B7" s="546"/>
      <c r="C7" s="546"/>
      <c r="D7" s="546"/>
      <c r="E7" s="546"/>
      <c r="F7" s="546"/>
      <c r="G7" s="546"/>
      <c r="H7" s="546"/>
      <c r="I7" s="549" t="s">
        <v>21</v>
      </c>
      <c r="J7" s="1071" t="s">
        <v>31</v>
      </c>
      <c r="K7" s="1072"/>
    </row>
    <row r="8" spans="1:11" ht="12.75" customHeight="1" x14ac:dyDescent="0.2">
      <c r="A8" s="546"/>
      <c r="B8" s="546"/>
      <c r="C8" s="546"/>
      <c r="D8" s="546"/>
      <c r="E8" s="546"/>
      <c r="F8" s="546"/>
      <c r="G8" s="546"/>
      <c r="H8" s="545"/>
      <c r="I8" s="549" t="s">
        <v>22</v>
      </c>
      <c r="J8" s="1073" t="s">
        <v>108</v>
      </c>
      <c r="K8" s="1074"/>
    </row>
    <row r="9" spans="1:11" ht="12.75" customHeight="1" x14ac:dyDescent="0.2">
      <c r="A9" s="1066" t="s">
        <v>23</v>
      </c>
      <c r="B9" s="1066"/>
      <c r="C9" s="1066"/>
      <c r="D9" s="1066"/>
      <c r="E9" s="1066"/>
      <c r="F9" s="1066"/>
      <c r="G9" s="1066"/>
      <c r="H9" s="1066"/>
      <c r="I9" s="550" t="s">
        <v>24</v>
      </c>
      <c r="J9" s="1077" t="s">
        <v>109</v>
      </c>
      <c r="K9" s="1078"/>
    </row>
    <row r="10" spans="1:11" ht="10.5" customHeight="1" thickBot="1" x14ac:dyDescent="0.25">
      <c r="A10" s="1066" t="s">
        <v>30</v>
      </c>
      <c r="B10" s="1066"/>
      <c r="C10" s="1066"/>
      <c r="D10" s="1066"/>
      <c r="E10" s="1066"/>
      <c r="F10" s="706"/>
      <c r="G10" s="552"/>
      <c r="H10" s="546"/>
      <c r="I10" s="545"/>
      <c r="J10" s="545"/>
      <c r="K10" s="545"/>
    </row>
    <row r="11" spans="1:11" ht="12.75" customHeight="1" x14ac:dyDescent="0.2">
      <c r="A11" s="1063" t="s">
        <v>25</v>
      </c>
      <c r="B11" s="1064"/>
      <c r="C11" s="1064"/>
      <c r="D11" s="1064"/>
      <c r="E11" s="1065"/>
      <c r="F11" s="706"/>
      <c r="G11" s="1063" t="s">
        <v>20</v>
      </c>
      <c r="H11" s="1064"/>
      <c r="I11" s="1064"/>
      <c r="J11" s="1064"/>
      <c r="K11" s="1065"/>
    </row>
    <row r="12" spans="1:11" ht="7.5" customHeight="1" x14ac:dyDescent="0.2">
      <c r="A12" s="553"/>
      <c r="B12" s="554"/>
      <c r="C12" s="554"/>
      <c r="D12" s="554"/>
      <c r="E12" s="555"/>
      <c r="F12" s="545"/>
      <c r="G12" s="553"/>
      <c r="H12" s="554" t="s">
        <v>15</v>
      </c>
      <c r="I12" s="554" t="s">
        <v>15</v>
      </c>
      <c r="J12" s="554" t="s">
        <v>15</v>
      </c>
      <c r="K12" s="555" t="s">
        <v>15</v>
      </c>
    </row>
    <row r="13" spans="1:11" s="12" customFormat="1" x14ac:dyDescent="0.2">
      <c r="A13" s="556" t="s">
        <v>0</v>
      </c>
      <c r="B13" s="557" t="s">
        <v>26</v>
      </c>
      <c r="C13" s="557" t="s">
        <v>27</v>
      </c>
      <c r="D13" s="557" t="s">
        <v>28</v>
      </c>
      <c r="E13" s="558" t="s">
        <v>29</v>
      </c>
      <c r="F13" s="559"/>
      <c r="G13" s="556" t="s">
        <v>0</v>
      </c>
      <c r="H13" s="557" t="s">
        <v>26</v>
      </c>
      <c r="I13" s="557" t="s">
        <v>27</v>
      </c>
      <c r="J13" s="557" t="s">
        <v>28</v>
      </c>
      <c r="K13" s="558" t="s">
        <v>29</v>
      </c>
    </row>
    <row r="14" spans="1:11" ht="12.75" customHeight="1" x14ac:dyDescent="0.2">
      <c r="A14" s="582">
        <v>44287</v>
      </c>
      <c r="B14" s="583"/>
      <c r="C14" s="18" t="s">
        <v>48</v>
      </c>
      <c r="D14" s="584">
        <v>6158104</v>
      </c>
      <c r="E14" s="585"/>
      <c r="F14" s="545"/>
      <c r="G14" s="582">
        <v>44287</v>
      </c>
      <c r="H14" s="583"/>
      <c r="I14" s="18" t="s">
        <v>48</v>
      </c>
      <c r="J14" s="584"/>
      <c r="K14" s="688">
        <v>6158104</v>
      </c>
    </row>
    <row r="15" spans="1:11" ht="15" x14ac:dyDescent="0.2">
      <c r="A15" s="134">
        <v>44287</v>
      </c>
      <c r="B15" s="586">
        <v>1</v>
      </c>
      <c r="C15" s="125" t="s">
        <v>137</v>
      </c>
      <c r="D15" s="587"/>
      <c r="E15" s="588">
        <v>1456000</v>
      </c>
      <c r="F15" s="560"/>
      <c r="G15" s="134">
        <v>44287</v>
      </c>
      <c r="H15" s="586">
        <v>1</v>
      </c>
      <c r="I15" s="125" t="s">
        <v>137</v>
      </c>
      <c r="J15" s="587">
        <v>1456000</v>
      </c>
      <c r="K15" s="588"/>
    </row>
    <row r="16" spans="1:11" ht="12" customHeight="1" x14ac:dyDescent="0.2">
      <c r="A16" s="134">
        <v>44287</v>
      </c>
      <c r="B16" s="589">
        <v>2</v>
      </c>
      <c r="C16" s="125" t="s">
        <v>128</v>
      </c>
      <c r="D16" s="587"/>
      <c r="E16" s="588">
        <v>2600</v>
      </c>
      <c r="F16" s="560"/>
      <c r="G16" s="134">
        <v>44287</v>
      </c>
      <c r="H16" s="589">
        <v>2</v>
      </c>
      <c r="I16" s="125" t="s">
        <v>128</v>
      </c>
      <c r="J16" s="587">
        <v>2600</v>
      </c>
      <c r="K16" s="588"/>
    </row>
    <row r="17" spans="1:11" ht="12" customHeight="1" x14ac:dyDescent="0.2">
      <c r="A17" s="134">
        <v>44293</v>
      </c>
      <c r="B17" s="589">
        <v>3</v>
      </c>
      <c r="C17" s="125" t="s">
        <v>179</v>
      </c>
      <c r="D17" s="590"/>
      <c r="E17" s="19">
        <v>2480340</v>
      </c>
      <c r="F17" s="560"/>
      <c r="G17" s="134">
        <v>44293</v>
      </c>
      <c r="H17" s="589">
        <v>3</v>
      </c>
      <c r="I17" s="125" t="s">
        <v>179</v>
      </c>
      <c r="J17" s="590">
        <v>2480340</v>
      </c>
      <c r="K17" s="19"/>
    </row>
    <row r="18" spans="1:11" ht="13.5" customHeight="1" x14ac:dyDescent="0.2">
      <c r="A18" s="134">
        <v>44293</v>
      </c>
      <c r="B18" s="586">
        <v>4</v>
      </c>
      <c r="C18" s="125" t="s">
        <v>180</v>
      </c>
      <c r="D18" s="590"/>
      <c r="E18" s="19">
        <v>2300</v>
      </c>
      <c r="F18" s="560"/>
      <c r="G18" s="134">
        <v>44293</v>
      </c>
      <c r="H18" s="586">
        <v>4</v>
      </c>
      <c r="I18" s="125" t="s">
        <v>180</v>
      </c>
      <c r="J18" s="590">
        <v>2300</v>
      </c>
      <c r="K18" s="19"/>
    </row>
    <row r="19" spans="1:11" ht="13.5" customHeight="1" x14ac:dyDescent="0.2">
      <c r="A19" s="134">
        <v>44293</v>
      </c>
      <c r="B19" s="586">
        <v>5</v>
      </c>
      <c r="C19" s="125" t="s">
        <v>181</v>
      </c>
      <c r="D19" s="590"/>
      <c r="E19" s="19">
        <v>1387230</v>
      </c>
      <c r="F19" s="560"/>
      <c r="G19" s="134">
        <v>44293</v>
      </c>
      <c r="H19" s="586">
        <v>5</v>
      </c>
      <c r="I19" s="125" t="s">
        <v>181</v>
      </c>
      <c r="J19" s="590">
        <v>1387230</v>
      </c>
      <c r="K19" s="19"/>
    </row>
    <row r="20" spans="1:11" ht="13.5" customHeight="1" x14ac:dyDescent="0.2">
      <c r="A20" s="134">
        <v>44293</v>
      </c>
      <c r="B20" s="586">
        <v>6</v>
      </c>
      <c r="C20" s="125" t="s">
        <v>182</v>
      </c>
      <c r="D20" s="590">
        <v>6000000</v>
      </c>
      <c r="E20" s="19"/>
      <c r="F20" s="560"/>
      <c r="G20" s="134">
        <v>44293</v>
      </c>
      <c r="H20" s="586">
        <v>6</v>
      </c>
      <c r="I20" s="125" t="s">
        <v>182</v>
      </c>
      <c r="J20" s="590"/>
      <c r="K20" s="19">
        <v>6000000</v>
      </c>
    </row>
    <row r="21" spans="1:11" ht="13.5" customHeight="1" x14ac:dyDescent="0.2">
      <c r="A21" s="134">
        <v>44293</v>
      </c>
      <c r="B21" s="586">
        <v>7</v>
      </c>
      <c r="C21" s="125" t="s">
        <v>195</v>
      </c>
      <c r="D21" s="590"/>
      <c r="E21" s="19">
        <v>1800000</v>
      </c>
      <c r="F21" s="560"/>
      <c r="G21" s="134">
        <v>44293</v>
      </c>
      <c r="H21" s="586">
        <v>7</v>
      </c>
      <c r="I21" s="125" t="s">
        <v>195</v>
      </c>
      <c r="J21" s="590">
        <v>1800000</v>
      </c>
      <c r="K21" s="19"/>
    </row>
    <row r="22" spans="1:11" ht="12" customHeight="1" x14ac:dyDescent="0.2">
      <c r="A22" s="134">
        <v>44293</v>
      </c>
      <c r="B22" s="589">
        <v>8</v>
      </c>
      <c r="C22" s="125" t="s">
        <v>128</v>
      </c>
      <c r="D22" s="590"/>
      <c r="E22" s="19">
        <v>5000</v>
      </c>
      <c r="F22" s="560"/>
      <c r="G22" s="134">
        <v>44293</v>
      </c>
      <c r="H22" s="589">
        <v>8</v>
      </c>
      <c r="I22" s="125" t="s">
        <v>128</v>
      </c>
      <c r="J22" s="590">
        <v>5000</v>
      </c>
      <c r="K22" s="19"/>
    </row>
    <row r="23" spans="1:11" ht="13.5" customHeight="1" x14ac:dyDescent="0.2">
      <c r="A23" s="134">
        <v>44293</v>
      </c>
      <c r="B23" s="589">
        <v>9</v>
      </c>
      <c r="C23" s="125" t="s">
        <v>196</v>
      </c>
      <c r="D23" s="590"/>
      <c r="E23" s="19">
        <v>5000000</v>
      </c>
      <c r="F23" s="560"/>
      <c r="G23" s="134">
        <v>44293</v>
      </c>
      <c r="H23" s="589">
        <v>9</v>
      </c>
      <c r="I23" s="125" t="s">
        <v>196</v>
      </c>
      <c r="J23" s="590">
        <v>5000000</v>
      </c>
      <c r="K23" s="19"/>
    </row>
    <row r="24" spans="1:11" ht="13.5" customHeight="1" x14ac:dyDescent="0.2">
      <c r="A24" s="134">
        <v>44293</v>
      </c>
      <c r="B24" s="589">
        <v>10</v>
      </c>
      <c r="C24" s="125" t="s">
        <v>124</v>
      </c>
      <c r="D24" s="590"/>
      <c r="E24" s="19">
        <v>2600</v>
      </c>
      <c r="F24" s="560"/>
      <c r="G24" s="134">
        <v>44293</v>
      </c>
      <c r="H24" s="589">
        <v>10</v>
      </c>
      <c r="I24" s="125" t="s">
        <v>124</v>
      </c>
      <c r="J24" s="590">
        <v>2600</v>
      </c>
      <c r="K24" s="19"/>
    </row>
    <row r="25" spans="1:11" ht="13.5" customHeight="1" x14ac:dyDescent="0.2">
      <c r="A25" s="134">
        <v>44299</v>
      </c>
      <c r="B25" s="589">
        <v>11</v>
      </c>
      <c r="C25" s="125" t="s">
        <v>182</v>
      </c>
      <c r="D25" s="590">
        <v>2000000</v>
      </c>
      <c r="E25" s="19"/>
      <c r="F25" s="560"/>
      <c r="G25" s="134">
        <v>44299</v>
      </c>
      <c r="H25" s="589">
        <v>11</v>
      </c>
      <c r="I25" s="125" t="s">
        <v>182</v>
      </c>
      <c r="J25" s="590"/>
      <c r="K25" s="19">
        <v>2000000</v>
      </c>
    </row>
    <row r="26" spans="1:11" ht="13.5" customHeight="1" x14ac:dyDescent="0.2">
      <c r="A26" s="134">
        <v>44299</v>
      </c>
      <c r="B26" s="589">
        <v>12</v>
      </c>
      <c r="C26" s="125" t="s">
        <v>719</v>
      </c>
      <c r="D26" s="590"/>
      <c r="E26" s="19">
        <v>2000000</v>
      </c>
      <c r="F26" s="560"/>
      <c r="G26" s="134">
        <v>44299</v>
      </c>
      <c r="H26" s="589">
        <v>12</v>
      </c>
      <c r="I26" s="125" t="s">
        <v>719</v>
      </c>
      <c r="J26" s="590">
        <v>2000000</v>
      </c>
      <c r="K26" s="19"/>
    </row>
    <row r="27" spans="1:11" ht="13.5" customHeight="1" x14ac:dyDescent="0.2">
      <c r="A27" s="134">
        <v>44299</v>
      </c>
      <c r="B27" s="589">
        <v>13</v>
      </c>
      <c r="C27" s="125" t="s">
        <v>128</v>
      </c>
      <c r="D27" s="590"/>
      <c r="E27" s="19">
        <v>5000</v>
      </c>
      <c r="F27" s="560"/>
      <c r="G27" s="134">
        <v>44299</v>
      </c>
      <c r="H27" s="589">
        <v>13</v>
      </c>
      <c r="I27" s="125" t="s">
        <v>128</v>
      </c>
      <c r="J27" s="590">
        <v>5000</v>
      </c>
      <c r="K27" s="19"/>
    </row>
    <row r="28" spans="1:11" ht="13.5" customHeight="1" x14ac:dyDescent="0.2">
      <c r="A28" s="134">
        <v>44306</v>
      </c>
      <c r="B28" s="589">
        <v>14</v>
      </c>
      <c r="C28" s="125" t="s">
        <v>182</v>
      </c>
      <c r="D28" s="590">
        <v>3100000</v>
      </c>
      <c r="E28" s="19"/>
      <c r="F28" s="560"/>
      <c r="G28" s="134">
        <v>44306</v>
      </c>
      <c r="H28" s="589">
        <v>14</v>
      </c>
      <c r="I28" s="125" t="s">
        <v>182</v>
      </c>
      <c r="J28" s="590"/>
      <c r="K28" s="19">
        <v>3100000</v>
      </c>
    </row>
    <row r="29" spans="1:11" ht="13.5" customHeight="1" x14ac:dyDescent="0.2">
      <c r="A29" s="134">
        <v>44306</v>
      </c>
      <c r="B29" s="589">
        <v>15</v>
      </c>
      <c r="C29" s="125" t="s">
        <v>488</v>
      </c>
      <c r="D29" s="590"/>
      <c r="E29" s="19">
        <v>3100000</v>
      </c>
      <c r="F29" s="560"/>
      <c r="G29" s="134">
        <v>44306</v>
      </c>
      <c r="H29" s="589">
        <v>15</v>
      </c>
      <c r="I29" s="125" t="s">
        <v>488</v>
      </c>
      <c r="J29" s="590">
        <v>3100000</v>
      </c>
      <c r="K29" s="19"/>
    </row>
    <row r="30" spans="1:11" ht="13.5" customHeight="1" x14ac:dyDescent="0.2">
      <c r="A30" s="134">
        <v>44306</v>
      </c>
      <c r="B30" s="589">
        <v>16</v>
      </c>
      <c r="C30" s="125" t="s">
        <v>128</v>
      </c>
      <c r="D30" s="590"/>
      <c r="E30" s="19">
        <v>10000</v>
      </c>
      <c r="F30" s="560"/>
      <c r="G30" s="134">
        <v>44306</v>
      </c>
      <c r="H30" s="589">
        <v>16</v>
      </c>
      <c r="I30" s="125" t="s">
        <v>128</v>
      </c>
      <c r="J30" s="590">
        <v>10000</v>
      </c>
      <c r="K30" s="19"/>
    </row>
    <row r="31" spans="1:11" ht="13.5" customHeight="1" x14ac:dyDescent="0.2">
      <c r="A31" s="134">
        <v>44314</v>
      </c>
      <c r="B31" s="589">
        <v>17</v>
      </c>
      <c r="C31" s="125" t="s">
        <v>182</v>
      </c>
      <c r="D31" s="590">
        <v>13052000</v>
      </c>
      <c r="E31" s="19"/>
      <c r="F31" s="560"/>
      <c r="G31" s="134">
        <v>44314</v>
      </c>
      <c r="H31" s="589">
        <v>17</v>
      </c>
      <c r="I31" s="125" t="s">
        <v>182</v>
      </c>
      <c r="J31" s="590"/>
      <c r="K31" s="19">
        <v>13052000</v>
      </c>
    </row>
    <row r="32" spans="1:11" ht="13.5" customHeight="1" x14ac:dyDescent="0.2">
      <c r="A32" s="134">
        <v>44314</v>
      </c>
      <c r="B32" s="589">
        <v>18</v>
      </c>
      <c r="C32" s="125" t="s">
        <v>615</v>
      </c>
      <c r="D32" s="590"/>
      <c r="E32" s="19">
        <v>3167000</v>
      </c>
      <c r="F32" s="560"/>
      <c r="G32" s="134">
        <v>44314</v>
      </c>
      <c r="H32" s="589">
        <v>18</v>
      </c>
      <c r="I32" s="125" t="s">
        <v>615</v>
      </c>
      <c r="J32" s="590">
        <v>3167000</v>
      </c>
      <c r="K32" s="19"/>
    </row>
    <row r="33" spans="1:11" ht="15" x14ac:dyDescent="0.2">
      <c r="A33" s="134">
        <v>44314</v>
      </c>
      <c r="B33" s="589">
        <v>19</v>
      </c>
      <c r="C33" s="125" t="s">
        <v>128</v>
      </c>
      <c r="D33" s="590"/>
      <c r="E33" s="19">
        <v>10000</v>
      </c>
      <c r="F33" s="560"/>
      <c r="G33" s="134">
        <v>44314</v>
      </c>
      <c r="H33" s="589">
        <v>19</v>
      </c>
      <c r="I33" s="125" t="s">
        <v>128</v>
      </c>
      <c r="J33" s="19">
        <v>10000</v>
      </c>
      <c r="K33" s="19"/>
    </row>
    <row r="34" spans="1:11" ht="13.5" customHeight="1" x14ac:dyDescent="0.2">
      <c r="A34" s="134">
        <v>44314</v>
      </c>
      <c r="B34" s="589">
        <v>20</v>
      </c>
      <c r="C34" s="125" t="s">
        <v>640</v>
      </c>
      <c r="D34" s="590"/>
      <c r="E34" s="19">
        <v>740400</v>
      </c>
      <c r="F34" s="560"/>
      <c r="G34" s="134">
        <v>44314</v>
      </c>
      <c r="H34" s="589">
        <v>20</v>
      </c>
      <c r="I34" s="125" t="s">
        <v>640</v>
      </c>
      <c r="J34" s="19">
        <v>740400</v>
      </c>
      <c r="K34" s="19"/>
    </row>
    <row r="35" spans="1:11" ht="13.5" customHeight="1" x14ac:dyDescent="0.2">
      <c r="A35" s="134">
        <v>44314</v>
      </c>
      <c r="B35" s="589">
        <v>21</v>
      </c>
      <c r="C35" s="125" t="s">
        <v>641</v>
      </c>
      <c r="D35" s="590"/>
      <c r="E35" s="19">
        <v>740400</v>
      </c>
      <c r="F35" s="560"/>
      <c r="G35" s="134">
        <v>44314</v>
      </c>
      <c r="H35" s="589">
        <v>21</v>
      </c>
      <c r="I35" s="125" t="s">
        <v>641</v>
      </c>
      <c r="J35" s="19">
        <v>740400</v>
      </c>
      <c r="K35" s="19"/>
    </row>
    <row r="36" spans="1:11" ht="13.5" customHeight="1" x14ac:dyDescent="0.2">
      <c r="A36" s="134">
        <v>44314</v>
      </c>
      <c r="B36" s="589">
        <v>22</v>
      </c>
      <c r="C36" s="125" t="s">
        <v>642</v>
      </c>
      <c r="D36" s="590"/>
      <c r="E36" s="19">
        <v>1500000</v>
      </c>
      <c r="F36" s="560"/>
      <c r="G36" s="134">
        <v>44314</v>
      </c>
      <c r="H36" s="589">
        <v>22</v>
      </c>
      <c r="I36" s="125" t="s">
        <v>642</v>
      </c>
      <c r="J36" s="19">
        <v>1500000</v>
      </c>
      <c r="K36" s="19"/>
    </row>
    <row r="37" spans="1:11" ht="13.5" customHeight="1" x14ac:dyDescent="0.2">
      <c r="A37" s="134">
        <v>44314</v>
      </c>
      <c r="B37" s="589">
        <v>23</v>
      </c>
      <c r="C37" s="125" t="s">
        <v>643</v>
      </c>
      <c r="D37" s="590"/>
      <c r="E37" s="19">
        <v>1314500</v>
      </c>
      <c r="F37" s="560"/>
      <c r="G37" s="134">
        <v>44314</v>
      </c>
      <c r="H37" s="589">
        <v>23</v>
      </c>
      <c r="I37" s="125" t="s">
        <v>643</v>
      </c>
      <c r="J37" s="19">
        <v>1314500</v>
      </c>
      <c r="K37" s="19"/>
    </row>
    <row r="38" spans="1:11" ht="12" customHeight="1" x14ac:dyDescent="0.2">
      <c r="A38" s="134">
        <v>44314</v>
      </c>
      <c r="B38" s="589">
        <v>24</v>
      </c>
      <c r="C38" s="125" t="s">
        <v>644</v>
      </c>
      <c r="D38" s="590"/>
      <c r="E38" s="19">
        <v>2935000</v>
      </c>
      <c r="F38" s="560"/>
      <c r="G38" s="134">
        <v>44314</v>
      </c>
      <c r="H38" s="589">
        <v>24</v>
      </c>
      <c r="I38" s="125" t="s">
        <v>644</v>
      </c>
      <c r="J38" s="19">
        <v>2935000</v>
      </c>
      <c r="K38" s="19"/>
    </row>
    <row r="39" spans="1:11" ht="12" customHeight="1" x14ac:dyDescent="0.2">
      <c r="A39" s="134">
        <v>44314</v>
      </c>
      <c r="B39" s="589">
        <v>25</v>
      </c>
      <c r="C39" s="125" t="s">
        <v>128</v>
      </c>
      <c r="D39" s="590"/>
      <c r="E39" s="19">
        <v>2600</v>
      </c>
      <c r="F39" s="560"/>
      <c r="G39" s="134">
        <v>44314</v>
      </c>
      <c r="H39" s="589">
        <v>25</v>
      </c>
      <c r="I39" s="125" t="s">
        <v>128</v>
      </c>
      <c r="J39" s="19">
        <v>2600</v>
      </c>
      <c r="K39" s="19"/>
    </row>
    <row r="40" spans="1:11" ht="12" customHeight="1" x14ac:dyDescent="0.2">
      <c r="A40" s="134">
        <v>44314</v>
      </c>
      <c r="B40" s="589">
        <v>26</v>
      </c>
      <c r="C40" s="125" t="s">
        <v>128</v>
      </c>
      <c r="D40" s="590"/>
      <c r="E40" s="19">
        <v>2600</v>
      </c>
      <c r="F40" s="560"/>
      <c r="G40" s="134">
        <v>44314</v>
      </c>
      <c r="H40" s="589">
        <v>26</v>
      </c>
      <c r="I40" s="125" t="s">
        <v>128</v>
      </c>
      <c r="J40" s="19">
        <v>2600</v>
      </c>
      <c r="K40" s="19"/>
    </row>
    <row r="41" spans="1:11" ht="12" customHeight="1" x14ac:dyDescent="0.2">
      <c r="A41" s="134">
        <v>44314</v>
      </c>
      <c r="B41" s="589">
        <v>27</v>
      </c>
      <c r="C41" s="125" t="s">
        <v>128</v>
      </c>
      <c r="D41" s="590"/>
      <c r="E41" s="19">
        <v>2600</v>
      </c>
      <c r="F41" s="560"/>
      <c r="G41" s="134">
        <v>44314</v>
      </c>
      <c r="H41" s="589">
        <v>27</v>
      </c>
      <c r="I41" s="125" t="s">
        <v>128</v>
      </c>
      <c r="J41" s="19">
        <v>2600</v>
      </c>
      <c r="K41" s="19"/>
    </row>
    <row r="42" spans="1:11" ht="12" customHeight="1" x14ac:dyDescent="0.2">
      <c r="A42" s="134">
        <v>44314</v>
      </c>
      <c r="B42" s="589">
        <v>28</v>
      </c>
      <c r="C42" s="125" t="s">
        <v>128</v>
      </c>
      <c r="D42" s="590"/>
      <c r="E42" s="19">
        <v>2600</v>
      </c>
      <c r="F42" s="560"/>
      <c r="G42" s="134">
        <v>44314</v>
      </c>
      <c r="H42" s="589">
        <v>28</v>
      </c>
      <c r="I42" s="125" t="s">
        <v>128</v>
      </c>
      <c r="J42" s="19">
        <v>2600</v>
      </c>
      <c r="K42" s="19"/>
    </row>
    <row r="43" spans="1:11" ht="12" customHeight="1" x14ac:dyDescent="0.2">
      <c r="A43" s="134">
        <v>44314</v>
      </c>
      <c r="B43" s="589">
        <v>29</v>
      </c>
      <c r="C43" s="125" t="s">
        <v>128</v>
      </c>
      <c r="D43" s="590"/>
      <c r="E43" s="19">
        <v>2600</v>
      </c>
      <c r="F43" s="560"/>
      <c r="G43" s="134">
        <v>44314</v>
      </c>
      <c r="H43" s="589">
        <v>29</v>
      </c>
      <c r="I43" s="125" t="s">
        <v>128</v>
      </c>
      <c r="J43" s="19">
        <v>2600</v>
      </c>
      <c r="K43" s="19"/>
    </row>
    <row r="44" spans="1:11" ht="12" customHeight="1" x14ac:dyDescent="0.2">
      <c r="A44" s="134">
        <v>44314</v>
      </c>
      <c r="B44" s="589">
        <v>30</v>
      </c>
      <c r="C44" s="125" t="s">
        <v>718</v>
      </c>
      <c r="D44" s="590"/>
      <c r="E44" s="19">
        <v>1440000</v>
      </c>
      <c r="F44" s="560"/>
      <c r="G44" s="134">
        <v>44314</v>
      </c>
      <c r="H44" s="589">
        <v>30</v>
      </c>
      <c r="I44" s="125" t="s">
        <v>718</v>
      </c>
      <c r="J44" s="19">
        <v>1440000</v>
      </c>
      <c r="K44" s="19"/>
    </row>
    <row r="45" spans="1:11" ht="12" customHeight="1" x14ac:dyDescent="0.2">
      <c r="A45" s="134">
        <v>44314</v>
      </c>
      <c r="B45" s="589">
        <v>31</v>
      </c>
      <c r="C45" s="125" t="s">
        <v>128</v>
      </c>
      <c r="D45" s="590"/>
      <c r="E45" s="19">
        <v>2600</v>
      </c>
      <c r="F45" s="560"/>
      <c r="G45" s="134">
        <v>44314</v>
      </c>
      <c r="H45" s="589">
        <v>31</v>
      </c>
      <c r="I45" s="125" t="s">
        <v>128</v>
      </c>
      <c r="J45" s="19">
        <v>2600</v>
      </c>
      <c r="K45" s="19"/>
    </row>
    <row r="46" spans="1:11" ht="12" customHeight="1" x14ac:dyDescent="0.2">
      <c r="A46" s="847"/>
      <c r="B46" s="589"/>
      <c r="C46" s="125"/>
      <c r="D46" s="590"/>
      <c r="E46" s="19"/>
      <c r="F46" s="560"/>
      <c r="G46" s="847"/>
      <c r="H46" s="589"/>
      <c r="I46" s="125"/>
      <c r="J46" s="590"/>
      <c r="K46" s="19"/>
    </row>
    <row r="47" spans="1:11" x14ac:dyDescent="0.2">
      <c r="A47" s="591">
        <v>44316</v>
      </c>
      <c r="B47" s="592"/>
      <c r="C47" s="593" t="s">
        <v>69</v>
      </c>
      <c r="D47" s="594">
        <f>SUM(D14:D46)-SUM(E14:E46)</f>
        <v>1196134</v>
      </c>
      <c r="E47" s="595"/>
      <c r="F47" s="560"/>
      <c r="G47" s="591">
        <v>44316</v>
      </c>
      <c r="H47" s="592"/>
      <c r="I47" s="593" t="s">
        <v>69</v>
      </c>
      <c r="J47" s="594"/>
      <c r="K47" s="643">
        <f>SUM(K14:K46)-SUM(J14:J46)</f>
        <v>1196134</v>
      </c>
    </row>
    <row r="48" spans="1:11" ht="13.5" thickBot="1" x14ac:dyDescent="0.25">
      <c r="A48" s="21"/>
      <c r="B48" s="22"/>
      <c r="C48" s="22"/>
      <c r="D48" s="22"/>
      <c r="E48" s="596"/>
      <c r="F48" s="560"/>
      <c r="G48" s="21"/>
      <c r="H48" s="22"/>
      <c r="I48" s="22"/>
      <c r="J48" s="22"/>
      <c r="K48" s="596"/>
    </row>
    <row r="49" spans="1:12" x14ac:dyDescent="0.2">
      <c r="A49" s="8"/>
      <c r="B49" s="6"/>
      <c r="C49" s="6" t="s">
        <v>17</v>
      </c>
      <c r="D49" s="8"/>
      <c r="E49" s="8"/>
      <c r="F49" s="560"/>
      <c r="G49" s="8"/>
      <c r="H49" s="6"/>
      <c r="I49" s="6" t="s">
        <v>17</v>
      </c>
      <c r="J49" s="8"/>
      <c r="K49" s="8"/>
    </row>
    <row r="50" spans="1:12" x14ac:dyDescent="0.2">
      <c r="A50" s="8"/>
      <c r="B50" s="6"/>
      <c r="C50" s="6"/>
      <c r="D50" s="8"/>
      <c r="E50" s="990"/>
      <c r="F50" s="560"/>
      <c r="G50" s="8"/>
      <c r="H50" s="6"/>
      <c r="I50" s="6"/>
      <c r="J50" s="8"/>
      <c r="K50" s="8"/>
    </row>
    <row r="51" spans="1:12" x14ac:dyDescent="0.2">
      <c r="A51" s="13"/>
      <c r="B51" s="13"/>
      <c r="C51" s="597"/>
      <c r="D51" s="598"/>
      <c r="E51" s="14"/>
      <c r="F51" s="560"/>
      <c r="G51" s="13"/>
      <c r="H51" s="13"/>
      <c r="I51" s="597"/>
      <c r="J51" s="598"/>
      <c r="K51" s="14"/>
    </row>
    <row r="52" spans="1:12" x14ac:dyDescent="0.2">
      <c r="A52" s="13"/>
      <c r="B52" s="13"/>
      <c r="C52" s="599"/>
      <c r="D52" s="600"/>
      <c r="E52" s="14"/>
      <c r="F52" s="560"/>
      <c r="G52" s="13"/>
      <c r="H52" s="13"/>
      <c r="I52" s="599"/>
      <c r="J52" s="600"/>
      <c r="K52" s="14"/>
    </row>
    <row r="53" spans="1:12" x14ac:dyDescent="0.2">
      <c r="C53" s="601"/>
      <c r="D53" s="602"/>
      <c r="E53" s="207"/>
      <c r="F53" s="560"/>
      <c r="I53" s="601"/>
      <c r="J53" s="602"/>
      <c r="K53" s="207"/>
    </row>
    <row r="54" spans="1:12" x14ac:dyDescent="0.2">
      <c r="C54" s="601"/>
      <c r="D54" s="602"/>
      <c r="F54" s="560"/>
      <c r="I54" s="601"/>
      <c r="J54" s="602"/>
    </row>
    <row r="55" spans="1:12" x14ac:dyDescent="0.2">
      <c r="A55" s="603"/>
      <c r="B55" s="604"/>
      <c r="C55" s="605"/>
      <c r="D55" s="606"/>
      <c r="E55" s="606"/>
      <c r="F55" s="606"/>
      <c r="G55" s="603"/>
      <c r="H55" s="604"/>
      <c r="I55" s="605"/>
      <c r="J55" s="606"/>
      <c r="K55" s="606"/>
      <c r="L55" s="607"/>
    </row>
    <row r="56" spans="1:12" x14ac:dyDescent="0.2">
      <c r="A56" s="603"/>
      <c r="B56" s="604"/>
      <c r="C56" s="605"/>
      <c r="D56" s="606"/>
      <c r="E56" s="606"/>
      <c r="F56" s="606"/>
      <c r="G56" s="603"/>
      <c r="H56" s="604"/>
      <c r="I56" s="605"/>
      <c r="J56" s="606"/>
      <c r="K56" s="606"/>
      <c r="L56" s="607"/>
    </row>
    <row r="57" spans="1:12" x14ac:dyDescent="0.2">
      <c r="A57" s="603"/>
      <c r="B57" s="608"/>
      <c r="C57" s="605"/>
      <c r="D57" s="606"/>
      <c r="E57" s="606"/>
      <c r="F57" s="606"/>
      <c r="G57" s="603"/>
      <c r="H57" s="608"/>
      <c r="I57" s="605"/>
      <c r="J57" s="606"/>
      <c r="K57" s="606"/>
      <c r="L57" s="607"/>
    </row>
    <row r="58" spans="1:12" x14ac:dyDescent="0.2">
      <c r="A58" s="603"/>
      <c r="B58" s="608"/>
      <c r="C58" s="605"/>
      <c r="D58" s="606"/>
      <c r="E58" s="606"/>
      <c r="F58" s="606"/>
      <c r="G58" s="603"/>
      <c r="H58" s="608"/>
      <c r="I58" s="605"/>
      <c r="J58" s="606"/>
      <c r="K58" s="606"/>
      <c r="L58" s="607"/>
    </row>
    <row r="59" spans="1:12" x14ac:dyDescent="0.2">
      <c r="A59" s="603"/>
      <c r="B59" s="608"/>
      <c r="C59" s="605"/>
      <c r="D59" s="606"/>
      <c r="E59" s="606"/>
      <c r="F59" s="606"/>
      <c r="G59" s="603"/>
      <c r="H59" s="608"/>
      <c r="I59" s="605"/>
      <c r="J59" s="606"/>
      <c r="K59" s="606"/>
      <c r="L59" s="607"/>
    </row>
    <row r="60" spans="1:12" x14ac:dyDescent="0.2">
      <c r="A60" s="609"/>
      <c r="B60" s="605"/>
      <c r="C60" s="610"/>
      <c r="D60" s="611"/>
      <c r="E60" s="605"/>
      <c r="F60" s="612"/>
      <c r="G60" s="609"/>
      <c r="H60" s="613"/>
      <c r="I60" s="610"/>
      <c r="J60" s="612"/>
      <c r="K60" s="614"/>
      <c r="L60" s="607"/>
    </row>
    <row r="61" spans="1:12" x14ac:dyDescent="0.2">
      <c r="A61" s="613"/>
      <c r="B61" s="613"/>
      <c r="C61" s="613"/>
      <c r="D61" s="613"/>
      <c r="E61" s="615"/>
      <c r="F61" s="613"/>
      <c r="G61" s="615"/>
      <c r="H61" s="613"/>
      <c r="I61" s="613"/>
      <c r="J61" s="613"/>
      <c r="K61" s="613"/>
      <c r="L61" s="607"/>
    </row>
    <row r="62" spans="1:12" x14ac:dyDescent="0.2">
      <c r="A62" s="605"/>
      <c r="B62" s="610"/>
      <c r="C62" s="610"/>
      <c r="D62" s="605"/>
      <c r="E62" s="605"/>
      <c r="F62" s="615"/>
      <c r="G62" s="610"/>
      <c r="H62" s="605"/>
      <c r="I62" s="610"/>
      <c r="J62" s="605"/>
      <c r="K62" s="616"/>
      <c r="L62" s="607"/>
    </row>
    <row r="63" spans="1:12" s="15" customFormat="1" x14ac:dyDescent="0.2">
      <c r="A63" s="617"/>
      <c r="B63" s="617"/>
      <c r="C63" s="618"/>
      <c r="D63" s="619"/>
      <c r="E63" s="620"/>
      <c r="F63" s="620"/>
      <c r="G63" s="620"/>
      <c r="H63" s="620"/>
      <c r="I63" s="621"/>
      <c r="J63" s="617"/>
      <c r="K63" s="617"/>
      <c r="L63" s="622"/>
    </row>
    <row r="64" spans="1:12" s="15" customFormat="1" x14ac:dyDescent="0.2">
      <c r="A64" s="623"/>
      <c r="B64" s="623"/>
      <c r="C64" s="624"/>
      <c r="D64" s="625"/>
      <c r="E64" s="626"/>
      <c r="F64" s="620"/>
      <c r="G64" s="623"/>
      <c r="H64" s="623"/>
      <c r="I64" s="623"/>
      <c r="J64" s="623"/>
      <c r="K64" s="623"/>
      <c r="L64" s="622"/>
    </row>
    <row r="65" spans="1:12" x14ac:dyDescent="0.2">
      <c r="A65" s="623"/>
      <c r="B65" s="623"/>
      <c r="C65" s="624"/>
      <c r="D65" s="625"/>
      <c r="E65" s="623"/>
      <c r="F65" s="623"/>
      <c r="G65" s="623"/>
      <c r="H65" s="623"/>
      <c r="I65" s="623"/>
      <c r="J65" s="623"/>
      <c r="K65" s="623"/>
      <c r="L65" s="607"/>
    </row>
    <row r="66" spans="1:12" x14ac:dyDescent="0.2">
      <c r="A66" s="623"/>
      <c r="B66" s="623"/>
      <c r="C66" s="624"/>
      <c r="D66" s="627"/>
      <c r="E66" s="626"/>
      <c r="F66" s="623"/>
      <c r="G66" s="623"/>
      <c r="H66" s="623"/>
      <c r="I66" s="623"/>
      <c r="J66" s="623"/>
      <c r="K66" s="623"/>
      <c r="L66" s="607"/>
    </row>
    <row r="67" spans="1:12" x14ac:dyDescent="0.2">
      <c r="A67" s="561"/>
      <c r="B67" s="561"/>
      <c r="C67" s="561"/>
      <c r="D67" s="562"/>
      <c r="E67" s="561"/>
      <c r="F67" s="561"/>
      <c r="G67" s="561"/>
      <c r="H67" s="561"/>
      <c r="I67" s="561"/>
      <c r="J67" s="561"/>
      <c r="K67" s="561"/>
    </row>
    <row r="68" spans="1:12" x14ac:dyDescent="0.2">
      <c r="A68" s="561"/>
      <c r="B68" s="561"/>
      <c r="C68" s="561"/>
      <c r="D68" s="561"/>
      <c r="E68" s="561"/>
      <c r="F68" s="561"/>
      <c r="G68" s="561"/>
      <c r="H68" s="561"/>
      <c r="I68" s="561"/>
      <c r="J68" s="561"/>
      <c r="K68" s="561"/>
    </row>
    <row r="69" spans="1:12" x14ac:dyDescent="0.2">
      <c r="A69" s="561"/>
      <c r="B69" s="561"/>
      <c r="C69" s="563"/>
      <c r="D69" s="561"/>
      <c r="E69" s="561"/>
      <c r="F69" s="561"/>
      <c r="G69" s="561"/>
      <c r="H69" s="561"/>
      <c r="I69" s="561"/>
      <c r="J69" s="561"/>
      <c r="K69" s="561"/>
    </row>
    <row r="70" spans="1:12" x14ac:dyDescent="0.2">
      <c r="A70" s="561"/>
      <c r="B70" s="561"/>
      <c r="C70" s="561"/>
      <c r="D70" s="562"/>
      <c r="E70" s="561"/>
      <c r="F70" s="561"/>
      <c r="G70" s="561"/>
      <c r="H70" s="561"/>
      <c r="I70" s="561"/>
      <c r="J70" s="561"/>
      <c r="K70" s="561"/>
    </row>
    <row r="71" spans="1:12" x14ac:dyDescent="0.2">
      <c r="A71" s="561"/>
      <c r="B71" s="561"/>
      <c r="C71" s="561"/>
      <c r="D71" s="562"/>
      <c r="E71" s="561"/>
      <c r="F71" s="561"/>
      <c r="G71" s="561"/>
      <c r="H71" s="561"/>
      <c r="I71" s="561"/>
      <c r="J71" s="561"/>
      <c r="K71" s="561"/>
    </row>
    <row r="72" spans="1:12" x14ac:dyDescent="0.2">
      <c r="C72" s="125"/>
      <c r="D72" s="19"/>
    </row>
    <row r="73" spans="1:12" x14ac:dyDescent="0.2">
      <c r="D73" s="207"/>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76" fitToHeight="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0"/>
  <sheetViews>
    <sheetView topLeftCell="A15" zoomScale="125" workbookViewId="0">
      <selection activeCell="G30" sqref="G30"/>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67"/>
      <c r="B1" s="1067"/>
      <c r="C1" s="1067"/>
      <c r="D1" s="1067"/>
      <c r="E1" s="1067"/>
      <c r="F1" s="1067"/>
      <c r="G1" s="1067"/>
      <c r="H1" s="1067"/>
      <c r="I1" s="1067"/>
      <c r="J1" s="1067"/>
      <c r="K1" s="1067"/>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94</v>
      </c>
      <c r="B5" s="6"/>
      <c r="C5" s="6" t="s">
        <v>136</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1083" t="s">
        <v>20</v>
      </c>
      <c r="J9" s="1084"/>
      <c r="K9" s="1085"/>
    </row>
    <row r="10" spans="1:11" x14ac:dyDescent="0.2">
      <c r="A10" s="8"/>
      <c r="B10" s="6"/>
      <c r="C10" s="6"/>
      <c r="D10" s="31"/>
      <c r="E10" s="31"/>
      <c r="F10" s="6"/>
      <c r="G10" s="6"/>
      <c r="H10" s="6"/>
      <c r="I10" s="9" t="s">
        <v>21</v>
      </c>
      <c r="J10" s="1086" t="s">
        <v>31</v>
      </c>
      <c r="K10" s="1087"/>
    </row>
    <row r="11" spans="1:11" ht="12.75" customHeight="1" x14ac:dyDescent="0.2">
      <c r="A11" s="6"/>
      <c r="B11" s="6"/>
      <c r="C11" s="6"/>
      <c r="D11" s="31"/>
      <c r="E11" s="31"/>
      <c r="F11" s="6"/>
      <c r="G11" s="6"/>
      <c r="H11" s="5"/>
      <c r="I11" s="9" t="s">
        <v>22</v>
      </c>
      <c r="J11" s="1088" t="s">
        <v>32</v>
      </c>
      <c r="K11" s="1089"/>
    </row>
    <row r="12" spans="1:11" ht="12.75" customHeight="1" x14ac:dyDescent="0.2">
      <c r="A12" s="1079" t="s">
        <v>23</v>
      </c>
      <c r="B12" s="1079"/>
      <c r="C12" s="1079"/>
      <c r="D12" s="1079"/>
      <c r="E12" s="1079"/>
      <c r="F12" s="1079"/>
      <c r="G12" s="1079"/>
      <c r="H12" s="1079"/>
      <c r="I12" s="10" t="s">
        <v>24</v>
      </c>
      <c r="J12" s="1090" t="s">
        <v>33</v>
      </c>
      <c r="K12" s="1091"/>
    </row>
    <row r="13" spans="1:11" ht="15.75" customHeight="1" x14ac:dyDescent="0.2">
      <c r="A13" s="1079" t="s">
        <v>39</v>
      </c>
      <c r="B13" s="1079"/>
      <c r="C13" s="1079"/>
      <c r="D13" s="1079"/>
      <c r="E13" s="1079"/>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1080" t="s">
        <v>25</v>
      </c>
      <c r="B16" s="1081"/>
      <c r="C16" s="1081"/>
      <c r="D16" s="1081"/>
      <c r="E16" s="1082"/>
      <c r="F16" s="16"/>
      <c r="G16" s="1080" t="s">
        <v>20</v>
      </c>
      <c r="H16" s="1081"/>
      <c r="I16" s="1081"/>
      <c r="J16" s="1081"/>
      <c r="K16" s="1082"/>
    </row>
    <row r="17" spans="1:11" x14ac:dyDescent="0.2">
      <c r="A17" s="128"/>
      <c r="B17" s="129"/>
      <c r="C17" s="129"/>
      <c r="D17" s="130"/>
      <c r="E17" s="131"/>
      <c r="F17" s="5"/>
      <c r="G17" s="128"/>
      <c r="H17" s="129" t="s">
        <v>15</v>
      </c>
      <c r="I17" s="129" t="s">
        <v>15</v>
      </c>
      <c r="J17" s="130" t="s">
        <v>15</v>
      </c>
      <c r="K17" s="131" t="s">
        <v>15</v>
      </c>
    </row>
    <row r="18" spans="1:11" s="12" customFormat="1" x14ac:dyDescent="0.2">
      <c r="A18" s="132" t="s">
        <v>0</v>
      </c>
      <c r="B18" s="133" t="s">
        <v>26</v>
      </c>
      <c r="C18" s="133" t="s">
        <v>27</v>
      </c>
      <c r="D18" s="126" t="s">
        <v>28</v>
      </c>
      <c r="E18" s="127" t="s">
        <v>29</v>
      </c>
      <c r="F18" s="17"/>
      <c r="G18" s="132" t="s">
        <v>0</v>
      </c>
      <c r="H18" s="133" t="s">
        <v>26</v>
      </c>
      <c r="I18" s="133" t="s">
        <v>27</v>
      </c>
      <c r="J18" s="126" t="s">
        <v>28</v>
      </c>
      <c r="K18" s="127" t="s">
        <v>29</v>
      </c>
    </row>
    <row r="19" spans="1:11" ht="12.75" customHeight="1" x14ac:dyDescent="0.2">
      <c r="A19" s="20">
        <v>44287</v>
      </c>
      <c r="B19" s="18"/>
      <c r="C19" s="18" t="s">
        <v>69</v>
      </c>
      <c r="D19" s="32">
        <v>69.650000000000006</v>
      </c>
      <c r="E19" s="33"/>
      <c r="F19" s="5"/>
      <c r="G19" s="20">
        <v>44287</v>
      </c>
      <c r="H19" s="18"/>
      <c r="I19" s="18" t="s">
        <v>69</v>
      </c>
      <c r="J19" s="32"/>
      <c r="K19" s="33">
        <v>69.650000000000006</v>
      </c>
    </row>
    <row r="20" spans="1:11" ht="12.75" customHeight="1" x14ac:dyDescent="0.2">
      <c r="A20" s="20">
        <v>44293</v>
      </c>
      <c r="B20" s="18">
        <v>1</v>
      </c>
      <c r="C20" s="18" t="s">
        <v>509</v>
      </c>
      <c r="D20" s="32">
        <v>6960</v>
      </c>
      <c r="E20" s="33"/>
      <c r="F20" s="5"/>
      <c r="G20" s="20">
        <v>44293</v>
      </c>
      <c r="H20" s="18">
        <v>1</v>
      </c>
      <c r="I20" s="18" t="s">
        <v>509</v>
      </c>
      <c r="J20" s="32"/>
      <c r="K20" s="33">
        <v>6960</v>
      </c>
    </row>
    <row r="21" spans="1:11" ht="12.75" customHeight="1" x14ac:dyDescent="0.2">
      <c r="A21" s="20">
        <v>44293</v>
      </c>
      <c r="B21" s="18">
        <v>2</v>
      </c>
      <c r="C21" s="18" t="s">
        <v>129</v>
      </c>
      <c r="D21" s="32"/>
      <c r="E21" s="33">
        <v>15</v>
      </c>
      <c r="F21" s="5"/>
      <c r="G21" s="20">
        <v>44293</v>
      </c>
      <c r="H21" s="18">
        <v>2</v>
      </c>
      <c r="I21" s="18" t="s">
        <v>129</v>
      </c>
      <c r="J21" s="32">
        <v>15</v>
      </c>
      <c r="K21" s="33"/>
    </row>
    <row r="22" spans="1:11" ht="12.75" customHeight="1" x14ac:dyDescent="0.2">
      <c r="A22" s="20">
        <v>44293</v>
      </c>
      <c r="B22" s="18">
        <v>3</v>
      </c>
      <c r="C22" s="18" t="s">
        <v>130</v>
      </c>
      <c r="D22" s="32"/>
      <c r="E22" s="33">
        <v>8.83</v>
      </c>
      <c r="F22" s="5"/>
      <c r="G22" s="20">
        <v>44293</v>
      </c>
      <c r="H22" s="18">
        <v>3</v>
      </c>
      <c r="I22" s="18" t="s">
        <v>130</v>
      </c>
      <c r="J22" s="32">
        <v>8.83</v>
      </c>
      <c r="K22" s="33"/>
    </row>
    <row r="23" spans="1:11" ht="12.75" customHeight="1" x14ac:dyDescent="0.2">
      <c r="A23" s="20">
        <v>44309</v>
      </c>
      <c r="B23" s="18">
        <v>4</v>
      </c>
      <c r="C23" s="18" t="s">
        <v>131</v>
      </c>
      <c r="D23" s="32"/>
      <c r="E23" s="969">
        <v>4800</v>
      </c>
      <c r="F23" s="5"/>
      <c r="G23" s="20">
        <v>44293</v>
      </c>
      <c r="H23" s="18">
        <v>4</v>
      </c>
      <c r="I23" s="18" t="s">
        <v>131</v>
      </c>
      <c r="J23" s="32">
        <v>4800</v>
      </c>
      <c r="K23" s="33"/>
    </row>
    <row r="24" spans="1:11" ht="12.75" customHeight="1" x14ac:dyDescent="0.2">
      <c r="A24" s="631">
        <v>44309</v>
      </c>
      <c r="B24" s="628">
        <v>5</v>
      </c>
      <c r="C24" s="628" t="s">
        <v>130</v>
      </c>
      <c r="D24" s="629"/>
      <c r="E24" s="632">
        <v>0.6</v>
      </c>
      <c r="F24" s="5"/>
      <c r="G24" s="631">
        <v>44309</v>
      </c>
      <c r="H24" s="628">
        <v>5</v>
      </c>
      <c r="I24" s="628" t="s">
        <v>130</v>
      </c>
      <c r="J24" s="629">
        <v>0.6</v>
      </c>
      <c r="K24" s="632"/>
    </row>
    <row r="25" spans="1:11" ht="12.75" customHeight="1" x14ac:dyDescent="0.2">
      <c r="A25" s="631">
        <v>44314</v>
      </c>
      <c r="B25" s="18">
        <v>6</v>
      </c>
      <c r="C25" s="628" t="s">
        <v>589</v>
      </c>
      <c r="D25" s="629">
        <v>12990</v>
      </c>
      <c r="E25" s="632"/>
      <c r="F25" s="5"/>
      <c r="G25" s="631">
        <v>44314</v>
      </c>
      <c r="H25" s="18">
        <v>6</v>
      </c>
      <c r="I25" s="628" t="s">
        <v>589</v>
      </c>
      <c r="J25" s="629"/>
      <c r="K25" s="632">
        <v>12990</v>
      </c>
    </row>
    <row r="26" spans="1:11" ht="12.75" customHeight="1" x14ac:dyDescent="0.2">
      <c r="A26" s="631">
        <v>44314</v>
      </c>
      <c r="B26" s="18">
        <v>7</v>
      </c>
      <c r="C26" s="628" t="s">
        <v>129</v>
      </c>
      <c r="D26" s="629"/>
      <c r="E26" s="632">
        <v>15</v>
      </c>
      <c r="F26" s="5"/>
      <c r="G26" s="631">
        <v>44314</v>
      </c>
      <c r="H26" s="18">
        <v>7</v>
      </c>
      <c r="I26" s="628" t="s">
        <v>129</v>
      </c>
      <c r="J26" s="629">
        <v>15</v>
      </c>
      <c r="K26" s="632"/>
    </row>
    <row r="27" spans="1:11" ht="12.75" customHeight="1" thickBot="1" x14ac:dyDescent="0.25">
      <c r="A27" s="631">
        <v>44314</v>
      </c>
      <c r="B27" s="628">
        <v>8</v>
      </c>
      <c r="C27" s="628" t="s">
        <v>130</v>
      </c>
      <c r="D27" s="629"/>
      <c r="E27" s="632">
        <v>8.9700000000000006</v>
      </c>
      <c r="F27" s="5"/>
      <c r="G27" s="631">
        <v>44314</v>
      </c>
      <c r="H27" s="628">
        <v>8</v>
      </c>
      <c r="I27" s="628" t="s">
        <v>130</v>
      </c>
      <c r="J27" s="629">
        <v>8.9700000000000006</v>
      </c>
      <c r="K27" s="632"/>
    </row>
    <row r="28" spans="1:11" ht="12.75" customHeight="1" thickBot="1" x14ac:dyDescent="0.25">
      <c r="A28" s="637">
        <v>44316</v>
      </c>
      <c r="B28" s="638"/>
      <c r="C28" s="639" t="s">
        <v>48</v>
      </c>
      <c r="D28" s="640">
        <f>SUM(D19:D27)-SUM(E19:E27)</f>
        <v>15171.25</v>
      </c>
      <c r="E28" s="641"/>
      <c r="F28" s="642"/>
      <c r="G28" s="637">
        <v>44316</v>
      </c>
      <c r="H28" s="638"/>
      <c r="I28" s="639" t="s">
        <v>48</v>
      </c>
      <c r="J28" s="640"/>
      <c r="K28" s="641">
        <f>SUM(K19:K27)-SUM(J19:J27)</f>
        <v>15171.25</v>
      </c>
    </row>
    <row r="29" spans="1:11" ht="12.75" customHeight="1" x14ac:dyDescent="0.2">
      <c r="A29" s="633"/>
      <c r="B29" s="634"/>
      <c r="C29" s="634"/>
      <c r="D29" s="635"/>
      <c r="E29" s="636"/>
      <c r="F29" s="5"/>
      <c r="G29" s="633"/>
      <c r="H29" s="634"/>
      <c r="I29" s="634"/>
      <c r="J29" s="635"/>
      <c r="K29" s="636"/>
    </row>
    <row r="30" spans="1:11" ht="12.75" customHeight="1" x14ac:dyDescent="0.2">
      <c r="A30" s="630"/>
      <c r="B30" s="18"/>
      <c r="C30" s="18"/>
      <c r="D30" s="32">
        <v>3590</v>
      </c>
      <c r="E30" s="32"/>
      <c r="F30" s="18"/>
      <c r="G30" s="630"/>
      <c r="H30" s="18"/>
      <c r="I30" s="18"/>
      <c r="J30" s="32"/>
      <c r="K30" s="32"/>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2" workbookViewId="0">
      <selection activeCell="N12" sqref="N1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43" t="s">
        <v>18</v>
      </c>
      <c r="F1" s="143"/>
      <c r="G1" s="143"/>
    </row>
    <row r="2" spans="1:11" ht="18.75" x14ac:dyDescent="0.3">
      <c r="E2" s="143" t="s">
        <v>54</v>
      </c>
      <c r="F2" s="143"/>
      <c r="G2" s="143"/>
    </row>
    <row r="3" spans="1:11" ht="18.75" x14ac:dyDescent="0.3">
      <c r="E3" s="206">
        <v>44316</v>
      </c>
      <c r="F3" s="143"/>
      <c r="G3" s="143"/>
    </row>
    <row r="4" spans="1:11" x14ac:dyDescent="0.25">
      <c r="C4" s="183" t="s">
        <v>63</v>
      </c>
      <c r="I4" s="183" t="s">
        <v>64</v>
      </c>
    </row>
    <row r="5" spans="1:11" x14ac:dyDescent="0.25">
      <c r="A5" s="145" t="s">
        <v>58</v>
      </c>
      <c r="B5" s="141"/>
      <c r="C5" s="141"/>
      <c r="D5" s="141"/>
      <c r="E5" s="141"/>
      <c r="G5" s="145" t="s">
        <v>58</v>
      </c>
      <c r="H5" s="141"/>
      <c r="I5" s="141"/>
      <c r="J5" s="141"/>
      <c r="K5" s="141"/>
    </row>
    <row r="6" spans="1:11" x14ac:dyDescent="0.25">
      <c r="A6" s="141"/>
      <c r="B6" s="141">
        <v>50000</v>
      </c>
      <c r="C6" s="141" t="s">
        <v>55</v>
      </c>
      <c r="D6" s="141">
        <v>9</v>
      </c>
      <c r="E6" s="146">
        <f>B6*D6</f>
        <v>450000</v>
      </c>
      <c r="G6" s="141"/>
      <c r="H6" s="141">
        <v>100</v>
      </c>
      <c r="I6" s="141" t="s">
        <v>55</v>
      </c>
      <c r="J6" s="141">
        <v>0</v>
      </c>
      <c r="K6" s="146">
        <f>H6*J6</f>
        <v>0</v>
      </c>
    </row>
    <row r="7" spans="1:11" x14ac:dyDescent="0.25">
      <c r="A7" s="141"/>
      <c r="B7" s="141">
        <v>20000</v>
      </c>
      <c r="C7" s="141" t="s">
        <v>55</v>
      </c>
      <c r="D7" s="141">
        <v>35</v>
      </c>
      <c r="E7" s="146">
        <f t="shared" ref="E7:E11" si="0">B7*D7</f>
        <v>700000</v>
      </c>
      <c r="G7" s="141"/>
      <c r="H7" s="141">
        <v>20</v>
      </c>
      <c r="I7" s="141" t="s">
        <v>55</v>
      </c>
      <c r="J7" s="141">
        <v>0</v>
      </c>
      <c r="K7" s="146">
        <f t="shared" ref="K7:K10" si="1">H7*J7</f>
        <v>0</v>
      </c>
    </row>
    <row r="8" spans="1:11" x14ac:dyDescent="0.25">
      <c r="A8" s="141"/>
      <c r="B8" s="141">
        <v>10000</v>
      </c>
      <c r="C8" s="141" t="s">
        <v>55</v>
      </c>
      <c r="D8" s="141">
        <v>40</v>
      </c>
      <c r="E8" s="146">
        <f t="shared" si="0"/>
        <v>400000</v>
      </c>
      <c r="G8" s="141"/>
      <c r="H8" s="141">
        <v>10</v>
      </c>
      <c r="I8" s="141" t="s">
        <v>55</v>
      </c>
      <c r="J8" s="141">
        <v>0</v>
      </c>
      <c r="K8" s="146">
        <f t="shared" si="1"/>
        <v>0</v>
      </c>
    </row>
    <row r="9" spans="1:11" x14ac:dyDescent="0.25">
      <c r="A9" s="141"/>
      <c r="B9" s="141">
        <v>5000</v>
      </c>
      <c r="C9" s="141" t="s">
        <v>55</v>
      </c>
      <c r="D9" s="141">
        <v>40</v>
      </c>
      <c r="E9" s="146">
        <f t="shared" si="0"/>
        <v>200000</v>
      </c>
      <c r="G9" s="141"/>
      <c r="H9" s="141">
        <v>5</v>
      </c>
      <c r="I9" s="141" t="s">
        <v>55</v>
      </c>
      <c r="J9" s="141">
        <v>1</v>
      </c>
      <c r="K9" s="146">
        <f t="shared" si="1"/>
        <v>5</v>
      </c>
    </row>
    <row r="10" spans="1:11" x14ac:dyDescent="0.25">
      <c r="A10" s="141"/>
      <c r="B10" s="141">
        <v>2000</v>
      </c>
      <c r="C10" s="141" t="s">
        <v>55</v>
      </c>
      <c r="D10" s="141">
        <v>8</v>
      </c>
      <c r="E10" s="146">
        <f t="shared" si="0"/>
        <v>16000</v>
      </c>
      <c r="G10" s="141"/>
      <c r="H10" s="141">
        <v>1</v>
      </c>
      <c r="I10" s="141" t="s">
        <v>55</v>
      </c>
      <c r="J10" s="141">
        <v>0</v>
      </c>
      <c r="K10" s="146">
        <f t="shared" si="1"/>
        <v>0</v>
      </c>
    </row>
    <row r="11" spans="1:11" x14ac:dyDescent="0.25">
      <c r="A11" s="141"/>
      <c r="B11" s="141">
        <v>1000</v>
      </c>
      <c r="C11" s="141" t="s">
        <v>55</v>
      </c>
      <c r="D11" s="141">
        <v>1</v>
      </c>
      <c r="E11" s="146">
        <f t="shared" si="0"/>
        <v>1000</v>
      </c>
      <c r="G11" s="141"/>
      <c r="H11" s="141"/>
      <c r="I11" s="141"/>
      <c r="J11" s="141"/>
      <c r="K11" s="146"/>
    </row>
    <row r="12" spans="1:11" x14ac:dyDescent="0.25">
      <c r="A12" s="141"/>
      <c r="B12" s="141"/>
      <c r="C12" s="141"/>
      <c r="D12" s="141"/>
      <c r="E12" s="141"/>
      <c r="G12" s="141"/>
      <c r="H12" s="141"/>
      <c r="I12" s="141"/>
      <c r="J12" s="141"/>
      <c r="K12" s="141"/>
    </row>
    <row r="13" spans="1:11" x14ac:dyDescent="0.25">
      <c r="A13" s="148" t="s">
        <v>61</v>
      </c>
      <c r="B13" s="141"/>
      <c r="C13" s="141"/>
      <c r="D13" s="141"/>
      <c r="E13" s="141"/>
      <c r="G13" s="148"/>
      <c r="H13" s="141"/>
      <c r="I13" s="141"/>
      <c r="J13" s="141"/>
      <c r="K13" s="141"/>
    </row>
    <row r="14" spans="1:11" x14ac:dyDescent="0.25">
      <c r="A14" s="141"/>
      <c r="B14" s="141">
        <v>500</v>
      </c>
      <c r="C14" s="141" t="s">
        <v>55</v>
      </c>
      <c r="D14" s="141">
        <v>2</v>
      </c>
      <c r="E14" s="141">
        <f>B14*D14</f>
        <v>1000</v>
      </c>
      <c r="G14" s="141"/>
      <c r="H14" s="141"/>
      <c r="I14" s="141"/>
      <c r="J14" s="141"/>
      <c r="K14" s="141"/>
    </row>
    <row r="15" spans="1:11" x14ac:dyDescent="0.25">
      <c r="A15" s="141"/>
      <c r="B15" s="141">
        <v>200</v>
      </c>
      <c r="C15" s="141" t="s">
        <v>55</v>
      </c>
      <c r="D15" s="141">
        <v>4</v>
      </c>
      <c r="E15" s="141">
        <f t="shared" ref="E15:E17" si="2">B15*D15</f>
        <v>800</v>
      </c>
      <c r="G15" s="141"/>
      <c r="H15" s="141"/>
      <c r="I15" s="141"/>
      <c r="J15" s="141"/>
      <c r="K15" s="141"/>
    </row>
    <row r="16" spans="1:11" x14ac:dyDescent="0.25">
      <c r="A16" s="141"/>
      <c r="B16" s="141">
        <v>100</v>
      </c>
      <c r="C16" s="141" t="s">
        <v>55</v>
      </c>
      <c r="D16" s="141">
        <v>0</v>
      </c>
      <c r="E16" s="141">
        <f t="shared" si="2"/>
        <v>0</v>
      </c>
      <c r="G16" s="141"/>
      <c r="H16" s="141"/>
      <c r="I16" s="141"/>
      <c r="J16" s="141"/>
      <c r="K16" s="141"/>
    </row>
    <row r="17" spans="1:11" x14ac:dyDescent="0.25">
      <c r="A17" s="141"/>
      <c r="B17" s="141">
        <v>50</v>
      </c>
      <c r="C17" s="141" t="s">
        <v>55</v>
      </c>
      <c r="D17" s="141">
        <v>2</v>
      </c>
      <c r="E17" s="141">
        <f t="shared" si="2"/>
        <v>100</v>
      </c>
      <c r="G17" s="141"/>
      <c r="H17" s="141"/>
      <c r="I17" s="141"/>
      <c r="J17" s="141"/>
      <c r="K17" s="141"/>
    </row>
    <row r="18" spans="1:11" x14ac:dyDescent="0.25">
      <c r="A18" s="141"/>
      <c r="B18" s="141"/>
      <c r="C18" s="141"/>
      <c r="D18" s="141"/>
      <c r="E18" s="141"/>
      <c r="G18" s="141"/>
      <c r="H18" s="141"/>
      <c r="I18" s="141"/>
      <c r="J18" s="141"/>
      <c r="K18" s="141"/>
    </row>
    <row r="19" spans="1:11" x14ac:dyDescent="0.25">
      <c r="A19" s="141"/>
      <c r="B19" s="141"/>
      <c r="C19" s="141"/>
      <c r="D19" s="141"/>
      <c r="E19" s="141"/>
      <c r="G19" s="141"/>
      <c r="H19" s="141"/>
      <c r="I19" s="141"/>
      <c r="J19" s="141"/>
      <c r="K19" s="141"/>
    </row>
    <row r="20" spans="1:11" x14ac:dyDescent="0.25">
      <c r="A20" s="141"/>
      <c r="B20" s="141"/>
      <c r="C20" s="141"/>
      <c r="D20" s="141"/>
      <c r="E20" s="147">
        <f>SUM(E6:E17)</f>
        <v>1768900</v>
      </c>
      <c r="G20" s="141"/>
      <c r="H20" s="141"/>
      <c r="I20" s="141"/>
      <c r="J20" s="141"/>
      <c r="K20" s="147">
        <f>SUM(K6:K17)</f>
        <v>5</v>
      </c>
    </row>
    <row r="21" spans="1:11" x14ac:dyDescent="0.25">
      <c r="A21" s="141"/>
      <c r="B21" s="141"/>
      <c r="C21" s="141"/>
      <c r="D21" s="141"/>
      <c r="E21" s="145"/>
      <c r="G21" s="141"/>
      <c r="H21" s="141"/>
      <c r="I21" s="141"/>
      <c r="J21" s="141"/>
      <c r="K21" s="145"/>
    </row>
    <row r="22" spans="1:11" x14ac:dyDescent="0.25">
      <c r="A22" s="141" t="s">
        <v>56</v>
      </c>
      <c r="B22" s="141"/>
      <c r="C22" s="141"/>
      <c r="D22" s="141"/>
      <c r="E22" s="147">
        <f>E20</f>
        <v>1768900</v>
      </c>
      <c r="G22" s="141" t="s">
        <v>56</v>
      </c>
      <c r="H22" s="141"/>
      <c r="I22" s="141"/>
      <c r="J22" s="141"/>
      <c r="K22" s="147">
        <f>K20</f>
        <v>5</v>
      </c>
    </row>
    <row r="23" spans="1:11" x14ac:dyDescent="0.25">
      <c r="A23" s="141" t="s">
        <v>40</v>
      </c>
      <c r="B23" s="141"/>
      <c r="C23" s="141"/>
      <c r="D23" s="141"/>
      <c r="E23" s="147">
        <f>'UGX Cash Box  April'!G243</f>
        <v>1768864</v>
      </c>
      <c r="G23" s="141" t="s">
        <v>40</v>
      </c>
      <c r="H23" s="141"/>
      <c r="I23" s="141"/>
      <c r="J23" s="141"/>
      <c r="K23" s="147">
        <f>'USD-cash box April'!G6</f>
        <v>5</v>
      </c>
    </row>
    <row r="24" spans="1:11" x14ac:dyDescent="0.25">
      <c r="A24" s="141" t="s">
        <v>57</v>
      </c>
      <c r="B24" s="141"/>
      <c r="C24" s="141"/>
      <c r="D24" s="141"/>
      <c r="E24" s="146">
        <f>E22-E23</f>
        <v>36</v>
      </c>
      <c r="G24" s="141" t="s">
        <v>57</v>
      </c>
      <c r="H24" s="141"/>
      <c r="I24" s="141"/>
      <c r="J24" s="141"/>
      <c r="K24" s="146">
        <f>K22-K23</f>
        <v>0</v>
      </c>
    </row>
    <row r="26" spans="1:11" x14ac:dyDescent="0.25">
      <c r="A26" t="s">
        <v>59</v>
      </c>
      <c r="C26" t="s">
        <v>104</v>
      </c>
      <c r="G26" t="s">
        <v>59</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502"/>
  <sheetViews>
    <sheetView topLeftCell="C37" zoomScale="110" zoomScaleNormal="85" workbookViewId="0">
      <selection activeCell="L37" sqref="L37"/>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25" bestFit="1" customWidth="1"/>
    <col min="7" max="7" width="18.7109375" style="525" customWidth="1"/>
    <col min="8"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4" s="85" customFormat="1" ht="31.5" x14ac:dyDescent="0.25">
      <c r="A1" s="1092" t="s">
        <v>45</v>
      </c>
      <c r="B1" s="1092"/>
      <c r="C1" s="1092"/>
      <c r="D1" s="1092"/>
      <c r="E1" s="1092"/>
      <c r="F1" s="1092"/>
      <c r="G1" s="1092"/>
      <c r="H1" s="1092"/>
      <c r="I1" s="1092"/>
      <c r="J1" s="1092"/>
      <c r="K1" s="1092"/>
      <c r="L1" s="1092"/>
      <c r="M1" s="1092"/>
      <c r="N1" s="1092"/>
    </row>
    <row r="2" spans="1:14" s="85" customFormat="1" ht="18.75" x14ac:dyDescent="0.25">
      <c r="A2" s="1093" t="s">
        <v>51</v>
      </c>
      <c r="B2" s="1093"/>
      <c r="C2" s="1093"/>
      <c r="D2" s="1093"/>
      <c r="E2" s="1093"/>
      <c r="F2" s="1093"/>
      <c r="G2" s="1093"/>
      <c r="H2" s="1093"/>
      <c r="I2" s="1093"/>
      <c r="J2" s="1093"/>
      <c r="K2" s="1093"/>
      <c r="L2" s="1093"/>
      <c r="M2" s="1093"/>
      <c r="N2" s="1093"/>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12">
        <v>44287</v>
      </c>
      <c r="B4" s="313" t="s">
        <v>165</v>
      </c>
      <c r="C4" s="323"/>
      <c r="D4" s="324"/>
      <c r="E4" s="523">
        <v>0</v>
      </c>
      <c r="F4" s="686"/>
      <c r="G4" s="683">
        <v>505000</v>
      </c>
      <c r="H4" s="684"/>
      <c r="I4" s="684" t="s">
        <v>18</v>
      </c>
      <c r="J4" s="685"/>
      <c r="K4" s="685" t="s">
        <v>135</v>
      </c>
      <c r="L4" s="685" t="s">
        <v>62</v>
      </c>
      <c r="M4" s="252"/>
      <c r="N4" s="253"/>
    </row>
    <row r="5" spans="1:14" s="23" customFormat="1" ht="21" customHeight="1" x14ac:dyDescent="0.25">
      <c r="A5" s="271">
        <v>44292</v>
      </c>
      <c r="B5" s="272" t="s">
        <v>105</v>
      </c>
      <c r="C5" s="272" t="s">
        <v>50</v>
      </c>
      <c r="D5" s="407" t="s">
        <v>52</v>
      </c>
      <c r="E5" s="276"/>
      <c r="F5" s="822">
        <v>78000</v>
      </c>
      <c r="G5" s="823">
        <f>G4-E5+F5</f>
        <v>583000</v>
      </c>
      <c r="H5" s="657" t="s">
        <v>53</v>
      </c>
      <c r="I5" s="657" t="s">
        <v>18</v>
      </c>
      <c r="J5" s="412" t="s">
        <v>164</v>
      </c>
      <c r="K5" s="412" t="s">
        <v>135</v>
      </c>
      <c r="L5" s="412" t="s">
        <v>62</v>
      </c>
      <c r="M5" s="413"/>
      <c r="N5" s="659"/>
    </row>
    <row r="6" spans="1:14" ht="17.25" customHeight="1" x14ac:dyDescent="0.25">
      <c r="A6" s="211">
        <v>44292</v>
      </c>
      <c r="B6" s="212" t="s">
        <v>68</v>
      </c>
      <c r="C6" s="212" t="s">
        <v>67</v>
      </c>
      <c r="D6" s="212" t="s">
        <v>52</v>
      </c>
      <c r="E6" s="203">
        <v>7000</v>
      </c>
      <c r="F6" s="203"/>
      <c r="G6" s="520">
        <f>G5-E6+F6</f>
        <v>576000</v>
      </c>
      <c r="H6" s="291" t="s">
        <v>53</v>
      </c>
      <c r="I6" s="291" t="s">
        <v>18</v>
      </c>
      <c r="J6" s="291" t="s">
        <v>164</v>
      </c>
      <c r="K6" s="210" t="s">
        <v>135</v>
      </c>
      <c r="L6" s="210" t="s">
        <v>62</v>
      </c>
      <c r="M6" s="210"/>
      <c r="N6" s="212" t="s">
        <v>245</v>
      </c>
    </row>
    <row r="7" spans="1:14" ht="16.5" customHeight="1" x14ac:dyDescent="0.25">
      <c r="A7" s="211">
        <v>44292</v>
      </c>
      <c r="B7" s="212" t="s">
        <v>68</v>
      </c>
      <c r="C7" s="212" t="s">
        <v>67</v>
      </c>
      <c r="D7" s="212" t="s">
        <v>52</v>
      </c>
      <c r="E7" s="203">
        <v>7000</v>
      </c>
      <c r="F7" s="203"/>
      <c r="G7" s="220">
        <f>G6-E7+F7</f>
        <v>569000</v>
      </c>
      <c r="H7" s="291" t="s">
        <v>53</v>
      </c>
      <c r="I7" s="291" t="s">
        <v>18</v>
      </c>
      <c r="J7" s="291" t="s">
        <v>164</v>
      </c>
      <c r="K7" s="210" t="s">
        <v>135</v>
      </c>
      <c r="L7" s="210" t="s">
        <v>62</v>
      </c>
      <c r="M7" s="210"/>
      <c r="N7" s="212" t="s">
        <v>397</v>
      </c>
    </row>
    <row r="8" spans="1:14" ht="16.5" customHeight="1" x14ac:dyDescent="0.25">
      <c r="A8" s="211">
        <v>44293</v>
      </c>
      <c r="B8" s="212" t="s">
        <v>68</v>
      </c>
      <c r="C8" s="212" t="s">
        <v>67</v>
      </c>
      <c r="D8" s="212" t="s">
        <v>52</v>
      </c>
      <c r="E8" s="203">
        <v>8000</v>
      </c>
      <c r="F8" s="203"/>
      <c r="G8" s="220">
        <f t="shared" ref="G8:G13" si="0">G7-E8+F8</f>
        <v>561000</v>
      </c>
      <c r="H8" s="291" t="s">
        <v>53</v>
      </c>
      <c r="I8" s="291" t="s">
        <v>18</v>
      </c>
      <c r="J8" s="291" t="s">
        <v>164</v>
      </c>
      <c r="K8" s="210" t="s">
        <v>135</v>
      </c>
      <c r="L8" s="210" t="s">
        <v>62</v>
      </c>
      <c r="M8" s="210"/>
      <c r="N8" s="212" t="s">
        <v>216</v>
      </c>
    </row>
    <row r="9" spans="1:14" ht="16.5" customHeight="1" x14ac:dyDescent="0.25">
      <c r="A9" s="211">
        <v>44293</v>
      </c>
      <c r="B9" s="212" t="s">
        <v>68</v>
      </c>
      <c r="C9" s="212" t="s">
        <v>67</v>
      </c>
      <c r="D9" s="212" t="s">
        <v>52</v>
      </c>
      <c r="E9" s="203">
        <v>9000</v>
      </c>
      <c r="F9" s="203"/>
      <c r="G9" s="220">
        <f t="shared" si="0"/>
        <v>552000</v>
      </c>
      <c r="H9" s="291" t="s">
        <v>53</v>
      </c>
      <c r="I9" s="291" t="s">
        <v>18</v>
      </c>
      <c r="J9" s="291" t="s">
        <v>164</v>
      </c>
      <c r="K9" s="210" t="s">
        <v>135</v>
      </c>
      <c r="L9" s="210" t="s">
        <v>62</v>
      </c>
      <c r="M9" s="210"/>
      <c r="N9" s="212" t="s">
        <v>217</v>
      </c>
    </row>
    <row r="10" spans="1:14" ht="16.5" customHeight="1" x14ac:dyDescent="0.25">
      <c r="A10" s="211">
        <v>44294</v>
      </c>
      <c r="B10" s="212" t="s">
        <v>68</v>
      </c>
      <c r="C10" s="212" t="s">
        <v>67</v>
      </c>
      <c r="D10" s="212" t="s">
        <v>52</v>
      </c>
      <c r="E10" s="203">
        <v>10000</v>
      </c>
      <c r="F10" s="203"/>
      <c r="G10" s="220">
        <f t="shared" si="0"/>
        <v>542000</v>
      </c>
      <c r="H10" s="291" t="s">
        <v>53</v>
      </c>
      <c r="I10" s="291" t="s">
        <v>18</v>
      </c>
      <c r="J10" s="291" t="s">
        <v>164</v>
      </c>
      <c r="K10" s="210" t="s">
        <v>135</v>
      </c>
      <c r="L10" s="210" t="s">
        <v>62</v>
      </c>
      <c r="M10" s="210"/>
      <c r="N10" s="212" t="s">
        <v>258</v>
      </c>
    </row>
    <row r="11" spans="1:14" ht="16.5" customHeight="1" x14ac:dyDescent="0.25">
      <c r="A11" s="211">
        <v>44294</v>
      </c>
      <c r="B11" s="212" t="s">
        <v>68</v>
      </c>
      <c r="C11" s="212" t="s">
        <v>67</v>
      </c>
      <c r="D11" s="212" t="s">
        <v>52</v>
      </c>
      <c r="E11" s="203">
        <v>8000</v>
      </c>
      <c r="F11" s="203"/>
      <c r="G11" s="220">
        <f t="shared" si="0"/>
        <v>534000</v>
      </c>
      <c r="H11" s="291" t="s">
        <v>53</v>
      </c>
      <c r="I11" s="291" t="s">
        <v>18</v>
      </c>
      <c r="J11" s="291" t="s">
        <v>164</v>
      </c>
      <c r="K11" s="210" t="s">
        <v>135</v>
      </c>
      <c r="L11" s="210" t="s">
        <v>62</v>
      </c>
      <c r="M11" s="210"/>
      <c r="N11" s="212" t="s">
        <v>398</v>
      </c>
    </row>
    <row r="12" spans="1:14" ht="16.5" customHeight="1" x14ac:dyDescent="0.25">
      <c r="A12" s="211">
        <v>44295</v>
      </c>
      <c r="B12" s="212" t="s">
        <v>68</v>
      </c>
      <c r="C12" s="212" t="s">
        <v>67</v>
      </c>
      <c r="D12" s="212" t="s">
        <v>52</v>
      </c>
      <c r="E12" s="203">
        <v>10000</v>
      </c>
      <c r="F12" s="203"/>
      <c r="G12" s="220">
        <f t="shared" si="0"/>
        <v>524000</v>
      </c>
      <c r="H12" s="291" t="s">
        <v>53</v>
      </c>
      <c r="I12" s="291" t="s">
        <v>18</v>
      </c>
      <c r="J12" s="291" t="s">
        <v>164</v>
      </c>
      <c r="K12" s="210" t="s">
        <v>135</v>
      </c>
      <c r="L12" s="210" t="s">
        <v>62</v>
      </c>
      <c r="M12" s="210"/>
      <c r="N12" s="212" t="s">
        <v>399</v>
      </c>
    </row>
    <row r="13" spans="1:14" x14ac:dyDescent="0.25">
      <c r="A13" s="211">
        <v>44295</v>
      </c>
      <c r="B13" s="212" t="s">
        <v>68</v>
      </c>
      <c r="C13" s="212" t="s">
        <v>67</v>
      </c>
      <c r="D13" s="212" t="s">
        <v>52</v>
      </c>
      <c r="E13" s="220">
        <v>11000</v>
      </c>
      <c r="F13" s="220"/>
      <c r="G13" s="220">
        <f t="shared" si="0"/>
        <v>513000</v>
      </c>
      <c r="H13" s="291" t="s">
        <v>53</v>
      </c>
      <c r="I13" s="291" t="s">
        <v>18</v>
      </c>
      <c r="J13" s="291" t="s">
        <v>164</v>
      </c>
      <c r="K13" s="210" t="s">
        <v>135</v>
      </c>
      <c r="L13" s="210" t="s">
        <v>62</v>
      </c>
      <c r="M13" s="210"/>
      <c r="N13" s="212" t="s">
        <v>260</v>
      </c>
    </row>
    <row r="14" spans="1:14" ht="15" customHeight="1" x14ac:dyDescent="0.25">
      <c r="A14" s="738">
        <v>44298</v>
      </c>
      <c r="B14" s="272" t="s">
        <v>105</v>
      </c>
      <c r="C14" s="272" t="s">
        <v>50</v>
      </c>
      <c r="D14" s="407" t="s">
        <v>52</v>
      </c>
      <c r="E14" s="922"/>
      <c r="F14" s="922">
        <v>37000</v>
      </c>
      <c r="G14" s="726">
        <f t="shared" ref="G14:G48" si="1">G13-E14+F14</f>
        <v>550000</v>
      </c>
      <c r="H14" s="925" t="s">
        <v>53</v>
      </c>
      <c r="I14" s="928" t="s">
        <v>18</v>
      </c>
      <c r="J14" s="424" t="s">
        <v>318</v>
      </c>
      <c r="K14" s="928" t="s">
        <v>135</v>
      </c>
      <c r="L14" s="928" t="s">
        <v>62</v>
      </c>
      <c r="M14" s="928"/>
      <c r="N14" s="929"/>
    </row>
    <row r="15" spans="1:14" ht="15" customHeight="1" x14ac:dyDescent="0.25">
      <c r="A15" s="250">
        <v>44298</v>
      </c>
      <c r="B15" s="212" t="s">
        <v>72</v>
      </c>
      <c r="C15" s="212" t="s">
        <v>50</v>
      </c>
      <c r="D15" s="287" t="s">
        <v>52</v>
      </c>
      <c r="E15" s="278"/>
      <c r="F15" s="227">
        <v>-10000</v>
      </c>
      <c r="G15" s="220">
        <f t="shared" si="1"/>
        <v>540000</v>
      </c>
      <c r="H15" s="210" t="s">
        <v>53</v>
      </c>
      <c r="I15" s="210" t="s">
        <v>18</v>
      </c>
      <c r="J15" s="291" t="s">
        <v>318</v>
      </c>
      <c r="K15" s="210" t="s">
        <v>135</v>
      </c>
      <c r="L15" s="210" t="s">
        <v>62</v>
      </c>
      <c r="M15" s="210"/>
      <c r="N15" s="212" t="s">
        <v>731</v>
      </c>
    </row>
    <row r="16" spans="1:14" ht="15" customHeight="1" x14ac:dyDescent="0.25">
      <c r="A16" s="211">
        <v>44298</v>
      </c>
      <c r="B16" s="212" t="s">
        <v>68</v>
      </c>
      <c r="C16" s="212" t="s">
        <v>67</v>
      </c>
      <c r="D16" s="212" t="s">
        <v>52</v>
      </c>
      <c r="E16" s="219">
        <v>7000</v>
      </c>
      <c r="F16" s="222"/>
      <c r="G16" s="220">
        <f t="shared" si="1"/>
        <v>533000</v>
      </c>
      <c r="H16" s="210" t="s">
        <v>53</v>
      </c>
      <c r="I16" s="210" t="s">
        <v>18</v>
      </c>
      <c r="J16" s="291" t="s">
        <v>318</v>
      </c>
      <c r="K16" s="210" t="s">
        <v>135</v>
      </c>
      <c r="L16" s="210" t="s">
        <v>62</v>
      </c>
      <c r="M16" s="210"/>
      <c r="N16" s="212" t="s">
        <v>259</v>
      </c>
    </row>
    <row r="17" spans="1:14" ht="15" customHeight="1" x14ac:dyDescent="0.25">
      <c r="A17" s="211">
        <v>44298</v>
      </c>
      <c r="B17" s="212" t="s">
        <v>68</v>
      </c>
      <c r="C17" s="212" t="s">
        <v>67</v>
      </c>
      <c r="D17" s="212" t="s">
        <v>52</v>
      </c>
      <c r="E17" s="220">
        <v>5000</v>
      </c>
      <c r="F17" s="220"/>
      <c r="G17" s="220">
        <f t="shared" si="1"/>
        <v>528000</v>
      </c>
      <c r="H17" s="228" t="s">
        <v>53</v>
      </c>
      <c r="I17" s="210" t="s">
        <v>18</v>
      </c>
      <c r="J17" s="291" t="s">
        <v>318</v>
      </c>
      <c r="K17" s="210" t="s">
        <v>135</v>
      </c>
      <c r="L17" s="210" t="s">
        <v>62</v>
      </c>
      <c r="M17" s="210"/>
      <c r="N17" s="212" t="s">
        <v>260</v>
      </c>
    </row>
    <row r="18" spans="1:14" ht="15" customHeight="1" x14ac:dyDescent="0.25">
      <c r="A18" s="211">
        <v>44298</v>
      </c>
      <c r="B18" s="212" t="s">
        <v>68</v>
      </c>
      <c r="C18" s="212" t="s">
        <v>67</v>
      </c>
      <c r="D18" s="218" t="s">
        <v>52</v>
      </c>
      <c r="E18" s="262">
        <v>11000</v>
      </c>
      <c r="F18" s="262"/>
      <c r="G18" s="220">
        <f t="shared" si="1"/>
        <v>517000</v>
      </c>
      <c r="H18" s="228" t="s">
        <v>53</v>
      </c>
      <c r="I18" s="210" t="s">
        <v>18</v>
      </c>
      <c r="J18" s="291" t="s">
        <v>318</v>
      </c>
      <c r="K18" s="210" t="s">
        <v>135</v>
      </c>
      <c r="L18" s="210" t="s">
        <v>62</v>
      </c>
      <c r="M18" s="210"/>
      <c r="N18" s="212"/>
    </row>
    <row r="19" spans="1:14" ht="15" customHeight="1" x14ac:dyDescent="0.25">
      <c r="A19" s="271">
        <v>44299</v>
      </c>
      <c r="B19" s="272" t="s">
        <v>105</v>
      </c>
      <c r="C19" s="272" t="s">
        <v>50</v>
      </c>
      <c r="D19" s="272" t="s">
        <v>52</v>
      </c>
      <c r="E19" s="782"/>
      <c r="F19" s="279">
        <v>220000</v>
      </c>
      <c r="G19" s="279">
        <f t="shared" si="1"/>
        <v>737000</v>
      </c>
      <c r="H19" s="735" t="s">
        <v>53</v>
      </c>
      <c r="I19" s="273" t="s">
        <v>18</v>
      </c>
      <c r="J19" s="424" t="s">
        <v>319</v>
      </c>
      <c r="K19" s="273" t="s">
        <v>135</v>
      </c>
      <c r="L19" s="273" t="s">
        <v>62</v>
      </c>
      <c r="M19" s="273"/>
      <c r="N19" s="272"/>
    </row>
    <row r="20" spans="1:14" ht="15" customHeight="1" x14ac:dyDescent="0.25">
      <c r="A20" s="211">
        <v>44299</v>
      </c>
      <c r="B20" s="212" t="s">
        <v>72</v>
      </c>
      <c r="C20" s="212" t="s">
        <v>50</v>
      </c>
      <c r="D20" s="212" t="s">
        <v>52</v>
      </c>
      <c r="E20" s="447"/>
      <c r="F20" s="220">
        <v>-20000</v>
      </c>
      <c r="G20" s="220">
        <f>G19-E20+F20</f>
        <v>717000</v>
      </c>
      <c r="H20" s="228" t="s">
        <v>53</v>
      </c>
      <c r="I20" s="210" t="s">
        <v>18</v>
      </c>
      <c r="J20" s="291"/>
      <c r="K20" s="210" t="s">
        <v>135</v>
      </c>
      <c r="L20" s="210" t="s">
        <v>62</v>
      </c>
      <c r="M20" s="210"/>
      <c r="N20" s="212"/>
    </row>
    <row r="21" spans="1:14" ht="15" customHeight="1" x14ac:dyDescent="0.25">
      <c r="A21" s="211">
        <v>44299</v>
      </c>
      <c r="B21" s="212" t="s">
        <v>68</v>
      </c>
      <c r="C21" s="212" t="s">
        <v>67</v>
      </c>
      <c r="D21" s="212" t="s">
        <v>52</v>
      </c>
      <c r="E21" s="447">
        <v>15000</v>
      </c>
      <c r="F21" s="203"/>
      <c r="G21" s="220">
        <f t="shared" ref="G21:G24" si="2">G20-E21+F21</f>
        <v>702000</v>
      </c>
      <c r="H21" s="228" t="s">
        <v>53</v>
      </c>
      <c r="I21" s="210" t="s">
        <v>18</v>
      </c>
      <c r="J21" s="291" t="s">
        <v>319</v>
      </c>
      <c r="K21" s="210" t="s">
        <v>135</v>
      </c>
      <c r="L21" s="210" t="s">
        <v>62</v>
      </c>
      <c r="M21" s="210"/>
      <c r="N21" s="212" t="s">
        <v>733</v>
      </c>
    </row>
    <row r="22" spans="1:14" ht="15" customHeight="1" x14ac:dyDescent="0.25">
      <c r="A22" s="211">
        <v>44299</v>
      </c>
      <c r="B22" s="212" t="s">
        <v>401</v>
      </c>
      <c r="C22" s="212" t="s">
        <v>67</v>
      </c>
      <c r="D22" s="218" t="s">
        <v>52</v>
      </c>
      <c r="E22" s="220">
        <v>15000</v>
      </c>
      <c r="F22" s="203"/>
      <c r="G22" s="220">
        <f>G21-E22+F22</f>
        <v>687000</v>
      </c>
      <c r="H22" s="228" t="s">
        <v>53</v>
      </c>
      <c r="I22" s="210" t="s">
        <v>18</v>
      </c>
      <c r="J22" s="291" t="s">
        <v>319</v>
      </c>
      <c r="K22" s="210" t="s">
        <v>135</v>
      </c>
      <c r="L22" s="210" t="s">
        <v>62</v>
      </c>
      <c r="M22" s="210"/>
      <c r="N22" s="212" t="s">
        <v>734</v>
      </c>
    </row>
    <row r="23" spans="1:14" ht="15" customHeight="1" x14ac:dyDescent="0.25">
      <c r="A23" s="211">
        <v>44299</v>
      </c>
      <c r="B23" s="212" t="s">
        <v>68</v>
      </c>
      <c r="C23" s="212" t="s">
        <v>67</v>
      </c>
      <c r="D23" s="218" t="s">
        <v>52</v>
      </c>
      <c r="E23" s="220">
        <v>68000</v>
      </c>
      <c r="F23" s="203"/>
      <c r="G23" s="220">
        <f t="shared" si="2"/>
        <v>619000</v>
      </c>
      <c r="H23" s="228" t="s">
        <v>53</v>
      </c>
      <c r="I23" s="210" t="s">
        <v>18</v>
      </c>
      <c r="J23" s="291" t="s">
        <v>404</v>
      </c>
      <c r="K23" s="210" t="s">
        <v>135</v>
      </c>
      <c r="L23" s="210" t="s">
        <v>62</v>
      </c>
      <c r="M23" s="210"/>
      <c r="N23" s="212" t="s">
        <v>672</v>
      </c>
    </row>
    <row r="24" spans="1:14" ht="15" customHeight="1" x14ac:dyDescent="0.25">
      <c r="A24" s="211">
        <v>44299</v>
      </c>
      <c r="B24" s="212" t="s">
        <v>68</v>
      </c>
      <c r="C24" s="212" t="s">
        <v>67</v>
      </c>
      <c r="D24" s="218" t="s">
        <v>52</v>
      </c>
      <c r="E24" s="220">
        <v>67000</v>
      </c>
      <c r="F24" s="203"/>
      <c r="G24" s="220">
        <f t="shared" si="2"/>
        <v>552000</v>
      </c>
      <c r="H24" s="228" t="s">
        <v>53</v>
      </c>
      <c r="I24" s="210" t="s">
        <v>18</v>
      </c>
      <c r="J24" s="291" t="s">
        <v>404</v>
      </c>
      <c r="K24" s="210" t="s">
        <v>135</v>
      </c>
      <c r="L24" s="210" t="s">
        <v>62</v>
      </c>
      <c r="M24" s="210"/>
      <c r="N24" s="212" t="s">
        <v>735</v>
      </c>
    </row>
    <row r="25" spans="1:14" ht="15" customHeight="1" x14ac:dyDescent="0.25">
      <c r="A25" s="211">
        <v>44299</v>
      </c>
      <c r="B25" s="212" t="s">
        <v>402</v>
      </c>
      <c r="C25" s="212" t="s">
        <v>67</v>
      </c>
      <c r="D25" s="218" t="s">
        <v>52</v>
      </c>
      <c r="E25" s="220">
        <v>15000</v>
      </c>
      <c r="F25" s="203"/>
      <c r="G25" s="220">
        <f t="shared" si="1"/>
        <v>537000</v>
      </c>
      <c r="H25" s="228" t="s">
        <v>53</v>
      </c>
      <c r="I25" s="210" t="s">
        <v>18</v>
      </c>
      <c r="J25" s="291" t="s">
        <v>319</v>
      </c>
      <c r="K25" s="210" t="s">
        <v>135</v>
      </c>
      <c r="L25" s="210" t="s">
        <v>62</v>
      </c>
      <c r="M25" s="210"/>
      <c r="N25" s="212" t="s">
        <v>736</v>
      </c>
    </row>
    <row r="26" spans="1:14" ht="15" customHeight="1" x14ac:dyDescent="0.25">
      <c r="A26" s="211">
        <v>44299</v>
      </c>
      <c r="B26" s="212" t="s">
        <v>68</v>
      </c>
      <c r="C26" s="212" t="s">
        <v>67</v>
      </c>
      <c r="D26" s="218" t="s">
        <v>52</v>
      </c>
      <c r="E26" s="454">
        <v>35000</v>
      </c>
      <c r="F26" s="220"/>
      <c r="G26" s="220">
        <f t="shared" si="1"/>
        <v>502000</v>
      </c>
      <c r="H26" s="228" t="s">
        <v>53</v>
      </c>
      <c r="I26" s="210" t="s">
        <v>18</v>
      </c>
      <c r="J26" s="291" t="s">
        <v>319</v>
      </c>
      <c r="K26" s="210" t="s">
        <v>135</v>
      </c>
      <c r="L26" s="210" t="s">
        <v>62</v>
      </c>
      <c r="M26" s="210"/>
      <c r="N26" s="212" t="s">
        <v>253</v>
      </c>
    </row>
    <row r="27" spans="1:14" ht="15" customHeight="1" x14ac:dyDescent="0.25">
      <c r="A27" s="211">
        <v>44299</v>
      </c>
      <c r="B27" s="212" t="s">
        <v>403</v>
      </c>
      <c r="C27" s="212" t="s">
        <v>120</v>
      </c>
      <c r="D27" s="218" t="s">
        <v>52</v>
      </c>
      <c r="E27" s="262">
        <v>15000</v>
      </c>
      <c r="F27" s="203"/>
      <c r="G27" s="220">
        <f t="shared" si="1"/>
        <v>487000</v>
      </c>
      <c r="H27" s="210" t="s">
        <v>53</v>
      </c>
      <c r="I27" s="210" t="s">
        <v>18</v>
      </c>
      <c r="J27" s="291" t="s">
        <v>319</v>
      </c>
      <c r="K27" s="210" t="s">
        <v>135</v>
      </c>
      <c r="L27" s="210" t="s">
        <v>62</v>
      </c>
      <c r="M27" s="210"/>
      <c r="N27" s="212"/>
    </row>
    <row r="28" spans="1:14" ht="15" customHeight="1" x14ac:dyDescent="0.25">
      <c r="A28" s="271">
        <v>44301</v>
      </c>
      <c r="B28" s="272" t="s">
        <v>105</v>
      </c>
      <c r="C28" s="272" t="s">
        <v>50</v>
      </c>
      <c r="D28" s="272" t="s">
        <v>52</v>
      </c>
      <c r="E28" s="782"/>
      <c r="F28" s="276">
        <v>245000</v>
      </c>
      <c r="G28" s="279">
        <f t="shared" si="1"/>
        <v>732000</v>
      </c>
      <c r="H28" s="273" t="s">
        <v>53</v>
      </c>
      <c r="I28" s="273" t="s">
        <v>18</v>
      </c>
      <c r="J28" s="424" t="s">
        <v>394</v>
      </c>
      <c r="K28" s="273" t="s">
        <v>135</v>
      </c>
      <c r="L28" s="273" t="s">
        <v>62</v>
      </c>
      <c r="M28" s="273"/>
      <c r="N28" s="272"/>
    </row>
    <row r="29" spans="1:14" ht="15" customHeight="1" x14ac:dyDescent="0.25">
      <c r="A29" s="211">
        <v>44301</v>
      </c>
      <c r="B29" s="212" t="s">
        <v>396</v>
      </c>
      <c r="C29" s="287" t="s">
        <v>275</v>
      </c>
      <c r="D29" s="218" t="s">
        <v>189</v>
      </c>
      <c r="E29" s="262">
        <v>245000</v>
      </c>
      <c r="F29" s="203"/>
      <c r="G29" s="220">
        <f t="shared" si="1"/>
        <v>487000</v>
      </c>
      <c r="H29" s="210" t="s">
        <v>53</v>
      </c>
      <c r="I29" s="210" t="s">
        <v>18</v>
      </c>
      <c r="J29" s="291" t="s">
        <v>408</v>
      </c>
      <c r="K29" s="210" t="s">
        <v>135</v>
      </c>
      <c r="L29" s="210" t="s">
        <v>62</v>
      </c>
      <c r="M29" s="210"/>
      <c r="N29" s="212"/>
    </row>
    <row r="30" spans="1:14" ht="15" customHeight="1" x14ac:dyDescent="0.25">
      <c r="A30" s="271">
        <v>44301</v>
      </c>
      <c r="B30" s="272" t="s">
        <v>105</v>
      </c>
      <c r="C30" s="272" t="s">
        <v>50</v>
      </c>
      <c r="D30" s="406" t="s">
        <v>52</v>
      </c>
      <c r="E30" s="782"/>
      <c r="F30" s="276">
        <v>20000</v>
      </c>
      <c r="G30" s="279">
        <f t="shared" si="1"/>
        <v>507000</v>
      </c>
      <c r="H30" s="273" t="s">
        <v>53</v>
      </c>
      <c r="I30" s="273" t="s">
        <v>18</v>
      </c>
      <c r="J30" s="424" t="s">
        <v>395</v>
      </c>
      <c r="K30" s="273" t="s">
        <v>135</v>
      </c>
      <c r="L30" s="273" t="s">
        <v>62</v>
      </c>
      <c r="M30" s="273"/>
      <c r="N30" s="272"/>
    </row>
    <row r="31" spans="1:14" ht="15" customHeight="1" x14ac:dyDescent="0.25">
      <c r="A31" s="211">
        <v>44301</v>
      </c>
      <c r="B31" s="212" t="s">
        <v>68</v>
      </c>
      <c r="C31" s="287" t="s">
        <v>67</v>
      </c>
      <c r="D31" s="218" t="s">
        <v>52</v>
      </c>
      <c r="E31" s="262">
        <v>10000</v>
      </c>
      <c r="F31" s="203"/>
      <c r="G31" s="220">
        <f t="shared" si="1"/>
        <v>497000</v>
      </c>
      <c r="H31" s="210" t="s">
        <v>53</v>
      </c>
      <c r="I31" s="210" t="s">
        <v>18</v>
      </c>
      <c r="J31" s="291" t="s">
        <v>395</v>
      </c>
      <c r="K31" s="210" t="s">
        <v>135</v>
      </c>
      <c r="L31" s="210" t="s">
        <v>62</v>
      </c>
      <c r="M31" s="210"/>
      <c r="N31" s="212" t="s">
        <v>739</v>
      </c>
    </row>
    <row r="32" spans="1:14" ht="15" customHeight="1" x14ac:dyDescent="0.25">
      <c r="A32" s="211">
        <v>44301</v>
      </c>
      <c r="B32" s="212" t="s">
        <v>68</v>
      </c>
      <c r="C32" s="287" t="s">
        <v>67</v>
      </c>
      <c r="D32" s="218" t="s">
        <v>52</v>
      </c>
      <c r="E32" s="262">
        <v>10000</v>
      </c>
      <c r="F32" s="203"/>
      <c r="G32" s="220">
        <f t="shared" si="1"/>
        <v>487000</v>
      </c>
      <c r="H32" s="210" t="s">
        <v>53</v>
      </c>
      <c r="I32" s="210" t="s">
        <v>18</v>
      </c>
      <c r="J32" s="291" t="s">
        <v>395</v>
      </c>
      <c r="K32" s="210" t="s">
        <v>135</v>
      </c>
      <c r="L32" s="210" t="s">
        <v>62</v>
      </c>
      <c r="M32" s="210"/>
      <c r="N32" s="212" t="s">
        <v>738</v>
      </c>
    </row>
    <row r="33" spans="1:14" ht="15" customHeight="1" x14ac:dyDescent="0.25">
      <c r="A33" s="271">
        <v>44315</v>
      </c>
      <c r="B33" s="272" t="s">
        <v>105</v>
      </c>
      <c r="C33" s="272" t="s">
        <v>50</v>
      </c>
      <c r="D33" s="272" t="s">
        <v>52</v>
      </c>
      <c r="E33" s="428"/>
      <c r="F33" s="276">
        <v>220000</v>
      </c>
      <c r="G33" s="279">
        <f t="shared" si="1"/>
        <v>707000</v>
      </c>
      <c r="H33" s="273" t="s">
        <v>53</v>
      </c>
      <c r="I33" s="273" t="s">
        <v>18</v>
      </c>
      <c r="J33" s="424" t="s">
        <v>409</v>
      </c>
      <c r="K33" s="273" t="s">
        <v>135</v>
      </c>
      <c r="L33" s="273" t="s">
        <v>62</v>
      </c>
      <c r="M33" s="273"/>
      <c r="N33" s="272"/>
    </row>
    <row r="34" spans="1:14" ht="15" customHeight="1" x14ac:dyDescent="0.25">
      <c r="A34" s="531">
        <v>44315</v>
      </c>
      <c r="B34" s="212" t="s">
        <v>68</v>
      </c>
      <c r="C34" s="287" t="s">
        <v>67</v>
      </c>
      <c r="D34" s="218" t="s">
        <v>52</v>
      </c>
      <c r="E34" s="262">
        <v>15000</v>
      </c>
      <c r="F34" s="203"/>
      <c r="G34" s="220">
        <f t="shared" si="1"/>
        <v>692000</v>
      </c>
      <c r="H34" s="210" t="s">
        <v>53</v>
      </c>
      <c r="I34" s="210" t="s">
        <v>18</v>
      </c>
      <c r="J34" s="291" t="s">
        <v>409</v>
      </c>
      <c r="K34" s="210" t="s">
        <v>135</v>
      </c>
      <c r="L34" s="210" t="s">
        <v>62</v>
      </c>
      <c r="M34" s="210"/>
      <c r="N34" s="212" t="s">
        <v>670</v>
      </c>
    </row>
    <row r="35" spans="1:14" ht="15" customHeight="1" x14ac:dyDescent="0.25">
      <c r="A35" s="531">
        <v>44315</v>
      </c>
      <c r="B35" s="212" t="s">
        <v>668</v>
      </c>
      <c r="C35" s="287" t="s">
        <v>67</v>
      </c>
      <c r="D35" s="218" t="s">
        <v>52</v>
      </c>
      <c r="E35" s="262">
        <v>15000</v>
      </c>
      <c r="F35" s="203"/>
      <c r="G35" s="220">
        <f t="shared" si="1"/>
        <v>677000</v>
      </c>
      <c r="H35" s="210" t="s">
        <v>53</v>
      </c>
      <c r="I35" s="210" t="s">
        <v>18</v>
      </c>
      <c r="J35" s="291" t="s">
        <v>409</v>
      </c>
      <c r="K35" s="210" t="s">
        <v>135</v>
      </c>
      <c r="L35" s="210" t="s">
        <v>62</v>
      </c>
      <c r="M35" s="210"/>
      <c r="N35" s="212" t="s">
        <v>671</v>
      </c>
    </row>
    <row r="36" spans="1:14" ht="15" customHeight="1" x14ac:dyDescent="0.25">
      <c r="A36" s="531">
        <v>44315</v>
      </c>
      <c r="B36" s="212" t="s">
        <v>68</v>
      </c>
      <c r="C36" s="287" t="s">
        <v>67</v>
      </c>
      <c r="D36" s="218" t="s">
        <v>52</v>
      </c>
      <c r="E36" s="262">
        <v>65000</v>
      </c>
      <c r="F36" s="203"/>
      <c r="G36" s="220">
        <f t="shared" si="1"/>
        <v>612000</v>
      </c>
      <c r="H36" s="210" t="s">
        <v>53</v>
      </c>
      <c r="I36" s="210" t="s">
        <v>18</v>
      </c>
      <c r="J36" s="291" t="s">
        <v>740</v>
      </c>
      <c r="K36" s="210" t="s">
        <v>135</v>
      </c>
      <c r="L36" s="210" t="s">
        <v>62</v>
      </c>
      <c r="M36" s="210"/>
      <c r="N36" s="212" t="s">
        <v>672</v>
      </c>
    </row>
    <row r="37" spans="1:14" ht="15" customHeight="1" x14ac:dyDescent="0.25">
      <c r="A37" s="531">
        <v>44315</v>
      </c>
      <c r="B37" s="212" t="s">
        <v>68</v>
      </c>
      <c r="C37" s="287" t="s">
        <v>67</v>
      </c>
      <c r="D37" s="218" t="s">
        <v>52</v>
      </c>
      <c r="E37" s="262">
        <v>65000</v>
      </c>
      <c r="F37" s="203"/>
      <c r="G37" s="220">
        <f t="shared" si="1"/>
        <v>547000</v>
      </c>
      <c r="H37" s="210" t="s">
        <v>53</v>
      </c>
      <c r="I37" s="210" t="s">
        <v>18</v>
      </c>
      <c r="J37" s="291" t="s">
        <v>740</v>
      </c>
      <c r="K37" s="210" t="s">
        <v>135</v>
      </c>
      <c r="L37" s="210" t="s">
        <v>62</v>
      </c>
      <c r="M37" s="210"/>
      <c r="N37" s="212" t="s">
        <v>673</v>
      </c>
    </row>
    <row r="38" spans="1:14" ht="15" customHeight="1" x14ac:dyDescent="0.25">
      <c r="A38" s="531">
        <v>44315</v>
      </c>
      <c r="B38" s="212" t="s">
        <v>669</v>
      </c>
      <c r="C38" s="287" t="s">
        <v>67</v>
      </c>
      <c r="D38" s="218" t="s">
        <v>52</v>
      </c>
      <c r="E38" s="262">
        <v>15000</v>
      </c>
      <c r="F38" s="203"/>
      <c r="G38" s="220">
        <f t="shared" si="1"/>
        <v>532000</v>
      </c>
      <c r="H38" s="210" t="s">
        <v>53</v>
      </c>
      <c r="I38" s="210" t="s">
        <v>18</v>
      </c>
      <c r="J38" s="291" t="s">
        <v>409</v>
      </c>
      <c r="K38" s="210" t="s">
        <v>135</v>
      </c>
      <c r="L38" s="210" t="s">
        <v>62</v>
      </c>
      <c r="M38" s="210"/>
      <c r="N38" s="212" t="s">
        <v>674</v>
      </c>
    </row>
    <row r="39" spans="1:14" ht="15" customHeight="1" x14ac:dyDescent="0.25">
      <c r="A39" s="531">
        <v>44315</v>
      </c>
      <c r="B39" s="212" t="s">
        <v>68</v>
      </c>
      <c r="C39" s="287" t="s">
        <v>67</v>
      </c>
      <c r="D39" s="218" t="s">
        <v>52</v>
      </c>
      <c r="E39" s="262">
        <v>35000</v>
      </c>
      <c r="F39" s="203"/>
      <c r="G39" s="220">
        <f t="shared" si="1"/>
        <v>497000</v>
      </c>
      <c r="H39" s="210" t="s">
        <v>53</v>
      </c>
      <c r="I39" s="210" t="s">
        <v>18</v>
      </c>
      <c r="J39" s="291" t="s">
        <v>409</v>
      </c>
      <c r="K39" s="210" t="s">
        <v>135</v>
      </c>
      <c r="L39" s="210" t="s">
        <v>62</v>
      </c>
      <c r="M39" s="210"/>
      <c r="N39" s="212" t="s">
        <v>302</v>
      </c>
    </row>
    <row r="40" spans="1:14" ht="15" customHeight="1" x14ac:dyDescent="0.25">
      <c r="A40" s="531">
        <v>44315</v>
      </c>
      <c r="B40" s="212" t="s">
        <v>403</v>
      </c>
      <c r="C40" s="287" t="s">
        <v>120</v>
      </c>
      <c r="D40" s="218" t="s">
        <v>52</v>
      </c>
      <c r="E40" s="262">
        <v>15000</v>
      </c>
      <c r="F40" s="203"/>
      <c r="G40" s="220">
        <f t="shared" si="1"/>
        <v>482000</v>
      </c>
      <c r="H40" s="210" t="s">
        <v>53</v>
      </c>
      <c r="I40" s="210" t="s">
        <v>18</v>
      </c>
      <c r="J40" s="291" t="s">
        <v>409</v>
      </c>
      <c r="K40" s="210" t="s">
        <v>135</v>
      </c>
      <c r="L40" s="210" t="s">
        <v>62</v>
      </c>
      <c r="M40" s="210"/>
      <c r="N40" s="212"/>
    </row>
    <row r="41" spans="1:14" x14ac:dyDescent="0.25">
      <c r="A41" s="271">
        <v>44316</v>
      </c>
      <c r="B41" s="272" t="s">
        <v>105</v>
      </c>
      <c r="C41" s="272" t="s">
        <v>50</v>
      </c>
      <c r="D41" s="272" t="s">
        <v>52</v>
      </c>
      <c r="E41" s="428"/>
      <c r="F41" s="276">
        <v>190000</v>
      </c>
      <c r="G41" s="279">
        <f t="shared" si="1"/>
        <v>672000</v>
      </c>
      <c r="H41" s="273" t="s">
        <v>53</v>
      </c>
      <c r="I41" s="273" t="s">
        <v>18</v>
      </c>
      <c r="J41" s="424" t="s">
        <v>737</v>
      </c>
      <c r="K41" s="273" t="s">
        <v>135</v>
      </c>
      <c r="L41" s="273" t="s">
        <v>62</v>
      </c>
      <c r="M41" s="273"/>
      <c r="N41" s="272"/>
    </row>
    <row r="42" spans="1:14" x14ac:dyDescent="0.25">
      <c r="A42" s="48">
        <v>44316</v>
      </c>
      <c r="B42" s="212" t="s">
        <v>68</v>
      </c>
      <c r="C42" s="212" t="s">
        <v>67</v>
      </c>
      <c r="D42" s="212" t="s">
        <v>52</v>
      </c>
      <c r="E42" s="447">
        <v>15000</v>
      </c>
      <c r="F42" s="214"/>
      <c r="G42" s="220">
        <f t="shared" si="1"/>
        <v>657000</v>
      </c>
      <c r="H42" s="210" t="s">
        <v>53</v>
      </c>
      <c r="I42" s="210" t="s">
        <v>18</v>
      </c>
      <c r="J42" s="291" t="s">
        <v>737</v>
      </c>
      <c r="K42" s="210" t="s">
        <v>135</v>
      </c>
      <c r="L42" s="210" t="s">
        <v>62</v>
      </c>
      <c r="M42" s="210"/>
      <c r="N42" s="212" t="s">
        <v>743</v>
      </c>
    </row>
    <row r="43" spans="1:14" ht="24.75" customHeight="1" x14ac:dyDescent="0.25">
      <c r="A43" s="48">
        <v>44316</v>
      </c>
      <c r="B43" s="212" t="s">
        <v>741</v>
      </c>
      <c r="C43" s="212" t="s">
        <v>67</v>
      </c>
      <c r="D43" s="212" t="s">
        <v>52</v>
      </c>
      <c r="E43" s="263">
        <v>35000</v>
      </c>
      <c r="F43" s="203"/>
      <c r="G43" s="220">
        <f t="shared" si="1"/>
        <v>622000</v>
      </c>
      <c r="H43" s="210" t="s">
        <v>53</v>
      </c>
      <c r="I43" s="210" t="s">
        <v>18</v>
      </c>
      <c r="J43" s="291" t="s">
        <v>737</v>
      </c>
      <c r="K43" s="210" t="s">
        <v>135</v>
      </c>
      <c r="L43" s="210" t="s">
        <v>62</v>
      </c>
      <c r="M43" s="210"/>
      <c r="N43" s="212" t="s">
        <v>744</v>
      </c>
    </row>
    <row r="44" spans="1:14" ht="17.25" customHeight="1" x14ac:dyDescent="0.25">
      <c r="A44" s="48">
        <v>44316</v>
      </c>
      <c r="B44" s="212" t="s">
        <v>68</v>
      </c>
      <c r="C44" s="212" t="s">
        <v>67</v>
      </c>
      <c r="D44" s="212" t="s">
        <v>52</v>
      </c>
      <c r="E44" s="263">
        <v>30000</v>
      </c>
      <c r="F44" s="203"/>
      <c r="G44" s="220">
        <f t="shared" si="1"/>
        <v>592000</v>
      </c>
      <c r="H44" s="210" t="s">
        <v>53</v>
      </c>
      <c r="I44" s="210" t="s">
        <v>18</v>
      </c>
      <c r="J44" s="291" t="s">
        <v>737</v>
      </c>
      <c r="K44" s="210" t="s">
        <v>135</v>
      </c>
      <c r="L44" s="210" t="s">
        <v>62</v>
      </c>
      <c r="M44" s="210"/>
      <c r="N44" s="212" t="s">
        <v>745</v>
      </c>
    </row>
    <row r="45" spans="1:14" ht="17.25" customHeight="1" x14ac:dyDescent="0.25">
      <c r="A45" s="48">
        <v>44316</v>
      </c>
      <c r="B45" s="212" t="s">
        <v>68</v>
      </c>
      <c r="C45" s="212" t="s">
        <v>67</v>
      </c>
      <c r="D45" s="212" t="s">
        <v>52</v>
      </c>
      <c r="E45" s="203">
        <v>25000</v>
      </c>
      <c r="F45" s="203"/>
      <c r="G45" s="220">
        <f t="shared" si="1"/>
        <v>567000</v>
      </c>
      <c r="H45" s="210" t="s">
        <v>53</v>
      </c>
      <c r="I45" s="210" t="s">
        <v>18</v>
      </c>
      <c r="J45" s="291" t="s">
        <v>737</v>
      </c>
      <c r="K45" s="210" t="s">
        <v>135</v>
      </c>
      <c r="L45" s="210" t="s">
        <v>62</v>
      </c>
      <c r="M45" s="210"/>
      <c r="N45" s="212" t="s">
        <v>715</v>
      </c>
    </row>
    <row r="46" spans="1:14" ht="27" customHeight="1" x14ac:dyDescent="0.25">
      <c r="A46" s="48">
        <v>44316</v>
      </c>
      <c r="B46" s="212" t="s">
        <v>742</v>
      </c>
      <c r="C46" s="212" t="s">
        <v>67</v>
      </c>
      <c r="D46" s="212" t="s">
        <v>52</v>
      </c>
      <c r="E46" s="219">
        <v>25000</v>
      </c>
      <c r="F46" s="203"/>
      <c r="G46" s="220">
        <f t="shared" si="1"/>
        <v>542000</v>
      </c>
      <c r="H46" s="210" t="s">
        <v>53</v>
      </c>
      <c r="I46" s="210" t="s">
        <v>18</v>
      </c>
      <c r="J46" s="291" t="s">
        <v>737</v>
      </c>
      <c r="K46" s="210" t="s">
        <v>135</v>
      </c>
      <c r="L46" s="210" t="s">
        <v>62</v>
      </c>
      <c r="M46" s="291"/>
      <c r="N46" s="251" t="s">
        <v>746</v>
      </c>
    </row>
    <row r="47" spans="1:14" ht="18.75" customHeight="1" x14ac:dyDescent="0.25">
      <c r="A47" s="48">
        <v>44316</v>
      </c>
      <c r="B47" s="212" t="s">
        <v>68</v>
      </c>
      <c r="C47" s="212" t="s">
        <v>67</v>
      </c>
      <c r="D47" s="212" t="s">
        <v>52</v>
      </c>
      <c r="E47" s="266">
        <v>35000</v>
      </c>
      <c r="F47" s="266"/>
      <c r="G47" s="220">
        <f t="shared" si="1"/>
        <v>507000</v>
      </c>
      <c r="H47" s="291" t="s">
        <v>53</v>
      </c>
      <c r="I47" s="291" t="s">
        <v>18</v>
      </c>
      <c r="J47" s="291" t="s">
        <v>737</v>
      </c>
      <c r="K47" s="291" t="s">
        <v>135</v>
      </c>
      <c r="L47" s="291" t="s">
        <v>62</v>
      </c>
      <c r="M47" s="709"/>
      <c r="N47" s="764" t="s">
        <v>747</v>
      </c>
    </row>
    <row r="48" spans="1:14" ht="15.75" customHeight="1" thickBot="1" x14ac:dyDescent="0.3">
      <c r="A48" s="48">
        <v>44316</v>
      </c>
      <c r="B48" s="212" t="s">
        <v>403</v>
      </c>
      <c r="C48" s="212" t="s">
        <v>120</v>
      </c>
      <c r="D48" s="212" t="s">
        <v>52</v>
      </c>
      <c r="E48" s="570">
        <v>15000</v>
      </c>
      <c r="F48" s="267"/>
      <c r="G48" s="219">
        <f t="shared" si="1"/>
        <v>492000</v>
      </c>
      <c r="H48" s="210" t="s">
        <v>53</v>
      </c>
      <c r="I48" s="210" t="s">
        <v>18</v>
      </c>
      <c r="J48" s="291" t="s">
        <v>737</v>
      </c>
      <c r="K48" s="210" t="s">
        <v>135</v>
      </c>
      <c r="L48" s="210" t="s">
        <v>62</v>
      </c>
      <c r="M48" s="269"/>
      <c r="N48" s="270"/>
    </row>
    <row r="49" spans="1:14" ht="16.5" customHeight="1" thickBot="1" x14ac:dyDescent="0.3">
      <c r="A49" s="211"/>
      <c r="B49" s="212"/>
      <c r="C49" s="212"/>
      <c r="D49" s="287"/>
      <c r="E49" s="1014">
        <f>SUM(E4:E48)</f>
        <v>993000</v>
      </c>
      <c r="F49" s="1015">
        <f>SUM(F4:F48)+G4</f>
        <v>1485000</v>
      </c>
      <c r="G49" s="799">
        <f>F49-E49</f>
        <v>492000</v>
      </c>
      <c r="H49" s="781"/>
      <c r="I49" s="709"/>
      <c r="J49" s="291"/>
      <c r="K49" s="709"/>
      <c r="L49" s="709"/>
      <c r="M49" s="709"/>
      <c r="N49" s="764"/>
    </row>
    <row r="50" spans="1:14" x14ac:dyDescent="0.25">
      <c r="A50" s="211"/>
      <c r="B50" s="212"/>
      <c r="C50" s="212"/>
      <c r="D50" s="287"/>
      <c r="E50" s="1012"/>
      <c r="F50" s="1013"/>
      <c r="G50" s="262"/>
      <c r="H50" s="756"/>
      <c r="I50" s="291"/>
      <c r="J50" s="291"/>
      <c r="K50" s="291"/>
      <c r="L50" s="291"/>
      <c r="M50" s="291"/>
      <c r="N50" s="251"/>
    </row>
    <row r="51" spans="1:14" x14ac:dyDescent="0.25">
      <c r="A51" s="211"/>
      <c r="B51" s="212"/>
      <c r="C51" s="212"/>
      <c r="D51" s="287"/>
      <c r="E51" s="819"/>
      <c r="F51" s="795"/>
      <c r="G51" s="220"/>
      <c r="H51" s="756"/>
      <c r="I51" s="291"/>
      <c r="J51" s="291"/>
      <c r="K51" s="291"/>
      <c r="L51" s="291"/>
      <c r="M51" s="291"/>
      <c r="N51" s="251"/>
    </row>
    <row r="52" spans="1:14" x14ac:dyDescent="0.25">
      <c r="A52" s="211"/>
      <c r="B52" s="212"/>
      <c r="C52" s="212"/>
      <c r="D52" s="287"/>
      <c r="E52" s="819"/>
      <c r="F52" s="791"/>
      <c r="G52" s="220"/>
      <c r="H52" s="756"/>
      <c r="I52" s="291"/>
      <c r="J52" s="291"/>
      <c r="K52" s="291"/>
      <c r="L52" s="291"/>
      <c r="M52" s="291"/>
      <c r="N52" s="251"/>
    </row>
    <row r="53" spans="1:14" x14ac:dyDescent="0.25">
      <c r="A53" s="211"/>
      <c r="B53" s="212"/>
      <c r="C53" s="212"/>
      <c r="D53" s="287"/>
      <c r="E53" s="778"/>
      <c r="F53" s="203"/>
      <c r="G53" s="220"/>
      <c r="H53" s="228"/>
      <c r="I53" s="210"/>
      <c r="J53" s="291"/>
      <c r="K53" s="210"/>
      <c r="L53" s="210"/>
      <c r="M53" s="210"/>
      <c r="N53" s="212"/>
    </row>
    <row r="54" spans="1:14" x14ac:dyDescent="0.25">
      <c r="A54" s="211"/>
      <c r="B54" s="212"/>
      <c r="C54" s="212"/>
      <c r="D54" s="212"/>
      <c r="E54" s="447"/>
      <c r="F54" s="233"/>
      <c r="G54" s="220"/>
      <c r="H54" s="228"/>
      <c r="I54" s="210"/>
      <c r="J54" s="291"/>
      <c r="K54" s="210"/>
      <c r="L54" s="210"/>
      <c r="M54" s="210"/>
      <c r="N54" s="212"/>
    </row>
    <row r="55" spans="1:14" x14ac:dyDescent="0.25">
      <c r="A55" s="216"/>
      <c r="B55" s="212"/>
      <c r="C55" s="251"/>
      <c r="D55" s="251"/>
      <c r="E55" s="813"/>
      <c r="F55" s="813"/>
      <c r="G55" s="220"/>
      <c r="H55" s="228"/>
      <c r="I55" s="210"/>
      <c r="J55" s="291"/>
      <c r="K55" s="210"/>
      <c r="L55" s="210"/>
      <c r="M55" s="210"/>
      <c r="N55" s="212"/>
    </row>
    <row r="56" spans="1:14" x14ac:dyDescent="0.25">
      <c r="A56" s="305"/>
      <c r="B56" s="251"/>
      <c r="C56" s="251"/>
      <c r="D56" s="251"/>
      <c r="E56" s="520"/>
      <c r="F56" s="520"/>
      <c r="G56" s="220"/>
      <c r="H56" s="228"/>
      <c r="I56" s="210"/>
      <c r="J56" s="291"/>
      <c r="K56" s="210"/>
      <c r="L56" s="210"/>
      <c r="M56" s="210"/>
      <c r="N56" s="212"/>
    </row>
    <row r="57" spans="1:14" x14ac:dyDescent="0.25">
      <c r="A57" s="216"/>
      <c r="B57" s="212"/>
      <c r="C57" s="251"/>
      <c r="D57" s="251"/>
      <c r="E57" s="522"/>
      <c r="F57" s="522"/>
      <c r="G57" s="220"/>
      <c r="H57" s="228"/>
      <c r="I57" s="210"/>
      <c r="J57" s="291"/>
      <c r="K57" s="210"/>
      <c r="L57" s="210"/>
      <c r="M57" s="210"/>
      <c r="N57" s="212"/>
    </row>
    <row r="58" spans="1:14" x14ac:dyDescent="0.25">
      <c r="A58" s="216"/>
      <c r="B58" s="212"/>
      <c r="C58" s="251"/>
      <c r="D58" s="251"/>
      <c r="E58" s="522"/>
      <c r="F58" s="522"/>
      <c r="G58" s="220"/>
      <c r="H58" s="228"/>
      <c r="I58" s="210"/>
      <c r="J58" s="291"/>
      <c r="K58" s="210"/>
      <c r="L58" s="210"/>
      <c r="M58" s="210"/>
      <c r="N58" s="212"/>
    </row>
    <row r="59" spans="1:14" x14ac:dyDescent="0.25">
      <c r="A59" s="216"/>
      <c r="B59" s="251"/>
      <c r="C59" s="251"/>
      <c r="D59" s="251"/>
      <c r="E59" s="520"/>
      <c r="F59" s="520"/>
      <c r="G59" s="220"/>
      <c r="H59" s="228"/>
      <c r="I59" s="210"/>
      <c r="J59" s="291"/>
      <c r="K59" s="210"/>
      <c r="L59" s="210"/>
      <c r="M59" s="210"/>
      <c r="N59" s="212"/>
    </row>
    <row r="60" spans="1:14" x14ac:dyDescent="0.25">
      <c r="A60" s="216"/>
      <c r="B60" s="251"/>
      <c r="C60" s="251"/>
      <c r="D60" s="251"/>
      <c r="E60" s="520"/>
      <c r="F60" s="520"/>
      <c r="G60" s="220"/>
      <c r="H60" s="228"/>
      <c r="I60" s="210"/>
      <c r="J60" s="291"/>
      <c r="K60" s="210"/>
      <c r="L60" s="210"/>
      <c r="M60" s="210"/>
      <c r="N60" s="212"/>
    </row>
    <row r="61" spans="1:14" x14ac:dyDescent="0.25">
      <c r="A61" s="216"/>
      <c r="B61" s="210"/>
      <c r="C61" s="251"/>
      <c r="D61" s="251"/>
      <c r="E61" s="522"/>
      <c r="F61" s="520"/>
      <c r="G61" s="220"/>
      <c r="H61" s="228"/>
      <c r="I61" s="210"/>
      <c r="J61" s="291"/>
      <c r="K61" s="210"/>
      <c r="L61" s="210"/>
      <c r="M61" s="210"/>
      <c r="N61" s="212"/>
    </row>
    <row r="62" spans="1:14" x14ac:dyDescent="0.25">
      <c r="A62" s="211"/>
      <c r="B62" s="212"/>
      <c r="C62" s="212"/>
      <c r="D62" s="287"/>
      <c r="E62" s="498"/>
      <c r="F62" s="227"/>
      <c r="G62" s="220"/>
      <c r="H62" s="228"/>
      <c r="I62" s="210"/>
      <c r="J62" s="291"/>
      <c r="K62" s="210"/>
      <c r="L62" s="210"/>
      <c r="M62" s="210"/>
      <c r="N62" s="212"/>
    </row>
    <row r="63" spans="1:14" x14ac:dyDescent="0.25">
      <c r="A63" s="211"/>
      <c r="B63" s="212"/>
      <c r="C63" s="212"/>
      <c r="D63" s="287"/>
      <c r="E63" s="233"/>
      <c r="F63" s="203"/>
      <c r="G63" s="220"/>
      <c r="H63" s="228"/>
      <c r="I63" s="210"/>
      <c r="J63" s="291"/>
      <c r="K63" s="210"/>
      <c r="L63" s="210"/>
      <c r="M63" s="210"/>
      <c r="N63" s="212"/>
    </row>
    <row r="64" spans="1:14" x14ac:dyDescent="0.25">
      <c r="A64" s="211"/>
      <c r="B64" s="212"/>
      <c r="C64" s="212"/>
      <c r="D64" s="287"/>
      <c r="E64" s="203"/>
      <c r="F64" s="203"/>
      <c r="G64" s="220"/>
      <c r="H64" s="228"/>
      <c r="I64" s="210"/>
      <c r="J64" s="291"/>
      <c r="K64" s="210"/>
      <c r="L64" s="210"/>
      <c r="M64" s="210"/>
      <c r="N64" s="212"/>
    </row>
    <row r="65" spans="1:14" x14ac:dyDescent="0.25">
      <c r="A65" s="211"/>
      <c r="B65" s="212"/>
      <c r="C65" s="212"/>
      <c r="D65" s="287"/>
      <c r="E65" s="203"/>
      <c r="F65" s="203"/>
      <c r="G65" s="220"/>
      <c r="H65" s="228"/>
      <c r="I65" s="210"/>
      <c r="J65" s="291"/>
      <c r="K65" s="210"/>
      <c r="L65" s="210"/>
      <c r="M65" s="210"/>
      <c r="N65" s="212"/>
    </row>
    <row r="66" spans="1:14" x14ac:dyDescent="0.25">
      <c r="A66" s="211"/>
      <c r="B66" s="212"/>
      <c r="C66" s="212"/>
      <c r="D66" s="287"/>
      <c r="E66" s="203"/>
      <c r="F66" s="203"/>
      <c r="G66" s="220"/>
      <c r="H66" s="228"/>
      <c r="I66" s="210"/>
      <c r="J66" s="291"/>
      <c r="K66" s="210"/>
      <c r="L66" s="210"/>
      <c r="M66" s="210"/>
      <c r="N66" s="212"/>
    </row>
    <row r="67" spans="1:14" x14ac:dyDescent="0.25">
      <c r="A67" s="211"/>
      <c r="B67" s="212"/>
      <c r="C67" s="212"/>
      <c r="D67" s="287"/>
      <c r="E67" s="203"/>
      <c r="F67" s="203"/>
      <c r="G67" s="220"/>
      <c r="H67" s="228"/>
      <c r="I67" s="210"/>
      <c r="J67" s="291"/>
      <c r="K67" s="210"/>
      <c r="L67" s="210"/>
      <c r="M67" s="210"/>
      <c r="N67" s="212"/>
    </row>
    <row r="68" spans="1:14" ht="15.75" customHeight="1" x14ac:dyDescent="0.25">
      <c r="A68" s="211"/>
      <c r="B68" s="212"/>
      <c r="C68" s="212"/>
      <c r="D68" s="287"/>
      <c r="E68" s="526"/>
      <c r="F68" s="526"/>
      <c r="G68" s="220"/>
      <c r="H68" s="228"/>
      <c r="I68" s="210"/>
      <c r="J68" s="291"/>
      <c r="K68" s="210"/>
      <c r="L68" s="210"/>
      <c r="M68" s="210"/>
      <c r="N68" s="212"/>
    </row>
    <row r="69" spans="1:14" ht="15.75" customHeight="1" x14ac:dyDescent="0.25">
      <c r="A69" s="211"/>
      <c r="B69" s="212"/>
      <c r="C69" s="212"/>
      <c r="D69" s="287"/>
      <c r="E69" s="526"/>
      <c r="F69" s="526"/>
      <c r="G69" s="220"/>
      <c r="H69" s="228"/>
      <c r="I69" s="210"/>
      <c r="J69" s="291"/>
      <c r="K69" s="210"/>
      <c r="L69" s="210"/>
      <c r="M69" s="210"/>
      <c r="N69" s="212"/>
    </row>
    <row r="70" spans="1:14" x14ac:dyDescent="0.25">
      <c r="A70" s="216"/>
      <c r="B70" s="210"/>
      <c r="C70" s="210"/>
      <c r="D70" s="210"/>
      <c r="E70" s="522"/>
      <c r="F70" s="522"/>
      <c r="G70" s="220"/>
      <c r="H70" s="228"/>
      <c r="I70" s="210"/>
      <c r="J70" s="291"/>
      <c r="K70" s="210"/>
      <c r="L70" s="210"/>
      <c r="M70" s="210"/>
      <c r="N70" s="212"/>
    </row>
    <row r="71" spans="1:14" x14ac:dyDescent="0.25">
      <c r="A71" s="211"/>
      <c r="B71" s="212"/>
      <c r="C71" s="212"/>
      <c r="D71" s="212"/>
      <c r="E71" s="454"/>
      <c r="F71" s="522"/>
      <c r="G71" s="220"/>
      <c r="H71" s="228"/>
      <c r="I71" s="210"/>
      <c r="J71" s="291"/>
      <c r="K71" s="210"/>
      <c r="L71" s="210"/>
      <c r="M71" s="210"/>
      <c r="N71" s="212"/>
    </row>
    <row r="72" spans="1:14" x14ac:dyDescent="0.25">
      <c r="A72" s="216"/>
      <c r="B72" s="210"/>
      <c r="C72" s="210"/>
      <c r="D72" s="210"/>
      <c r="E72" s="522"/>
      <c r="F72" s="522"/>
      <c r="G72" s="220"/>
      <c r="H72" s="228"/>
      <c r="I72" s="210"/>
      <c r="J72" s="291"/>
      <c r="K72" s="210"/>
      <c r="L72" s="210"/>
      <c r="M72" s="210"/>
      <c r="N72" s="212"/>
    </row>
    <row r="73" spans="1:14" x14ac:dyDescent="0.25">
      <c r="A73" s="216"/>
      <c r="B73" s="210"/>
      <c r="C73" s="210"/>
      <c r="D73" s="210"/>
      <c r="E73" s="522"/>
      <c r="F73" s="522"/>
      <c r="G73" s="220"/>
      <c r="H73" s="228"/>
      <c r="I73" s="210"/>
      <c r="J73" s="291"/>
      <c r="K73" s="210"/>
      <c r="L73" s="210"/>
      <c r="M73" s="210"/>
      <c r="N73" s="212"/>
    </row>
    <row r="74" spans="1:14" x14ac:dyDescent="0.25">
      <c r="A74" s="216"/>
      <c r="B74" s="210"/>
      <c r="C74" s="210"/>
      <c r="D74" s="210"/>
      <c r="E74" s="522"/>
      <c r="F74" s="522"/>
      <c r="G74" s="220"/>
      <c r="H74" s="228"/>
      <c r="I74" s="210"/>
      <c r="J74" s="291"/>
      <c r="K74" s="210"/>
      <c r="L74" s="210"/>
      <c r="M74" s="210"/>
      <c r="N74" s="212"/>
    </row>
    <row r="75" spans="1:14" x14ac:dyDescent="0.25">
      <c r="A75" s="216"/>
      <c r="B75" s="210"/>
      <c r="C75" s="210"/>
      <c r="D75" s="210"/>
      <c r="E75" s="522"/>
      <c r="F75" s="522"/>
      <c r="G75" s="220"/>
      <c r="H75" s="228"/>
      <c r="I75" s="210"/>
      <c r="J75" s="291"/>
      <c r="K75" s="210"/>
      <c r="L75" s="210"/>
      <c r="M75" s="210"/>
      <c r="N75" s="212"/>
    </row>
    <row r="76" spans="1:14" x14ac:dyDescent="0.25">
      <c r="A76" s="216"/>
      <c r="B76" s="210"/>
      <c r="C76" s="210"/>
      <c r="D76" s="210"/>
      <c r="E76" s="522"/>
      <c r="F76" s="522"/>
      <c r="G76" s="220"/>
      <c r="H76" s="228"/>
      <c r="I76" s="210"/>
      <c r="J76" s="291"/>
      <c r="K76" s="210"/>
      <c r="L76" s="210"/>
      <c r="M76" s="210"/>
      <c r="N76" s="212"/>
    </row>
    <row r="77" spans="1:14" x14ac:dyDescent="0.25">
      <c r="A77" s="211"/>
      <c r="B77" s="212"/>
      <c r="C77" s="212"/>
      <c r="D77" s="212"/>
      <c r="E77" s="233"/>
      <c r="F77" s="522"/>
      <c r="G77" s="220"/>
      <c r="H77" s="228"/>
      <c r="I77" s="210"/>
      <c r="J77" s="291"/>
      <c r="K77" s="210"/>
      <c r="L77" s="210"/>
      <c r="M77" s="210"/>
      <c r="N77" s="212"/>
    </row>
    <row r="78" spans="1:14" x14ac:dyDescent="0.25">
      <c r="A78" s="216"/>
      <c r="B78" s="210"/>
      <c r="C78" s="210"/>
      <c r="D78" s="210"/>
      <c r="E78" s="522"/>
      <c r="F78" s="522"/>
      <c r="G78" s="220"/>
      <c r="H78" s="228"/>
      <c r="I78" s="210"/>
      <c r="J78" s="291"/>
      <c r="K78" s="210"/>
      <c r="L78" s="210"/>
      <c r="M78" s="210"/>
      <c r="N78" s="212"/>
    </row>
    <row r="79" spans="1:14" x14ac:dyDescent="0.25">
      <c r="A79" s="216"/>
      <c r="B79" s="210"/>
      <c r="C79" s="210"/>
      <c r="D79" s="210"/>
      <c r="E79" s="522"/>
      <c r="F79" s="522"/>
      <c r="G79" s="220"/>
      <c r="H79" s="228"/>
      <c r="I79" s="210"/>
      <c r="J79" s="291"/>
      <c r="K79" s="210"/>
      <c r="L79" s="210"/>
      <c r="M79" s="210"/>
      <c r="N79" s="212"/>
    </row>
    <row r="80" spans="1:14" x14ac:dyDescent="0.25">
      <c r="A80" s="216"/>
      <c r="B80" s="210"/>
      <c r="C80" s="210"/>
      <c r="D80" s="210"/>
      <c r="E80" s="522"/>
      <c r="F80" s="522"/>
      <c r="G80" s="220"/>
      <c r="H80" s="228"/>
      <c r="I80" s="210"/>
      <c r="J80" s="291"/>
      <c r="K80" s="210"/>
      <c r="L80" s="210"/>
      <c r="M80" s="210"/>
      <c r="N80" s="212"/>
    </row>
    <row r="81" spans="1:14" x14ac:dyDescent="0.25">
      <c r="A81" s="216"/>
      <c r="B81" s="210"/>
      <c r="C81" s="210"/>
      <c r="D81" s="210"/>
      <c r="E81" s="522"/>
      <c r="F81" s="522"/>
      <c r="G81" s="220"/>
      <c r="H81" s="228"/>
      <c r="I81" s="210"/>
      <c r="J81" s="291"/>
      <c r="K81" s="210"/>
      <c r="L81" s="210"/>
      <c r="M81" s="210"/>
      <c r="N81" s="212"/>
    </row>
    <row r="82" spans="1:14" x14ac:dyDescent="0.25">
      <c r="A82" s="216"/>
      <c r="B82" s="210"/>
      <c r="C82" s="210"/>
      <c r="D82" s="210"/>
      <c r="E82" s="522"/>
      <c r="F82" s="522"/>
      <c r="G82" s="220"/>
      <c r="H82" s="228"/>
      <c r="I82" s="210"/>
      <c r="J82" s="291"/>
      <c r="K82" s="210"/>
      <c r="L82" s="210"/>
      <c r="M82" s="210"/>
      <c r="N82" s="212"/>
    </row>
    <row r="83" spans="1:14" x14ac:dyDescent="0.25">
      <c r="A83" s="216"/>
      <c r="B83" s="210"/>
      <c r="C83" s="210"/>
      <c r="D83" s="210"/>
      <c r="E83" s="526"/>
      <c r="F83" s="526"/>
      <c r="G83" s="220"/>
      <c r="H83" s="228"/>
      <c r="I83" s="210"/>
      <c r="J83" s="291"/>
      <c r="K83" s="210"/>
      <c r="L83" s="210"/>
      <c r="M83" s="210"/>
      <c r="N83" s="212"/>
    </row>
    <row r="84" spans="1:14" x14ac:dyDescent="0.25">
      <c r="A84" s="211"/>
      <c r="B84" s="212"/>
      <c r="C84" s="212"/>
      <c r="D84" s="212"/>
      <c r="E84" s="233"/>
      <c r="F84" s="645"/>
      <c r="G84" s="220"/>
      <c r="H84" s="228"/>
      <c r="I84" s="210"/>
      <c r="J84" s="210"/>
      <c r="K84" s="210"/>
      <c r="L84" s="210"/>
      <c r="M84" s="210"/>
      <c r="N84" s="212"/>
    </row>
    <row r="85" spans="1:14" x14ac:dyDescent="0.25">
      <c r="A85" s="211"/>
      <c r="B85" s="212"/>
      <c r="C85" s="212"/>
      <c r="D85" s="212"/>
      <c r="E85" s="233"/>
      <c r="F85" s="899"/>
      <c r="G85" s="220"/>
      <c r="H85" s="210"/>
      <c r="I85" s="210"/>
      <c r="J85" s="210"/>
      <c r="K85" s="210"/>
      <c r="L85" s="210"/>
      <c r="M85" s="210"/>
      <c r="N85" s="212"/>
    </row>
    <row r="86" spans="1:14" x14ac:dyDescent="0.25">
      <c r="A86" s="210"/>
      <c r="B86" s="210"/>
      <c r="C86" s="210"/>
      <c r="D86" s="210"/>
      <c r="E86" s="564"/>
      <c r="F86" s="645"/>
      <c r="G86" s="220"/>
      <c r="H86" s="210"/>
      <c r="I86" s="210"/>
      <c r="J86" s="210"/>
      <c r="K86" s="210"/>
      <c r="L86" s="210"/>
      <c r="M86" s="210"/>
      <c r="N86" s="212"/>
    </row>
    <row r="87" spans="1:14" x14ac:dyDescent="0.25">
      <c r="A87" s="210"/>
      <c r="B87" s="210"/>
      <c r="C87" s="210"/>
      <c r="D87" s="210"/>
      <c r="E87" s="564"/>
      <c r="F87" s="645"/>
      <c r="G87" s="220"/>
      <c r="H87" s="210"/>
      <c r="I87" s="210"/>
      <c r="J87" s="210"/>
      <c r="K87" s="210"/>
      <c r="L87" s="210"/>
      <c r="M87" s="210"/>
      <c r="N87" s="212"/>
    </row>
    <row r="88" spans="1:14" x14ac:dyDescent="0.25">
      <c r="A88" s="210"/>
      <c r="B88" s="210"/>
      <c r="C88" s="210"/>
      <c r="D88" s="210"/>
      <c r="E88" s="564"/>
      <c r="F88" s="645"/>
      <c r="G88" s="220"/>
      <c r="H88" s="196"/>
      <c r="I88" s="196"/>
      <c r="J88" s="196"/>
      <c r="K88" s="196"/>
      <c r="L88" s="196"/>
      <c r="M88" s="196"/>
      <c r="N88" s="108"/>
    </row>
    <row r="89" spans="1:14" x14ac:dyDescent="0.25">
      <c r="A89" s="210"/>
      <c r="B89" s="210"/>
      <c r="C89" s="210"/>
      <c r="D89" s="210"/>
      <c r="E89" s="564"/>
      <c r="F89" s="645"/>
      <c r="G89" s="220"/>
      <c r="H89" s="196"/>
      <c r="I89" s="196"/>
      <c r="J89" s="196"/>
      <c r="K89" s="196"/>
      <c r="L89" s="196"/>
      <c r="M89" s="196"/>
      <c r="N89" s="108"/>
    </row>
    <row r="90" spans="1:14" x14ac:dyDescent="0.25">
      <c r="A90" s="196"/>
      <c r="B90" s="196"/>
      <c r="C90" s="196"/>
      <c r="D90" s="196"/>
      <c r="E90" s="524"/>
      <c r="F90" s="524"/>
      <c r="G90" s="220"/>
      <c r="H90" s="196"/>
      <c r="I90" s="196"/>
      <c r="J90" s="196"/>
      <c r="K90" s="196"/>
      <c r="L90" s="196"/>
      <c r="M90" s="196"/>
      <c r="N90" s="108"/>
    </row>
    <row r="91" spans="1:14" x14ac:dyDescent="0.25">
      <c r="A91" s="196"/>
      <c r="B91" s="196"/>
      <c r="C91" s="196"/>
      <c r="D91" s="196"/>
      <c r="E91" s="524"/>
      <c r="F91" s="524"/>
      <c r="G91" s="524"/>
      <c r="H91" s="196"/>
      <c r="I91" s="196"/>
      <c r="J91" s="196"/>
      <c r="K91" s="196"/>
      <c r="L91" s="196"/>
      <c r="M91" s="196"/>
      <c r="N91" s="108"/>
    </row>
    <row r="92" spans="1:14" x14ac:dyDescent="0.25">
      <c r="A92" s="196"/>
      <c r="B92" s="196"/>
      <c r="C92" s="196"/>
      <c r="D92" s="196"/>
      <c r="E92" s="524"/>
      <c r="F92" s="524"/>
      <c r="G92" s="524"/>
      <c r="H92" s="196"/>
      <c r="I92" s="196"/>
      <c r="J92" s="196"/>
      <c r="K92" s="196"/>
      <c r="L92" s="196"/>
      <c r="M92" s="196"/>
      <c r="N92" s="108"/>
    </row>
    <row r="93" spans="1:14" x14ac:dyDescent="0.25">
      <c r="A93" s="196"/>
      <c r="B93" s="196"/>
      <c r="C93" s="196"/>
      <c r="D93" s="196"/>
      <c r="E93" s="524"/>
      <c r="F93" s="524"/>
      <c r="G93" s="524"/>
      <c r="H93" s="196"/>
      <c r="I93" s="196"/>
      <c r="J93" s="196"/>
      <c r="K93" s="196"/>
      <c r="L93" s="196"/>
      <c r="M93" s="196"/>
      <c r="N93" s="108"/>
    </row>
    <row r="94" spans="1:14" x14ac:dyDescent="0.25">
      <c r="A94" s="196"/>
      <c r="B94" s="196"/>
      <c r="C94" s="196"/>
      <c r="D94" s="196"/>
      <c r="E94" s="524"/>
      <c r="F94" s="524"/>
      <c r="G94" s="524"/>
      <c r="H94" s="196"/>
      <c r="I94" s="196"/>
      <c r="J94" s="196"/>
      <c r="K94" s="196"/>
      <c r="L94" s="196"/>
      <c r="M94" s="196"/>
      <c r="N94" s="108"/>
    </row>
    <row r="95" spans="1:14" x14ac:dyDescent="0.25">
      <c r="A95" s="196"/>
      <c r="B95" s="196"/>
      <c r="C95" s="196"/>
      <c r="D95" s="196"/>
      <c r="E95" s="524"/>
      <c r="F95" s="524"/>
      <c r="G95" s="524"/>
      <c r="H95" s="196"/>
      <c r="I95" s="196"/>
      <c r="J95" s="196"/>
      <c r="K95" s="196"/>
      <c r="L95" s="196"/>
      <c r="M95" s="196"/>
      <c r="N95" s="108"/>
    </row>
    <row r="96" spans="1:14" x14ac:dyDescent="0.25">
      <c r="A96" s="196"/>
      <c r="B96" s="196"/>
      <c r="C96" s="196"/>
      <c r="D96" s="196"/>
      <c r="E96" s="524"/>
      <c r="F96" s="524"/>
      <c r="G96" s="524"/>
      <c r="H96" s="196"/>
      <c r="I96" s="196"/>
      <c r="J96" s="196"/>
      <c r="K96" s="196"/>
      <c r="L96" s="196"/>
      <c r="M96" s="196"/>
      <c r="N96" s="108"/>
    </row>
    <row r="97" spans="1:14" x14ac:dyDescent="0.25">
      <c r="A97" s="196"/>
      <c r="B97" s="196"/>
      <c r="C97" s="196"/>
      <c r="D97" s="196"/>
      <c r="E97" s="524"/>
      <c r="F97" s="524"/>
      <c r="G97" s="524"/>
      <c r="H97" s="196"/>
      <c r="I97" s="196"/>
      <c r="J97" s="196"/>
      <c r="K97" s="196"/>
      <c r="L97" s="196"/>
      <c r="M97" s="196"/>
      <c r="N97" s="108"/>
    </row>
    <row r="98" spans="1:14" x14ac:dyDescent="0.25">
      <c r="A98" s="196"/>
      <c r="B98" s="196"/>
      <c r="C98" s="196"/>
      <c r="D98" s="196"/>
      <c r="E98" s="524"/>
      <c r="F98" s="524"/>
      <c r="G98" s="524"/>
      <c r="H98" s="196"/>
      <c r="I98" s="196"/>
      <c r="J98" s="196"/>
      <c r="K98" s="196"/>
      <c r="L98" s="196"/>
      <c r="M98" s="196"/>
      <c r="N98" s="108"/>
    </row>
    <row r="99" spans="1:14" x14ac:dyDescent="0.25">
      <c r="A99" s="196"/>
      <c r="B99" s="196"/>
      <c r="C99" s="196"/>
      <c r="D99" s="196"/>
      <c r="E99" s="524"/>
      <c r="F99" s="524"/>
      <c r="G99" s="524"/>
      <c r="H99" s="196"/>
      <c r="I99" s="196"/>
      <c r="J99" s="196"/>
      <c r="K99" s="196"/>
      <c r="L99" s="196"/>
      <c r="M99" s="196"/>
      <c r="N99" s="108"/>
    </row>
    <row r="100" spans="1:14" x14ac:dyDescent="0.25">
      <c r="A100" s="196"/>
      <c r="B100" s="196"/>
      <c r="C100" s="196"/>
      <c r="D100" s="196"/>
      <c r="E100" s="524"/>
      <c r="F100" s="524"/>
      <c r="G100" s="524"/>
      <c r="H100" s="196"/>
      <c r="I100" s="196"/>
      <c r="J100" s="196"/>
      <c r="K100" s="196"/>
      <c r="L100" s="196"/>
      <c r="M100" s="196"/>
      <c r="N100" s="108"/>
    </row>
    <row r="101" spans="1:14" x14ac:dyDescent="0.25">
      <c r="A101" s="196"/>
      <c r="B101" s="196"/>
      <c r="C101" s="196"/>
      <c r="D101" s="196"/>
      <c r="E101" s="524"/>
      <c r="F101" s="524"/>
      <c r="G101" s="524"/>
      <c r="H101" s="196"/>
      <c r="I101" s="196"/>
      <c r="J101" s="196"/>
      <c r="K101" s="196"/>
      <c r="L101" s="196"/>
      <c r="M101" s="196"/>
      <c r="N101" s="108"/>
    </row>
    <row r="102" spans="1:14" x14ac:dyDescent="0.25">
      <c r="A102" s="196"/>
      <c r="B102" s="196"/>
      <c r="C102" s="196"/>
      <c r="D102" s="196"/>
      <c r="E102" s="524"/>
      <c r="F102" s="524"/>
      <c r="G102" s="524"/>
      <c r="H102" s="196"/>
      <c r="I102" s="196"/>
      <c r="J102" s="196"/>
      <c r="K102" s="196"/>
      <c r="L102" s="196"/>
      <c r="M102" s="196"/>
      <c r="N102" s="108"/>
    </row>
    <row r="103" spans="1:14" x14ac:dyDescent="0.25">
      <c r="A103" s="196"/>
      <c r="B103" s="196"/>
      <c r="C103" s="196"/>
      <c r="D103" s="196"/>
      <c r="E103" s="524"/>
      <c r="F103" s="524"/>
      <c r="G103" s="524"/>
      <c r="H103" s="196"/>
      <c r="I103" s="196"/>
      <c r="J103" s="196"/>
      <c r="K103" s="196"/>
      <c r="L103" s="196"/>
      <c r="M103" s="196"/>
      <c r="N103" s="108"/>
    </row>
    <row r="104" spans="1:14" x14ac:dyDescent="0.25">
      <c r="A104" s="196"/>
      <c r="B104" s="196"/>
      <c r="C104" s="196"/>
      <c r="D104" s="196"/>
      <c r="E104" s="524"/>
      <c r="F104" s="524"/>
      <c r="G104" s="524"/>
      <c r="H104" s="196"/>
      <c r="I104" s="196"/>
      <c r="J104" s="196"/>
      <c r="K104" s="196"/>
      <c r="L104" s="196"/>
      <c r="M104" s="196"/>
      <c r="N104" s="108"/>
    </row>
    <row r="105" spans="1:14" x14ac:dyDescent="0.25">
      <c r="A105" s="196"/>
      <c r="B105" s="196"/>
      <c r="C105" s="196"/>
      <c r="D105" s="196"/>
      <c r="E105" s="524"/>
      <c r="F105" s="524"/>
      <c r="G105" s="524"/>
      <c r="H105" s="196"/>
      <c r="I105" s="196"/>
      <c r="J105" s="196"/>
      <c r="K105" s="196"/>
      <c r="L105" s="196"/>
      <c r="M105" s="196"/>
      <c r="N105" s="108"/>
    </row>
    <row r="106" spans="1:14" x14ac:dyDescent="0.25">
      <c r="A106" s="196"/>
      <c r="B106" s="196"/>
      <c r="C106" s="196"/>
      <c r="D106" s="196"/>
      <c r="E106" s="524"/>
      <c r="F106" s="524"/>
      <c r="G106" s="524"/>
      <c r="H106" s="196"/>
      <c r="I106" s="196"/>
      <c r="J106" s="196"/>
      <c r="K106" s="196"/>
      <c r="L106" s="196"/>
      <c r="M106" s="196"/>
      <c r="N106" s="108"/>
    </row>
    <row r="107" spans="1:14" x14ac:dyDescent="0.25">
      <c r="A107" s="196"/>
      <c r="B107" s="196"/>
      <c r="C107" s="196"/>
      <c r="D107" s="196"/>
      <c r="E107" s="524"/>
      <c r="F107" s="524"/>
      <c r="G107" s="524"/>
      <c r="H107" s="196"/>
      <c r="I107" s="196"/>
      <c r="J107" s="196"/>
      <c r="K107" s="196"/>
      <c r="L107" s="196"/>
      <c r="M107" s="196"/>
      <c r="N107" s="108"/>
    </row>
    <row r="108" spans="1:14" x14ac:dyDescent="0.25">
      <c r="A108" s="196"/>
      <c r="B108" s="196"/>
      <c r="C108" s="196"/>
      <c r="D108" s="196"/>
      <c r="E108" s="524"/>
      <c r="F108" s="524"/>
      <c r="G108" s="524"/>
      <c r="H108" s="196"/>
      <c r="I108" s="196"/>
      <c r="J108" s="196"/>
      <c r="K108" s="196"/>
      <c r="L108" s="196"/>
      <c r="M108" s="196"/>
      <c r="N108" s="108"/>
    </row>
    <row r="109" spans="1:14" x14ac:dyDescent="0.25">
      <c r="A109" s="196"/>
      <c r="B109" s="196"/>
      <c r="C109" s="196"/>
      <c r="D109" s="196"/>
      <c r="E109" s="524"/>
      <c r="F109" s="524"/>
      <c r="G109" s="524"/>
      <c r="H109" s="196"/>
      <c r="I109" s="196"/>
      <c r="J109" s="196"/>
      <c r="K109" s="196"/>
      <c r="L109" s="196"/>
      <c r="M109" s="196"/>
      <c r="N109" s="108"/>
    </row>
    <row r="110" spans="1:14" x14ac:dyDescent="0.25">
      <c r="A110" s="196"/>
      <c r="B110" s="196"/>
      <c r="C110" s="196"/>
      <c r="D110" s="196"/>
      <c r="E110" s="524"/>
      <c r="F110" s="524"/>
      <c r="G110" s="524"/>
      <c r="H110" s="196"/>
      <c r="I110" s="196"/>
      <c r="J110" s="196"/>
      <c r="K110" s="196"/>
      <c r="L110" s="196"/>
      <c r="M110" s="196"/>
      <c r="N110" s="108"/>
    </row>
    <row r="111" spans="1:14" x14ac:dyDescent="0.25">
      <c r="A111" s="196"/>
      <c r="B111" s="196"/>
      <c r="C111" s="196"/>
      <c r="D111" s="196"/>
      <c r="E111" s="524"/>
      <c r="F111" s="524"/>
      <c r="G111" s="524"/>
      <c r="H111" s="196"/>
      <c r="I111" s="196"/>
      <c r="J111" s="196"/>
      <c r="K111" s="196"/>
      <c r="L111" s="196"/>
      <c r="M111" s="196"/>
      <c r="N111" s="108"/>
    </row>
    <row r="112" spans="1:14" x14ac:dyDescent="0.25">
      <c r="A112" s="196"/>
      <c r="B112" s="196"/>
      <c r="C112" s="196"/>
      <c r="D112" s="196"/>
      <c r="E112" s="524"/>
      <c r="F112" s="524"/>
      <c r="G112" s="524"/>
      <c r="H112" s="196"/>
      <c r="I112" s="196"/>
      <c r="J112" s="196"/>
      <c r="K112" s="196"/>
      <c r="L112" s="196"/>
      <c r="M112" s="196"/>
      <c r="N112" s="108"/>
    </row>
    <row r="113" spans="1:14" x14ac:dyDescent="0.25">
      <c r="A113" s="196"/>
      <c r="B113" s="196"/>
      <c r="C113" s="196"/>
      <c r="D113" s="196"/>
      <c r="E113" s="524"/>
      <c r="F113" s="524"/>
      <c r="G113" s="524"/>
      <c r="H113" s="196"/>
      <c r="I113" s="196"/>
      <c r="J113" s="196"/>
      <c r="K113" s="196"/>
      <c r="L113" s="196"/>
      <c r="M113" s="196"/>
      <c r="N113" s="108"/>
    </row>
    <row r="114" spans="1:14" x14ac:dyDescent="0.25">
      <c r="A114" s="196"/>
      <c r="B114" s="196"/>
      <c r="C114" s="196"/>
      <c r="D114" s="196"/>
      <c r="E114" s="524"/>
      <c r="F114" s="524"/>
      <c r="G114" s="524"/>
      <c r="H114" s="196"/>
      <c r="I114" s="196"/>
      <c r="J114" s="196"/>
      <c r="K114" s="196"/>
      <c r="L114" s="196"/>
      <c r="M114" s="196"/>
      <c r="N114" s="108"/>
    </row>
    <row r="115" spans="1:14" x14ac:dyDescent="0.25">
      <c r="A115" s="196"/>
      <c r="B115" s="196"/>
      <c r="C115" s="196"/>
      <c r="D115" s="196"/>
      <c r="E115" s="524"/>
      <c r="F115" s="524"/>
      <c r="G115" s="524"/>
      <c r="H115" s="196"/>
      <c r="I115" s="196"/>
      <c r="J115" s="196"/>
      <c r="K115" s="196"/>
      <c r="L115" s="196"/>
      <c r="M115" s="196"/>
      <c r="N115" s="108"/>
    </row>
    <row r="116" spans="1:14" x14ac:dyDescent="0.25">
      <c r="A116" s="196"/>
      <c r="B116" s="196"/>
      <c r="C116" s="196"/>
      <c r="D116" s="196"/>
      <c r="E116" s="524"/>
      <c r="F116" s="524"/>
      <c r="G116" s="524"/>
      <c r="H116" s="196"/>
      <c r="I116" s="196"/>
      <c r="J116" s="196"/>
      <c r="K116" s="196"/>
      <c r="L116" s="196"/>
      <c r="M116" s="196"/>
      <c r="N116" s="108"/>
    </row>
    <row r="117" spans="1:14" x14ac:dyDescent="0.25">
      <c r="A117" s="196"/>
      <c r="B117" s="196"/>
      <c r="C117" s="196"/>
      <c r="D117" s="196"/>
      <c r="E117" s="524"/>
      <c r="F117" s="524"/>
      <c r="G117" s="524"/>
      <c r="H117" s="196"/>
      <c r="I117" s="196"/>
      <c r="J117" s="196"/>
      <c r="K117" s="196"/>
      <c r="L117" s="196"/>
      <c r="M117" s="196"/>
      <c r="N117" s="108"/>
    </row>
    <row r="118" spans="1:14" x14ac:dyDescent="0.25">
      <c r="A118" s="196"/>
      <c r="B118" s="196"/>
      <c r="C118" s="196"/>
      <c r="D118" s="196"/>
      <c r="E118" s="524"/>
      <c r="F118" s="524"/>
      <c r="G118" s="524"/>
      <c r="H118" s="196"/>
      <c r="I118" s="196"/>
      <c r="J118" s="196"/>
      <c r="K118" s="196"/>
      <c r="L118" s="196"/>
      <c r="M118" s="196"/>
      <c r="N118" s="108"/>
    </row>
    <row r="119" spans="1:14" x14ac:dyDescent="0.25">
      <c r="A119" s="196"/>
      <c r="B119" s="196"/>
      <c r="C119" s="196"/>
      <c r="D119" s="196"/>
      <c r="E119" s="524"/>
      <c r="F119" s="524"/>
      <c r="G119" s="524"/>
      <c r="H119" s="196"/>
      <c r="I119" s="196"/>
      <c r="J119" s="196"/>
      <c r="K119" s="196"/>
      <c r="L119" s="196"/>
      <c r="M119" s="196"/>
      <c r="N119" s="108"/>
    </row>
    <row r="120" spans="1:14" x14ac:dyDescent="0.25">
      <c r="A120" s="196"/>
      <c r="B120" s="196"/>
      <c r="C120" s="196"/>
      <c r="D120" s="196"/>
      <c r="E120" s="524"/>
      <c r="F120" s="524"/>
      <c r="G120" s="524"/>
      <c r="H120" s="196"/>
      <c r="I120" s="196"/>
      <c r="J120" s="196"/>
      <c r="K120" s="196"/>
      <c r="L120" s="196"/>
      <c r="M120" s="196"/>
      <c r="N120" s="108"/>
    </row>
    <row r="121" spans="1:14" x14ac:dyDescent="0.25">
      <c r="A121" s="196"/>
      <c r="B121" s="196"/>
      <c r="C121" s="196"/>
      <c r="D121" s="196"/>
      <c r="E121" s="524"/>
      <c r="F121" s="524"/>
      <c r="G121" s="524"/>
      <c r="H121" s="196"/>
      <c r="I121" s="196"/>
      <c r="J121" s="196"/>
      <c r="K121" s="196"/>
      <c r="L121" s="196"/>
      <c r="M121" s="196"/>
      <c r="N121" s="108"/>
    </row>
    <row r="122" spans="1:14" x14ac:dyDescent="0.25">
      <c r="A122" s="196"/>
      <c r="B122" s="196"/>
      <c r="C122" s="196"/>
      <c r="D122" s="196"/>
      <c r="E122" s="524"/>
      <c r="F122" s="524"/>
      <c r="G122" s="524"/>
      <c r="H122" s="196"/>
      <c r="I122" s="196"/>
      <c r="J122" s="196"/>
      <c r="K122" s="196"/>
      <c r="L122" s="196"/>
      <c r="M122" s="196"/>
      <c r="N122" s="108"/>
    </row>
    <row r="123" spans="1:14" x14ac:dyDescent="0.25">
      <c r="A123" s="196"/>
      <c r="B123" s="196"/>
      <c r="C123" s="196"/>
      <c r="D123" s="196"/>
      <c r="E123" s="524"/>
      <c r="F123" s="524"/>
      <c r="G123" s="524"/>
      <c r="H123" s="196"/>
      <c r="I123" s="196"/>
      <c r="J123" s="196"/>
      <c r="K123" s="196"/>
      <c r="L123" s="196"/>
      <c r="M123" s="196"/>
      <c r="N123" s="108"/>
    </row>
    <row r="124" spans="1:14" x14ac:dyDescent="0.25">
      <c r="A124" s="196"/>
      <c r="B124" s="196"/>
      <c r="C124" s="196"/>
      <c r="D124" s="196"/>
      <c r="E124" s="524"/>
      <c r="F124" s="524"/>
      <c r="G124" s="524"/>
      <c r="H124" s="196"/>
      <c r="I124" s="196"/>
      <c r="J124" s="196"/>
      <c r="K124" s="196"/>
      <c r="L124" s="196"/>
      <c r="M124" s="196"/>
      <c r="N124" s="108"/>
    </row>
    <row r="125" spans="1:14" x14ac:dyDescent="0.25">
      <c r="A125" s="196"/>
      <c r="B125" s="196"/>
      <c r="C125" s="196"/>
      <c r="D125" s="196"/>
      <c r="E125" s="524"/>
      <c r="F125" s="524"/>
      <c r="G125" s="524"/>
      <c r="H125" s="196"/>
      <c r="I125" s="196"/>
      <c r="J125" s="196"/>
      <c r="K125" s="196"/>
      <c r="L125" s="196"/>
      <c r="M125" s="196"/>
      <c r="N125" s="108"/>
    </row>
    <row r="126" spans="1:14" x14ac:dyDescent="0.25">
      <c r="A126" s="196"/>
      <c r="B126" s="196"/>
      <c r="C126" s="196"/>
      <c r="D126" s="196"/>
      <c r="E126" s="524"/>
      <c r="F126" s="524"/>
      <c r="G126" s="524"/>
      <c r="H126" s="196"/>
      <c r="I126" s="196"/>
      <c r="J126" s="196"/>
      <c r="K126" s="196"/>
      <c r="L126" s="196"/>
      <c r="M126" s="196"/>
      <c r="N126" s="108"/>
    </row>
    <row r="127" spans="1:14" x14ac:dyDescent="0.25">
      <c r="A127" s="196"/>
      <c r="B127" s="196"/>
      <c r="C127" s="196"/>
      <c r="D127" s="196"/>
      <c r="E127" s="524"/>
      <c r="F127" s="524"/>
      <c r="G127" s="524"/>
      <c r="H127" s="196"/>
      <c r="I127" s="196"/>
      <c r="J127" s="196"/>
      <c r="K127" s="196"/>
      <c r="L127" s="196"/>
      <c r="M127" s="196"/>
      <c r="N127" s="108"/>
    </row>
    <row r="128" spans="1:14" x14ac:dyDescent="0.25">
      <c r="A128" s="196"/>
      <c r="B128" s="196"/>
      <c r="C128" s="196"/>
      <c r="D128" s="196"/>
      <c r="E128" s="524"/>
      <c r="F128" s="524"/>
      <c r="G128" s="524"/>
      <c r="H128" s="196"/>
      <c r="I128" s="196"/>
      <c r="J128" s="196"/>
      <c r="K128" s="196"/>
      <c r="L128" s="196"/>
      <c r="M128" s="196"/>
      <c r="N128" s="108"/>
    </row>
    <row r="129" spans="1:14" x14ac:dyDescent="0.25">
      <c r="A129" s="196"/>
      <c r="B129" s="196"/>
      <c r="C129" s="196"/>
      <c r="D129" s="196"/>
      <c r="E129" s="524"/>
      <c r="F129" s="524"/>
      <c r="G129" s="524"/>
      <c r="H129" s="196"/>
      <c r="I129" s="196"/>
      <c r="J129" s="196"/>
      <c r="K129" s="196"/>
      <c r="L129" s="196"/>
      <c r="M129" s="196"/>
      <c r="N129" s="108"/>
    </row>
    <row r="130" spans="1:14" x14ac:dyDescent="0.25">
      <c r="A130" s="196"/>
      <c r="B130" s="196"/>
      <c r="C130" s="196"/>
      <c r="D130" s="196"/>
      <c r="E130" s="524"/>
      <c r="F130" s="524"/>
      <c r="G130" s="524"/>
      <c r="H130" s="196"/>
      <c r="I130" s="196"/>
      <c r="J130" s="196"/>
      <c r="K130" s="196"/>
      <c r="L130" s="196"/>
      <c r="M130" s="196"/>
      <c r="N130" s="108"/>
    </row>
    <row r="131" spans="1:14" x14ac:dyDescent="0.25">
      <c r="A131" s="196"/>
      <c r="B131" s="196"/>
      <c r="C131" s="196"/>
      <c r="D131" s="196"/>
      <c r="E131" s="524"/>
      <c r="F131" s="524"/>
      <c r="G131" s="524"/>
      <c r="H131" s="196"/>
      <c r="I131" s="196"/>
      <c r="J131" s="196"/>
      <c r="K131" s="196"/>
      <c r="L131" s="196"/>
      <c r="M131" s="196"/>
      <c r="N131" s="108"/>
    </row>
    <row r="132" spans="1:14" x14ac:dyDescent="0.25">
      <c r="A132" s="196"/>
      <c r="B132" s="196"/>
      <c r="C132" s="196"/>
      <c r="D132" s="196"/>
      <c r="E132" s="524"/>
      <c r="F132" s="524"/>
      <c r="G132" s="524"/>
      <c r="H132" s="196"/>
      <c r="I132" s="196"/>
      <c r="J132" s="196"/>
      <c r="K132" s="196"/>
      <c r="L132" s="196"/>
      <c r="M132" s="196"/>
      <c r="N132" s="108"/>
    </row>
    <row r="133" spans="1:14" x14ac:dyDescent="0.25">
      <c r="A133" s="196"/>
      <c r="B133" s="196"/>
      <c r="C133" s="196"/>
      <c r="D133" s="196"/>
      <c r="E133" s="524"/>
      <c r="F133" s="524"/>
      <c r="G133" s="524"/>
      <c r="H133" s="196"/>
      <c r="I133" s="196"/>
      <c r="J133" s="196"/>
      <c r="K133" s="196"/>
      <c r="L133" s="196"/>
      <c r="M133" s="196"/>
      <c r="N133" s="108"/>
    </row>
    <row r="134" spans="1:14" x14ac:dyDescent="0.25">
      <c r="A134" s="196"/>
      <c r="B134" s="196"/>
      <c r="C134" s="196"/>
      <c r="D134" s="196"/>
      <c r="E134" s="524"/>
      <c r="F134" s="524"/>
      <c r="G134" s="524"/>
      <c r="H134" s="196"/>
      <c r="I134" s="196"/>
      <c r="J134" s="196"/>
      <c r="K134" s="196"/>
      <c r="L134" s="196"/>
      <c r="M134" s="196"/>
      <c r="N134" s="108"/>
    </row>
    <row r="135" spans="1:14" x14ac:dyDescent="0.25">
      <c r="I135" s="123"/>
      <c r="J135" s="123"/>
      <c r="K135" s="123"/>
      <c r="L135" s="123"/>
    </row>
    <row r="136" spans="1:14" x14ac:dyDescent="0.25">
      <c r="I136" s="123"/>
      <c r="J136" s="123"/>
      <c r="K136" s="123"/>
      <c r="L136" s="123"/>
    </row>
    <row r="137" spans="1:14" x14ac:dyDescent="0.25">
      <c r="I137" s="123"/>
      <c r="J137" s="123"/>
      <c r="K137" s="123"/>
      <c r="L137" s="123"/>
    </row>
    <row r="138" spans="1:14" x14ac:dyDescent="0.25">
      <c r="I138" s="123"/>
      <c r="J138" s="123"/>
      <c r="K138" s="123"/>
      <c r="L138" s="123"/>
    </row>
    <row r="139" spans="1:14" x14ac:dyDescent="0.25">
      <c r="I139" s="123"/>
      <c r="J139" s="123"/>
      <c r="K139" s="123"/>
      <c r="L139" s="123"/>
    </row>
    <row r="140" spans="1:14" x14ac:dyDescent="0.25">
      <c r="I140" s="123"/>
      <c r="J140" s="123"/>
      <c r="K140" s="123"/>
      <c r="L140" s="123"/>
    </row>
    <row r="141" spans="1:14" x14ac:dyDescent="0.25">
      <c r="I141" s="123"/>
      <c r="J141" s="123"/>
      <c r="K141" s="123"/>
      <c r="L141" s="123"/>
    </row>
    <row r="142" spans="1:14" x14ac:dyDescent="0.25">
      <c r="I142" s="123"/>
      <c r="J142" s="123"/>
      <c r="K142" s="123"/>
      <c r="L142" s="123"/>
    </row>
    <row r="143" spans="1:14" x14ac:dyDescent="0.25">
      <c r="I143" s="123"/>
      <c r="J143" s="123"/>
      <c r="K143" s="123"/>
      <c r="L143" s="123"/>
    </row>
    <row r="144" spans="1:14" x14ac:dyDescent="0.25">
      <c r="I144" s="123"/>
      <c r="J144" s="123"/>
      <c r="K144" s="123"/>
      <c r="L144" s="123"/>
    </row>
    <row r="145" spans="9:12" x14ac:dyDescent="0.25">
      <c r="I145" s="123"/>
      <c r="J145" s="123"/>
      <c r="K145" s="123"/>
      <c r="L145" s="123"/>
    </row>
    <row r="146" spans="9:12" x14ac:dyDescent="0.25">
      <c r="I146" s="123"/>
      <c r="J146" s="123"/>
      <c r="K146" s="123"/>
      <c r="L146" s="123"/>
    </row>
    <row r="147" spans="9:12" x14ac:dyDescent="0.25">
      <c r="I147" s="123"/>
      <c r="J147" s="123"/>
      <c r="K147" s="123"/>
      <c r="L147" s="123"/>
    </row>
    <row r="148" spans="9:12" x14ac:dyDescent="0.25">
      <c r="I148" s="123"/>
      <c r="J148" s="123"/>
      <c r="K148" s="123"/>
      <c r="L148" s="123"/>
    </row>
    <row r="149" spans="9:12" x14ac:dyDescent="0.25">
      <c r="I149" s="123"/>
      <c r="J149" s="123"/>
      <c r="K149" s="123"/>
      <c r="L149" s="123"/>
    </row>
    <row r="150" spans="9:12" x14ac:dyDescent="0.25">
      <c r="I150" s="123"/>
      <c r="J150" s="123"/>
      <c r="K150" s="123"/>
      <c r="L150" s="123"/>
    </row>
    <row r="151" spans="9:12" x14ac:dyDescent="0.25">
      <c r="I151" s="123"/>
      <c r="J151" s="123"/>
      <c r="K151" s="123"/>
      <c r="L151" s="123"/>
    </row>
    <row r="152" spans="9:12" x14ac:dyDescent="0.25">
      <c r="I152" s="123"/>
      <c r="J152" s="123"/>
      <c r="K152" s="123"/>
      <c r="L152" s="123"/>
    </row>
    <row r="153" spans="9:12" x14ac:dyDescent="0.25">
      <c r="I153" s="123"/>
      <c r="J153" s="123"/>
      <c r="K153" s="123"/>
      <c r="L153" s="123"/>
    </row>
    <row r="154" spans="9:12" x14ac:dyDescent="0.25">
      <c r="I154" s="123"/>
      <c r="J154" s="123"/>
      <c r="K154" s="123"/>
      <c r="L154" s="123"/>
    </row>
    <row r="155" spans="9:12" x14ac:dyDescent="0.25">
      <c r="I155" s="123"/>
      <c r="J155" s="123"/>
      <c r="K155" s="123"/>
      <c r="L155" s="123"/>
    </row>
    <row r="156" spans="9:12" x14ac:dyDescent="0.25">
      <c r="I156" s="123"/>
      <c r="J156" s="123"/>
      <c r="K156" s="123"/>
      <c r="L156" s="123"/>
    </row>
    <row r="157" spans="9:12" x14ac:dyDescent="0.25">
      <c r="I157" s="123"/>
      <c r="J157" s="123"/>
      <c r="K157" s="123"/>
      <c r="L157" s="123"/>
    </row>
    <row r="158" spans="9:12" x14ac:dyDescent="0.25">
      <c r="I158" s="123"/>
      <c r="J158" s="123"/>
      <c r="K158" s="123"/>
      <c r="L158" s="123"/>
    </row>
    <row r="159" spans="9:12" x14ac:dyDescent="0.25">
      <c r="I159" s="123"/>
      <c r="J159" s="123"/>
      <c r="K159" s="123"/>
      <c r="L159" s="123"/>
    </row>
    <row r="160" spans="9:12" x14ac:dyDescent="0.25">
      <c r="I160" s="123"/>
      <c r="J160" s="123"/>
      <c r="K160" s="123"/>
      <c r="L160" s="123"/>
    </row>
    <row r="161" spans="9:12" x14ac:dyDescent="0.25">
      <c r="I161" s="123"/>
      <c r="J161" s="123"/>
      <c r="K161" s="123"/>
      <c r="L161" s="123"/>
    </row>
    <row r="162" spans="9:12" x14ac:dyDescent="0.25">
      <c r="I162" s="123"/>
      <c r="J162" s="123"/>
      <c r="K162" s="123"/>
      <c r="L162" s="123"/>
    </row>
    <row r="163" spans="9:12" x14ac:dyDescent="0.25">
      <c r="I163" s="123"/>
      <c r="J163" s="123"/>
      <c r="K163" s="123"/>
      <c r="L163" s="123"/>
    </row>
    <row r="164" spans="9:12" x14ac:dyDescent="0.25">
      <c r="I164" s="123"/>
      <c r="J164" s="123"/>
      <c r="K164" s="123"/>
      <c r="L164" s="123"/>
    </row>
    <row r="165" spans="9:12" x14ac:dyDescent="0.25">
      <c r="I165" s="123"/>
      <c r="J165" s="123"/>
      <c r="K165" s="123"/>
      <c r="L165" s="123"/>
    </row>
    <row r="166" spans="9:12" x14ac:dyDescent="0.25">
      <c r="I166" s="123"/>
      <c r="J166" s="123"/>
      <c r="K166" s="123"/>
      <c r="L166" s="123"/>
    </row>
    <row r="167" spans="9:12" x14ac:dyDescent="0.25">
      <c r="I167" s="123"/>
      <c r="J167" s="123"/>
      <c r="K167" s="123"/>
      <c r="L167" s="123"/>
    </row>
    <row r="168" spans="9:12" x14ac:dyDescent="0.25">
      <c r="I168" s="123"/>
      <c r="J168" s="123"/>
      <c r="K168" s="123"/>
      <c r="L168" s="123"/>
    </row>
    <row r="169" spans="9:12" x14ac:dyDescent="0.25">
      <c r="I169" s="123"/>
      <c r="J169" s="123"/>
      <c r="K169" s="123"/>
      <c r="L169" s="123"/>
    </row>
    <row r="170" spans="9:12" x14ac:dyDescent="0.25">
      <c r="I170" s="123"/>
      <c r="J170" s="123"/>
      <c r="K170" s="123"/>
      <c r="L170" s="123"/>
    </row>
    <row r="171" spans="9:12" x14ac:dyDescent="0.25">
      <c r="I171" s="123"/>
      <c r="J171" s="123"/>
      <c r="K171" s="123"/>
      <c r="L171" s="123"/>
    </row>
    <row r="172" spans="9:12" x14ac:dyDescent="0.25">
      <c r="I172" s="123"/>
      <c r="J172" s="123"/>
      <c r="K172" s="123"/>
      <c r="L172" s="123"/>
    </row>
    <row r="173" spans="9:12" x14ac:dyDescent="0.25">
      <c r="I173" s="123"/>
      <c r="J173" s="123"/>
      <c r="K173" s="123"/>
      <c r="L173" s="123"/>
    </row>
    <row r="174" spans="9:12" x14ac:dyDescent="0.25">
      <c r="I174" s="123"/>
      <c r="J174" s="123"/>
      <c r="K174" s="123"/>
      <c r="L174" s="123"/>
    </row>
    <row r="175" spans="9:12" x14ac:dyDescent="0.25">
      <c r="I175" s="123"/>
      <c r="J175" s="123"/>
      <c r="K175" s="123"/>
      <c r="L175" s="123"/>
    </row>
    <row r="176" spans="9:12" x14ac:dyDescent="0.25">
      <c r="I176" s="123"/>
      <c r="J176" s="123"/>
      <c r="K176" s="123"/>
      <c r="L176" s="123"/>
    </row>
    <row r="177" spans="9:12" x14ac:dyDescent="0.25">
      <c r="I177" s="123"/>
      <c r="J177" s="123"/>
      <c r="K177" s="123"/>
      <c r="L177" s="123"/>
    </row>
    <row r="178" spans="9:12" x14ac:dyDescent="0.25">
      <c r="I178" s="123"/>
      <c r="J178" s="123"/>
      <c r="K178" s="123"/>
      <c r="L178" s="123"/>
    </row>
    <row r="179" spans="9:12" x14ac:dyDescent="0.25">
      <c r="I179" s="123"/>
      <c r="J179" s="123"/>
      <c r="K179" s="123"/>
      <c r="L179" s="123"/>
    </row>
    <row r="180" spans="9:12" x14ac:dyDescent="0.25">
      <c r="I180" s="123"/>
      <c r="J180" s="123"/>
      <c r="K180" s="123"/>
      <c r="L180" s="123"/>
    </row>
    <row r="181" spans="9:12" x14ac:dyDescent="0.25">
      <c r="I181" s="123"/>
      <c r="J181" s="123"/>
      <c r="K181" s="123"/>
      <c r="L181" s="123"/>
    </row>
    <row r="182" spans="9:12" x14ac:dyDescent="0.25">
      <c r="I182" s="123"/>
      <c r="J182" s="123"/>
      <c r="K182" s="123"/>
      <c r="L182" s="123"/>
    </row>
    <row r="183" spans="9:12" x14ac:dyDescent="0.25">
      <c r="I183" s="123"/>
      <c r="J183" s="123"/>
      <c r="K183" s="123"/>
      <c r="L183" s="123"/>
    </row>
    <row r="184" spans="9:12" x14ac:dyDescent="0.25">
      <c r="I184" s="123"/>
      <c r="J184" s="123"/>
      <c r="K184" s="123"/>
      <c r="L184" s="123"/>
    </row>
    <row r="185" spans="9:12" x14ac:dyDescent="0.25">
      <c r="I185" s="123"/>
      <c r="J185" s="123"/>
      <c r="K185" s="123"/>
      <c r="L185" s="123"/>
    </row>
    <row r="186" spans="9:12" x14ac:dyDescent="0.25">
      <c r="I186" s="123"/>
      <c r="J186" s="123"/>
      <c r="K186" s="123"/>
      <c r="L186" s="123"/>
    </row>
    <row r="187" spans="9:12" x14ac:dyDescent="0.25">
      <c r="I187" s="123"/>
      <c r="J187" s="123"/>
      <c r="K187" s="123"/>
      <c r="L187" s="123"/>
    </row>
    <row r="188" spans="9:12" x14ac:dyDescent="0.25">
      <c r="I188" s="123"/>
      <c r="J188" s="123"/>
      <c r="K188" s="123"/>
      <c r="L188" s="123"/>
    </row>
    <row r="189" spans="9:12" x14ac:dyDescent="0.25">
      <c r="I189" s="123"/>
      <c r="J189" s="123"/>
      <c r="K189" s="123"/>
      <c r="L189" s="123"/>
    </row>
    <row r="190" spans="9:12" x14ac:dyDescent="0.25">
      <c r="I190" s="123"/>
      <c r="J190" s="123"/>
      <c r="K190" s="123"/>
      <c r="L190" s="123"/>
    </row>
    <row r="191" spans="9:12" x14ac:dyDescent="0.25">
      <c r="I191" s="123"/>
      <c r="J191" s="123"/>
      <c r="K191" s="123"/>
      <c r="L191" s="123"/>
    </row>
    <row r="192" spans="9:12" x14ac:dyDescent="0.25">
      <c r="I192" s="123"/>
      <c r="J192" s="123"/>
      <c r="K192" s="123"/>
      <c r="L192" s="123"/>
    </row>
    <row r="193" spans="9:12" x14ac:dyDescent="0.25">
      <c r="I193" s="123"/>
      <c r="J193" s="123"/>
      <c r="K193" s="123"/>
      <c r="L193" s="123"/>
    </row>
    <row r="194" spans="9:12" x14ac:dyDescent="0.25">
      <c r="I194" s="123"/>
      <c r="J194" s="123"/>
      <c r="K194" s="123"/>
      <c r="L194" s="123"/>
    </row>
    <row r="195" spans="9:12" x14ac:dyDescent="0.25">
      <c r="I195" s="123"/>
      <c r="J195" s="123"/>
      <c r="K195" s="123"/>
      <c r="L195" s="123"/>
    </row>
    <row r="196" spans="9:12" x14ac:dyDescent="0.25">
      <c r="I196" s="123"/>
      <c r="J196" s="123"/>
      <c r="K196" s="123"/>
      <c r="L196" s="123"/>
    </row>
    <row r="197" spans="9:12" x14ac:dyDescent="0.25">
      <c r="I197" s="123"/>
      <c r="J197" s="123"/>
      <c r="K197" s="123"/>
      <c r="L197" s="123"/>
    </row>
    <row r="198" spans="9:12" x14ac:dyDescent="0.25">
      <c r="I198" s="123"/>
      <c r="J198" s="123"/>
      <c r="K198" s="123"/>
      <c r="L198" s="123"/>
    </row>
    <row r="199" spans="9:12" x14ac:dyDescent="0.25">
      <c r="I199" s="123"/>
      <c r="J199" s="123"/>
      <c r="K199" s="123"/>
      <c r="L199" s="123"/>
    </row>
    <row r="200" spans="9:12" x14ac:dyDescent="0.25">
      <c r="I200" s="123"/>
      <c r="J200" s="123"/>
      <c r="K200" s="123"/>
      <c r="L200" s="123"/>
    </row>
    <row r="201" spans="9:12" x14ac:dyDescent="0.25">
      <c r="I201" s="123"/>
      <c r="J201" s="123"/>
      <c r="K201" s="123"/>
      <c r="L201" s="123"/>
    </row>
    <row r="202" spans="9:12" x14ac:dyDescent="0.25">
      <c r="I202" s="123"/>
      <c r="J202" s="123"/>
      <c r="K202" s="123"/>
      <c r="L202" s="123"/>
    </row>
    <row r="203" spans="9:12" x14ac:dyDescent="0.25">
      <c r="I203" s="123"/>
      <c r="J203" s="123"/>
      <c r="K203" s="123"/>
      <c r="L203" s="123"/>
    </row>
    <row r="204" spans="9:12" x14ac:dyDescent="0.25">
      <c r="I204" s="123"/>
      <c r="J204" s="123"/>
      <c r="K204" s="123"/>
      <c r="L204" s="123"/>
    </row>
    <row r="205" spans="9:12" x14ac:dyDescent="0.25">
      <c r="I205" s="123"/>
      <c r="J205" s="123"/>
      <c r="K205" s="123"/>
      <c r="L205" s="123"/>
    </row>
    <row r="206" spans="9:12" x14ac:dyDescent="0.25">
      <c r="I206" s="123"/>
      <c r="J206" s="123"/>
      <c r="K206" s="123"/>
      <c r="L206" s="123"/>
    </row>
    <row r="207" spans="9:12" x14ac:dyDescent="0.25">
      <c r="I207" s="123"/>
      <c r="J207" s="123"/>
      <c r="K207" s="123"/>
      <c r="L207" s="123"/>
    </row>
    <row r="208" spans="9:12" x14ac:dyDescent="0.25">
      <c r="I208" s="123"/>
      <c r="J208" s="123"/>
      <c r="K208" s="123"/>
      <c r="L208" s="123"/>
    </row>
    <row r="209" spans="9:12" x14ac:dyDescent="0.25">
      <c r="I209" s="123"/>
      <c r="J209" s="123"/>
      <c r="K209" s="123"/>
      <c r="L209" s="123"/>
    </row>
    <row r="210" spans="9:12" x14ac:dyDescent="0.25">
      <c r="I210" s="123"/>
      <c r="J210" s="123"/>
      <c r="K210" s="123"/>
      <c r="L210" s="123"/>
    </row>
    <row r="211" spans="9:12" x14ac:dyDescent="0.25">
      <c r="I211" s="123"/>
      <c r="J211" s="123"/>
      <c r="K211" s="123"/>
      <c r="L211" s="123"/>
    </row>
    <row r="212" spans="9:12" x14ac:dyDescent="0.25">
      <c r="I212" s="123"/>
      <c r="J212" s="123"/>
      <c r="K212" s="123"/>
      <c r="L212" s="123"/>
    </row>
    <row r="213" spans="9:12" x14ac:dyDescent="0.25">
      <c r="I213" s="123"/>
      <c r="J213" s="123"/>
      <c r="K213" s="123"/>
      <c r="L213" s="123"/>
    </row>
    <row r="214" spans="9:12" x14ac:dyDescent="0.25">
      <c r="I214" s="123"/>
      <c r="J214" s="123"/>
      <c r="K214" s="123"/>
      <c r="L214" s="123"/>
    </row>
    <row r="215" spans="9:12" x14ac:dyDescent="0.25">
      <c r="I215" s="123"/>
      <c r="J215" s="123"/>
      <c r="K215" s="123"/>
      <c r="L215" s="123"/>
    </row>
    <row r="216" spans="9:12" x14ac:dyDescent="0.25">
      <c r="I216" s="123"/>
      <c r="J216" s="123"/>
      <c r="K216" s="123"/>
      <c r="L216" s="123"/>
    </row>
    <row r="217" spans="9:12" x14ac:dyDescent="0.25">
      <c r="I217" s="123"/>
      <c r="J217" s="123"/>
      <c r="K217" s="123"/>
      <c r="L217" s="123"/>
    </row>
    <row r="218" spans="9:12" x14ac:dyDescent="0.25">
      <c r="I218" s="123"/>
      <c r="J218" s="123"/>
      <c r="K218" s="123"/>
      <c r="L218" s="123"/>
    </row>
    <row r="219" spans="9:12" x14ac:dyDescent="0.25">
      <c r="I219" s="123"/>
      <c r="J219" s="123"/>
      <c r="K219" s="123"/>
      <c r="L219" s="123"/>
    </row>
    <row r="220" spans="9:12" x14ac:dyDescent="0.25">
      <c r="I220" s="123"/>
      <c r="J220" s="123"/>
      <c r="K220" s="123"/>
      <c r="L220" s="123"/>
    </row>
    <row r="221" spans="9:12" x14ac:dyDescent="0.25">
      <c r="I221" s="123"/>
      <c r="J221" s="123"/>
      <c r="K221" s="123"/>
      <c r="L221" s="123"/>
    </row>
    <row r="222" spans="9:12" x14ac:dyDescent="0.25">
      <c r="I222" s="123"/>
      <c r="J222" s="123"/>
      <c r="K222" s="123"/>
      <c r="L222" s="123"/>
    </row>
    <row r="223" spans="9:12" x14ac:dyDescent="0.25">
      <c r="I223" s="123"/>
      <c r="J223" s="123"/>
      <c r="K223" s="123"/>
      <c r="L223" s="123"/>
    </row>
    <row r="224" spans="9:12" x14ac:dyDescent="0.25">
      <c r="I224" s="123"/>
      <c r="J224" s="123"/>
      <c r="K224" s="123"/>
      <c r="L224" s="123"/>
    </row>
    <row r="225" spans="9:12" x14ac:dyDescent="0.25">
      <c r="I225" s="123"/>
      <c r="J225" s="123"/>
      <c r="K225" s="123"/>
      <c r="L225" s="123"/>
    </row>
    <row r="226" spans="9:12" x14ac:dyDescent="0.25">
      <c r="I226" s="123"/>
      <c r="J226" s="123"/>
      <c r="K226" s="123"/>
      <c r="L226" s="123"/>
    </row>
    <row r="227" spans="9:12" x14ac:dyDescent="0.25">
      <c r="I227" s="123"/>
      <c r="J227" s="123"/>
      <c r="K227" s="123"/>
      <c r="L227" s="123"/>
    </row>
    <row r="228" spans="9:12" x14ac:dyDescent="0.25">
      <c r="I228" s="123"/>
      <c r="J228" s="123"/>
      <c r="K228" s="123"/>
      <c r="L228" s="123"/>
    </row>
    <row r="229" spans="9:12" x14ac:dyDescent="0.25">
      <c r="I229" s="123"/>
      <c r="J229" s="123"/>
      <c r="K229" s="123"/>
      <c r="L229" s="123"/>
    </row>
    <row r="230" spans="9:12" x14ac:dyDescent="0.25">
      <c r="I230" s="123"/>
      <c r="J230" s="123"/>
      <c r="K230" s="123"/>
      <c r="L230" s="123"/>
    </row>
    <row r="231" spans="9:12" x14ac:dyDescent="0.25">
      <c r="I231" s="123"/>
      <c r="J231" s="123"/>
      <c r="K231" s="123"/>
      <c r="L231" s="123"/>
    </row>
    <row r="232" spans="9:12" x14ac:dyDescent="0.25">
      <c r="I232" s="123"/>
      <c r="J232" s="123"/>
      <c r="K232" s="123"/>
      <c r="L232" s="123"/>
    </row>
    <row r="233" spans="9:12" x14ac:dyDescent="0.25">
      <c r="I233" s="123"/>
      <c r="J233" s="123"/>
      <c r="K233" s="123"/>
      <c r="L233" s="123"/>
    </row>
    <row r="234" spans="9:12" x14ac:dyDescent="0.25">
      <c r="I234" s="123"/>
      <c r="J234" s="123"/>
      <c r="K234" s="123"/>
      <c r="L234" s="123"/>
    </row>
    <row r="235" spans="9:12" x14ac:dyDescent="0.25">
      <c r="I235" s="123"/>
      <c r="J235" s="123"/>
      <c r="K235" s="123"/>
      <c r="L235" s="123"/>
    </row>
    <row r="236" spans="9:12" x14ac:dyDescent="0.25">
      <c r="I236" s="123"/>
      <c r="J236" s="123"/>
      <c r="K236" s="123"/>
      <c r="L236" s="123"/>
    </row>
    <row r="237" spans="9:12" x14ac:dyDescent="0.25">
      <c r="I237" s="123"/>
      <c r="J237" s="123"/>
      <c r="K237" s="123"/>
      <c r="L237" s="123"/>
    </row>
    <row r="238" spans="9:12" x14ac:dyDescent="0.25">
      <c r="I238" s="123"/>
      <c r="J238" s="123"/>
      <c r="K238" s="123"/>
      <c r="L238" s="123"/>
    </row>
    <row r="239" spans="9:12" x14ac:dyDescent="0.25">
      <c r="I239" s="123"/>
      <c r="J239" s="123"/>
      <c r="K239" s="123"/>
      <c r="L239" s="123"/>
    </row>
    <row r="240" spans="9:12" x14ac:dyDescent="0.25">
      <c r="I240" s="123"/>
      <c r="J240" s="123"/>
      <c r="K240" s="123"/>
      <c r="L240" s="123"/>
    </row>
    <row r="241" spans="9:12" x14ac:dyDescent="0.25">
      <c r="I241" s="123"/>
      <c r="J241" s="123"/>
      <c r="K241" s="123"/>
      <c r="L241" s="123"/>
    </row>
    <row r="242" spans="9:12" x14ac:dyDescent="0.25">
      <c r="I242" s="123"/>
      <c r="J242" s="123"/>
      <c r="K242" s="123"/>
      <c r="L242" s="123"/>
    </row>
    <row r="243" spans="9:12" x14ac:dyDescent="0.25">
      <c r="I243" s="123"/>
      <c r="J243" s="123"/>
      <c r="K243" s="123"/>
      <c r="L243" s="123"/>
    </row>
    <row r="244" spans="9:12" x14ac:dyDescent="0.25">
      <c r="I244" s="123"/>
      <c r="J244" s="123"/>
      <c r="K244" s="123"/>
      <c r="L244" s="123"/>
    </row>
    <row r="245" spans="9:12" x14ac:dyDescent="0.25">
      <c r="I245" s="123"/>
      <c r="J245" s="123"/>
      <c r="K245" s="123"/>
      <c r="L245" s="123"/>
    </row>
    <row r="246" spans="9:12" x14ac:dyDescent="0.25">
      <c r="I246" s="123"/>
      <c r="J246" s="123"/>
      <c r="K246" s="123"/>
      <c r="L246" s="123"/>
    </row>
    <row r="247" spans="9:12" x14ac:dyDescent="0.25">
      <c r="I247" s="123"/>
      <c r="J247" s="123"/>
      <c r="K247" s="123"/>
      <c r="L247" s="123"/>
    </row>
    <row r="248" spans="9:12" x14ac:dyDescent="0.25">
      <c r="I248" s="123"/>
      <c r="J248" s="123"/>
      <c r="K248" s="123"/>
      <c r="L248" s="123"/>
    </row>
    <row r="249" spans="9:12" x14ac:dyDescent="0.25">
      <c r="I249" s="123"/>
      <c r="J249" s="123"/>
      <c r="K249" s="123"/>
      <c r="L249" s="123"/>
    </row>
    <row r="250" spans="9:12" x14ac:dyDescent="0.25">
      <c r="I250" s="123"/>
      <c r="J250" s="123"/>
      <c r="K250" s="123"/>
      <c r="L250" s="123"/>
    </row>
    <row r="251" spans="9:12" x14ac:dyDescent="0.25">
      <c r="I251" s="123"/>
      <c r="J251" s="123"/>
      <c r="K251" s="123"/>
      <c r="L251" s="123"/>
    </row>
    <row r="252" spans="9:12" x14ac:dyDescent="0.25">
      <c r="I252" s="123"/>
      <c r="J252" s="123"/>
      <c r="K252" s="123"/>
      <c r="L252" s="123"/>
    </row>
    <row r="253" spans="9:12" x14ac:dyDescent="0.25">
      <c r="I253" s="123"/>
      <c r="J253" s="123"/>
      <c r="K253" s="123"/>
      <c r="L253" s="123"/>
    </row>
    <row r="254" spans="9:12" x14ac:dyDescent="0.25">
      <c r="I254" s="123"/>
      <c r="J254" s="123"/>
      <c r="K254" s="123"/>
      <c r="L254" s="123"/>
    </row>
    <row r="255" spans="9:12" x14ac:dyDescent="0.25">
      <c r="I255" s="123"/>
      <c r="J255" s="123"/>
      <c r="K255" s="123"/>
      <c r="L255" s="123"/>
    </row>
    <row r="256" spans="9:12" x14ac:dyDescent="0.25">
      <c r="I256" s="123"/>
      <c r="J256" s="123"/>
      <c r="K256" s="123"/>
      <c r="L256" s="123"/>
    </row>
    <row r="257" spans="9:12" x14ac:dyDescent="0.25">
      <c r="I257" s="123"/>
      <c r="J257" s="123"/>
      <c r="K257" s="123"/>
      <c r="L257" s="123"/>
    </row>
    <row r="258" spans="9:12" x14ac:dyDescent="0.25">
      <c r="I258" s="123"/>
      <c r="J258" s="123"/>
      <c r="K258" s="123"/>
      <c r="L258" s="123"/>
    </row>
    <row r="259" spans="9:12" x14ac:dyDescent="0.25">
      <c r="I259" s="123"/>
      <c r="J259" s="123"/>
      <c r="K259" s="123"/>
      <c r="L259" s="123"/>
    </row>
    <row r="260" spans="9:12" x14ac:dyDescent="0.25">
      <c r="I260" s="123"/>
      <c r="J260" s="123"/>
      <c r="K260" s="123"/>
      <c r="L260" s="123"/>
    </row>
    <row r="261" spans="9:12" x14ac:dyDescent="0.25">
      <c r="I261" s="123"/>
      <c r="J261" s="123"/>
      <c r="K261" s="123"/>
      <c r="L261" s="123"/>
    </row>
    <row r="262" spans="9:12" x14ac:dyDescent="0.25">
      <c r="I262" s="123"/>
      <c r="J262" s="123"/>
      <c r="K262" s="123"/>
      <c r="L262" s="123"/>
    </row>
    <row r="263" spans="9:12" x14ac:dyDescent="0.25">
      <c r="I263" s="123"/>
      <c r="J263" s="123"/>
      <c r="K263" s="123"/>
      <c r="L263" s="123"/>
    </row>
    <row r="264" spans="9:12" x14ac:dyDescent="0.25">
      <c r="I264" s="123"/>
      <c r="J264" s="123"/>
      <c r="K264" s="123"/>
      <c r="L264" s="123"/>
    </row>
    <row r="265" spans="9:12" x14ac:dyDescent="0.25">
      <c r="I265" s="123"/>
      <c r="J265" s="123"/>
      <c r="K265" s="123"/>
      <c r="L265" s="123"/>
    </row>
    <row r="266" spans="9:12" x14ac:dyDescent="0.25">
      <c r="I266" s="123"/>
      <c r="J266" s="123"/>
      <c r="K266" s="123"/>
      <c r="L266" s="123"/>
    </row>
    <row r="267" spans="9:12" x14ac:dyDescent="0.25">
      <c r="I267" s="123"/>
      <c r="J267" s="123"/>
      <c r="K267" s="123"/>
      <c r="L267" s="123"/>
    </row>
    <row r="268" spans="9:12" x14ac:dyDescent="0.25">
      <c r="I268" s="123"/>
      <c r="J268" s="123"/>
      <c r="K268" s="123"/>
      <c r="L268" s="123"/>
    </row>
    <row r="269" spans="9:12" x14ac:dyDescent="0.25">
      <c r="I269" s="123"/>
      <c r="J269" s="123"/>
      <c r="K269" s="123"/>
      <c r="L269" s="123"/>
    </row>
    <row r="270" spans="9:12" x14ac:dyDescent="0.25">
      <c r="I270" s="123"/>
      <c r="J270" s="123"/>
      <c r="K270" s="123"/>
      <c r="L270" s="123"/>
    </row>
    <row r="271" spans="9:12" x14ac:dyDescent="0.25">
      <c r="I271" s="123"/>
      <c r="J271" s="123"/>
      <c r="K271" s="123"/>
      <c r="L271" s="123"/>
    </row>
    <row r="272" spans="9:12" x14ac:dyDescent="0.25">
      <c r="I272" s="123"/>
      <c r="J272" s="123"/>
      <c r="K272" s="123"/>
      <c r="L272" s="123"/>
    </row>
    <row r="273" spans="9:12" x14ac:dyDescent="0.25">
      <c r="I273" s="123"/>
      <c r="J273" s="123"/>
      <c r="K273" s="123"/>
      <c r="L273" s="123"/>
    </row>
    <row r="274" spans="9:12" x14ac:dyDescent="0.25">
      <c r="I274" s="123"/>
      <c r="J274" s="123"/>
      <c r="K274" s="123"/>
      <c r="L274" s="123"/>
    </row>
    <row r="275" spans="9:12" x14ac:dyDescent="0.25">
      <c r="I275" s="123"/>
      <c r="J275" s="123"/>
      <c r="K275" s="123"/>
      <c r="L275" s="123"/>
    </row>
    <row r="276" spans="9:12" x14ac:dyDescent="0.25">
      <c r="I276" s="123"/>
      <c r="J276" s="123"/>
      <c r="K276" s="123"/>
      <c r="L276" s="123"/>
    </row>
    <row r="277" spans="9:12" x14ac:dyDescent="0.25">
      <c r="I277" s="123"/>
      <c r="J277" s="123"/>
      <c r="K277" s="123"/>
      <c r="L277" s="123"/>
    </row>
    <row r="278" spans="9:12" x14ac:dyDescent="0.25">
      <c r="I278" s="123"/>
      <c r="J278" s="123"/>
      <c r="K278" s="123"/>
      <c r="L278" s="123"/>
    </row>
    <row r="279" spans="9:12" x14ac:dyDescent="0.25">
      <c r="I279" s="123"/>
      <c r="J279" s="123"/>
      <c r="K279" s="123"/>
      <c r="L279" s="123"/>
    </row>
    <row r="280" spans="9:12" x14ac:dyDescent="0.25">
      <c r="I280" s="123"/>
      <c r="J280" s="123"/>
      <c r="K280" s="123"/>
      <c r="L280" s="123"/>
    </row>
    <row r="281" spans="9:12" x14ac:dyDescent="0.25">
      <c r="I281" s="123"/>
      <c r="J281" s="123"/>
      <c r="K281" s="123"/>
      <c r="L281" s="123"/>
    </row>
    <row r="282" spans="9:12" x14ac:dyDescent="0.25">
      <c r="I282" s="123"/>
      <c r="J282" s="123"/>
      <c r="K282" s="123"/>
      <c r="L282" s="123"/>
    </row>
    <row r="283" spans="9:12" x14ac:dyDescent="0.25">
      <c r="I283" s="123"/>
      <c r="J283" s="123"/>
      <c r="K283" s="123"/>
      <c r="L283" s="123"/>
    </row>
    <row r="284" spans="9:12" x14ac:dyDescent="0.25">
      <c r="I284" s="123"/>
      <c r="J284" s="123"/>
      <c r="K284" s="123"/>
      <c r="L284" s="123"/>
    </row>
    <row r="285" spans="9:12" x14ac:dyDescent="0.25">
      <c r="I285" s="123"/>
      <c r="J285" s="123"/>
      <c r="K285" s="123"/>
      <c r="L285" s="123"/>
    </row>
    <row r="286" spans="9:12" x14ac:dyDescent="0.25">
      <c r="I286" s="123"/>
      <c r="J286" s="123"/>
      <c r="K286" s="123"/>
      <c r="L286" s="123"/>
    </row>
    <row r="287" spans="9:12" x14ac:dyDescent="0.25">
      <c r="I287" s="123"/>
      <c r="J287" s="123"/>
      <c r="K287" s="123"/>
      <c r="L287" s="123"/>
    </row>
    <row r="288" spans="9:12" x14ac:dyDescent="0.25">
      <c r="I288" s="123"/>
      <c r="J288" s="123"/>
      <c r="K288" s="123"/>
      <c r="L288" s="123"/>
    </row>
    <row r="289" spans="9:12" x14ac:dyDescent="0.25">
      <c r="I289" s="123"/>
      <c r="J289" s="123"/>
      <c r="K289" s="123"/>
      <c r="L289" s="123"/>
    </row>
    <row r="290" spans="9:12" x14ac:dyDescent="0.25">
      <c r="I290" s="123"/>
      <c r="J290" s="123"/>
      <c r="K290" s="123"/>
      <c r="L290" s="123"/>
    </row>
    <row r="291" spans="9:12" x14ac:dyDescent="0.25">
      <c r="I291" s="123"/>
      <c r="J291" s="123"/>
      <c r="K291" s="123"/>
      <c r="L291" s="123"/>
    </row>
    <row r="292" spans="9:12" x14ac:dyDescent="0.25">
      <c r="I292" s="123"/>
      <c r="J292" s="123"/>
      <c r="K292" s="123"/>
      <c r="L292" s="123"/>
    </row>
    <row r="293" spans="9:12" x14ac:dyDescent="0.25">
      <c r="I293" s="123"/>
      <c r="J293" s="123"/>
      <c r="K293" s="123"/>
      <c r="L293" s="123"/>
    </row>
    <row r="294" spans="9:12" x14ac:dyDescent="0.25">
      <c r="I294" s="123"/>
      <c r="J294" s="123"/>
      <c r="K294" s="123"/>
      <c r="L294" s="123"/>
    </row>
    <row r="295" spans="9:12" x14ac:dyDescent="0.25">
      <c r="I295" s="123"/>
      <c r="J295" s="123"/>
      <c r="K295" s="123"/>
      <c r="L295" s="123"/>
    </row>
    <row r="296" spans="9:12" x14ac:dyDescent="0.25">
      <c r="I296" s="123"/>
      <c r="J296" s="123"/>
      <c r="K296" s="123"/>
      <c r="L296" s="123"/>
    </row>
    <row r="297" spans="9:12" x14ac:dyDescent="0.25">
      <c r="I297" s="123"/>
      <c r="J297" s="123"/>
      <c r="K297" s="123"/>
      <c r="L297" s="123"/>
    </row>
    <row r="298" spans="9:12" x14ac:dyDescent="0.25">
      <c r="I298" s="123"/>
      <c r="J298" s="123"/>
      <c r="K298" s="123"/>
      <c r="L298" s="123"/>
    </row>
    <row r="299" spans="9:12" x14ac:dyDescent="0.25">
      <c r="I299" s="123"/>
      <c r="J299" s="123"/>
      <c r="K299" s="123"/>
      <c r="L299" s="123"/>
    </row>
    <row r="300" spans="9:12" x14ac:dyDescent="0.25">
      <c r="I300" s="123"/>
      <c r="J300" s="123"/>
      <c r="K300" s="123"/>
      <c r="L300" s="123"/>
    </row>
    <row r="301" spans="9:12" x14ac:dyDescent="0.25">
      <c r="I301" s="123"/>
      <c r="J301" s="123"/>
      <c r="K301" s="123"/>
      <c r="L301" s="123"/>
    </row>
    <row r="302" spans="9:12" x14ac:dyDescent="0.25">
      <c r="I302" s="123"/>
      <c r="J302" s="123"/>
      <c r="K302" s="123"/>
      <c r="L302" s="123"/>
    </row>
    <row r="303" spans="9:12" x14ac:dyDescent="0.25">
      <c r="I303" s="123"/>
      <c r="J303" s="123"/>
      <c r="K303" s="123"/>
      <c r="L303" s="123"/>
    </row>
    <row r="304" spans="9:12" x14ac:dyDescent="0.25">
      <c r="I304" s="123"/>
      <c r="J304" s="123"/>
      <c r="K304" s="123"/>
      <c r="L304" s="123"/>
    </row>
    <row r="305" spans="9:12" x14ac:dyDescent="0.25">
      <c r="I305" s="123"/>
      <c r="J305" s="123"/>
      <c r="K305" s="123"/>
      <c r="L305" s="123"/>
    </row>
    <row r="306" spans="9:12" x14ac:dyDescent="0.25">
      <c r="I306" s="123"/>
      <c r="J306" s="123"/>
      <c r="K306" s="123"/>
      <c r="L306" s="123"/>
    </row>
    <row r="307" spans="9:12" x14ac:dyDescent="0.25">
      <c r="I307" s="123"/>
      <c r="J307" s="123"/>
      <c r="K307" s="123"/>
      <c r="L307" s="123"/>
    </row>
    <row r="308" spans="9:12" x14ac:dyDescent="0.25">
      <c r="I308" s="123"/>
      <c r="J308" s="123"/>
      <c r="K308" s="123"/>
      <c r="L308" s="123"/>
    </row>
    <row r="309" spans="9:12" x14ac:dyDescent="0.25">
      <c r="I309" s="123"/>
      <c r="J309" s="123"/>
      <c r="K309" s="123"/>
      <c r="L309" s="123"/>
    </row>
    <row r="310" spans="9:12" x14ac:dyDescent="0.25">
      <c r="I310" s="123"/>
      <c r="J310" s="123"/>
      <c r="K310" s="123"/>
      <c r="L310" s="123"/>
    </row>
    <row r="311" spans="9:12" x14ac:dyDescent="0.25">
      <c r="I311" s="123"/>
      <c r="J311" s="123"/>
      <c r="K311" s="123"/>
      <c r="L311" s="123"/>
    </row>
    <row r="312" spans="9:12" x14ac:dyDescent="0.25">
      <c r="I312" s="123"/>
      <c r="J312" s="123"/>
      <c r="K312" s="123"/>
      <c r="L312" s="123"/>
    </row>
    <row r="313" spans="9:12" x14ac:dyDescent="0.25">
      <c r="I313" s="123"/>
      <c r="J313" s="123"/>
      <c r="K313" s="123"/>
      <c r="L313" s="123"/>
    </row>
    <row r="314" spans="9:12" x14ac:dyDescent="0.25">
      <c r="I314" s="123"/>
      <c r="J314" s="123"/>
      <c r="K314" s="123"/>
      <c r="L314" s="123"/>
    </row>
    <row r="315" spans="9:12" x14ac:dyDescent="0.25">
      <c r="I315" s="123"/>
      <c r="J315" s="123"/>
      <c r="K315" s="123"/>
      <c r="L315" s="123"/>
    </row>
    <row r="316" spans="9:12" x14ac:dyDescent="0.25">
      <c r="I316" s="123"/>
      <c r="J316" s="123"/>
      <c r="K316" s="123"/>
      <c r="L316" s="123"/>
    </row>
    <row r="317" spans="9:12" x14ac:dyDescent="0.25">
      <c r="I317" s="123"/>
      <c r="J317" s="123"/>
      <c r="K317" s="123"/>
      <c r="L317" s="123"/>
    </row>
    <row r="318" spans="9:12" x14ac:dyDescent="0.25">
      <c r="I318" s="123"/>
      <c r="J318" s="123"/>
      <c r="K318" s="123"/>
      <c r="L318" s="123"/>
    </row>
    <row r="319" spans="9:12" x14ac:dyDescent="0.25">
      <c r="I319" s="123"/>
      <c r="J319" s="123"/>
      <c r="K319" s="123"/>
      <c r="L319" s="123"/>
    </row>
    <row r="320" spans="9: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sheetData>
  <mergeCells count="2">
    <mergeCell ref="A1:N1"/>
    <mergeCell ref="A2:N2"/>
  </mergeCells>
  <pageMargins left="0.7" right="0.7" top="0.75" bottom="0.75" header="0.3" footer="0.3"/>
  <pageSetup paperSize="9"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500"/>
  <sheetViews>
    <sheetView topLeftCell="C52" zoomScale="110" zoomScaleNormal="85" workbookViewId="0">
      <selection activeCell="L65" sqref="L65"/>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25" bestFit="1" customWidth="1"/>
    <col min="7" max="7" width="18.7109375" style="525" customWidth="1"/>
    <col min="8"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5" s="85" customFormat="1" ht="31.5" x14ac:dyDescent="0.25">
      <c r="A1" s="1092" t="s">
        <v>45</v>
      </c>
      <c r="B1" s="1092"/>
      <c r="C1" s="1092"/>
      <c r="D1" s="1092"/>
      <c r="E1" s="1092"/>
      <c r="F1" s="1092"/>
      <c r="G1" s="1092"/>
      <c r="H1" s="1092"/>
      <c r="I1" s="1092"/>
      <c r="J1" s="1092"/>
      <c r="K1" s="1092"/>
      <c r="L1" s="1092"/>
      <c r="M1" s="1092"/>
      <c r="N1" s="1092"/>
    </row>
    <row r="2" spans="1:15" s="85" customFormat="1" ht="18.75" x14ac:dyDescent="0.25">
      <c r="A2" s="1093" t="s">
        <v>98</v>
      </c>
      <c r="B2" s="1093"/>
      <c r="C2" s="1093"/>
      <c r="D2" s="1093"/>
      <c r="E2" s="1093"/>
      <c r="F2" s="1093"/>
      <c r="G2" s="1093"/>
      <c r="H2" s="1093"/>
      <c r="I2" s="1093"/>
      <c r="J2" s="1093"/>
      <c r="K2" s="1093"/>
      <c r="L2" s="1093"/>
      <c r="M2" s="1093"/>
      <c r="N2" s="1093"/>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312">
        <v>44287</v>
      </c>
      <c r="B4" s="313" t="s">
        <v>213</v>
      </c>
      <c r="C4" s="323"/>
      <c r="D4" s="324"/>
      <c r="E4" s="518">
        <v>0</v>
      </c>
      <c r="F4" s="518">
        <v>0</v>
      </c>
      <c r="G4" s="716">
        <v>-37000</v>
      </c>
      <c r="H4" s="304"/>
      <c r="I4" s="437" t="s">
        <v>18</v>
      </c>
      <c r="J4" s="311"/>
      <c r="K4" s="311"/>
      <c r="L4" s="311"/>
      <c r="M4" s="252"/>
      <c r="N4" s="261"/>
    </row>
    <row r="5" spans="1:15" ht="17.25" customHeight="1" x14ac:dyDescent="0.25">
      <c r="A5" s="738">
        <v>44293</v>
      </c>
      <c r="B5" s="406" t="s">
        <v>105</v>
      </c>
      <c r="C5" s="406" t="s">
        <v>50</v>
      </c>
      <c r="D5" s="820" t="s">
        <v>52</v>
      </c>
      <c r="E5" s="274"/>
      <c r="F5" s="276">
        <v>18000</v>
      </c>
      <c r="G5" s="821">
        <f t="shared" ref="G5:G60" si="0">G4-E5+F5</f>
        <v>-19000</v>
      </c>
      <c r="H5" s="415"/>
      <c r="I5" s="415" t="s">
        <v>18</v>
      </c>
      <c r="J5" s="417" t="s">
        <v>214</v>
      </c>
      <c r="K5" s="417"/>
      <c r="L5" s="417"/>
      <c r="M5" s="418"/>
      <c r="N5" s="411"/>
    </row>
    <row r="6" spans="1:15" x14ac:dyDescent="0.25">
      <c r="A6" s="211">
        <v>44293</v>
      </c>
      <c r="B6" s="212" t="s">
        <v>68</v>
      </c>
      <c r="C6" s="212" t="s">
        <v>67</v>
      </c>
      <c r="D6" s="212" t="s">
        <v>52</v>
      </c>
      <c r="E6" s="447">
        <v>6000</v>
      </c>
      <c r="F6" s="203"/>
      <c r="G6" s="520">
        <f t="shared" si="0"/>
        <v>-25000</v>
      </c>
      <c r="H6" s="714" t="s">
        <v>97</v>
      </c>
      <c r="I6" s="304" t="s">
        <v>18</v>
      </c>
      <c r="J6" s="421" t="s">
        <v>214</v>
      </c>
      <c r="K6" s="421" t="s">
        <v>135</v>
      </c>
      <c r="L6" s="311" t="s">
        <v>46</v>
      </c>
      <c r="M6" s="252"/>
      <c r="N6" s="261" t="s">
        <v>245</v>
      </c>
    </row>
    <row r="7" spans="1:15" x14ac:dyDescent="0.25">
      <c r="A7" s="211">
        <v>44293</v>
      </c>
      <c r="B7" s="212" t="s">
        <v>68</v>
      </c>
      <c r="C7" s="212" t="s">
        <v>67</v>
      </c>
      <c r="D7" s="212" t="s">
        <v>52</v>
      </c>
      <c r="E7" s="266">
        <v>4000</v>
      </c>
      <c r="F7" s="220"/>
      <c r="G7" s="705">
        <f t="shared" si="0"/>
        <v>-29000</v>
      </c>
      <c r="H7" s="291" t="s">
        <v>97</v>
      </c>
      <c r="I7" s="291" t="s">
        <v>18</v>
      </c>
      <c r="J7" s="421" t="s">
        <v>214</v>
      </c>
      <c r="K7" s="421" t="s">
        <v>135</v>
      </c>
      <c r="L7" s="311" t="s">
        <v>46</v>
      </c>
      <c r="M7" s="252"/>
      <c r="N7" s="212" t="s">
        <v>246</v>
      </c>
    </row>
    <row r="8" spans="1:15" x14ac:dyDescent="0.25">
      <c r="A8" s="211">
        <v>44293</v>
      </c>
      <c r="B8" s="212" t="s">
        <v>68</v>
      </c>
      <c r="C8" s="212" t="s">
        <v>67</v>
      </c>
      <c r="D8" s="212" t="s">
        <v>52</v>
      </c>
      <c r="E8" s="447">
        <v>8000</v>
      </c>
      <c r="F8" s="220"/>
      <c r="G8" s="521">
        <f t="shared" si="0"/>
        <v>-37000</v>
      </c>
      <c r="H8" s="291" t="s">
        <v>97</v>
      </c>
      <c r="I8" s="291" t="s">
        <v>18</v>
      </c>
      <c r="J8" s="421" t="s">
        <v>214</v>
      </c>
      <c r="K8" s="311" t="s">
        <v>135</v>
      </c>
      <c r="L8" s="311" t="s">
        <v>46</v>
      </c>
      <c r="M8" s="252"/>
      <c r="N8" s="212" t="s">
        <v>247</v>
      </c>
    </row>
    <row r="9" spans="1:15" ht="15" customHeight="1" x14ac:dyDescent="0.25">
      <c r="A9" s="271">
        <v>44294</v>
      </c>
      <c r="B9" s="272" t="s">
        <v>105</v>
      </c>
      <c r="C9" s="272" t="s">
        <v>50</v>
      </c>
      <c r="D9" s="407" t="s">
        <v>52</v>
      </c>
      <c r="E9" s="902"/>
      <c r="F9" s="842">
        <v>15000</v>
      </c>
      <c r="G9" s="822">
        <f t="shared" si="0"/>
        <v>-22000</v>
      </c>
      <c r="H9" s="273" t="s">
        <v>97</v>
      </c>
      <c r="I9" s="273" t="s">
        <v>18</v>
      </c>
      <c r="J9" s="424" t="s">
        <v>215</v>
      </c>
      <c r="K9" s="417" t="s">
        <v>135</v>
      </c>
      <c r="L9" s="273" t="s">
        <v>46</v>
      </c>
      <c r="M9" s="273"/>
      <c r="N9" s="272"/>
    </row>
    <row r="10" spans="1:15" x14ac:dyDescent="0.25">
      <c r="A10" s="211">
        <v>44294</v>
      </c>
      <c r="B10" s="212" t="s">
        <v>68</v>
      </c>
      <c r="C10" s="212" t="s">
        <v>67</v>
      </c>
      <c r="D10" s="212" t="s">
        <v>52</v>
      </c>
      <c r="E10" s="522">
        <v>7500</v>
      </c>
      <c r="F10" s="522"/>
      <c r="G10" s="520">
        <f t="shared" si="0"/>
        <v>-29500</v>
      </c>
      <c r="H10" s="210" t="s">
        <v>97</v>
      </c>
      <c r="I10" s="210" t="s">
        <v>18</v>
      </c>
      <c r="J10" s="291" t="s">
        <v>215</v>
      </c>
      <c r="K10" s="421" t="s">
        <v>135</v>
      </c>
      <c r="L10" s="210" t="s">
        <v>46</v>
      </c>
      <c r="M10" s="210"/>
      <c r="N10" s="212" t="s">
        <v>216</v>
      </c>
      <c r="O10" s="951"/>
    </row>
    <row r="11" spans="1:15" x14ac:dyDescent="0.25">
      <c r="A11" s="211">
        <v>44294</v>
      </c>
      <c r="B11" s="212" t="s">
        <v>68</v>
      </c>
      <c r="C11" s="212" t="s">
        <v>67</v>
      </c>
      <c r="D11" s="212" t="s">
        <v>52</v>
      </c>
      <c r="E11" s="522">
        <v>7500</v>
      </c>
      <c r="F11" s="522"/>
      <c r="G11" s="520">
        <f t="shared" si="0"/>
        <v>-37000</v>
      </c>
      <c r="H11" s="210" t="s">
        <v>97</v>
      </c>
      <c r="I11" s="210" t="s">
        <v>18</v>
      </c>
      <c r="J11" s="291" t="s">
        <v>215</v>
      </c>
      <c r="K11" s="421" t="s">
        <v>135</v>
      </c>
      <c r="L11" s="210" t="s">
        <v>46</v>
      </c>
      <c r="M11" s="210"/>
      <c r="N11" s="212" t="s">
        <v>217</v>
      </c>
      <c r="O11" s="951"/>
    </row>
    <row r="12" spans="1:15" x14ac:dyDescent="0.25">
      <c r="A12" s="271">
        <v>44294</v>
      </c>
      <c r="B12" s="272" t="s">
        <v>105</v>
      </c>
      <c r="C12" s="272" t="s">
        <v>50</v>
      </c>
      <c r="D12" s="407" t="s">
        <v>52</v>
      </c>
      <c r="E12" s="902"/>
      <c r="F12" s="917">
        <v>201000</v>
      </c>
      <c r="G12" s="821">
        <f t="shared" si="0"/>
        <v>164000</v>
      </c>
      <c r="H12" s="273" t="s">
        <v>97</v>
      </c>
      <c r="I12" s="273" t="s">
        <v>18</v>
      </c>
      <c r="J12" s="424" t="s">
        <v>231</v>
      </c>
      <c r="K12" s="417" t="s">
        <v>135</v>
      </c>
      <c r="L12" s="273" t="s">
        <v>46</v>
      </c>
      <c r="M12" s="273"/>
      <c r="N12" s="272"/>
      <c r="O12" s="951"/>
    </row>
    <row r="13" spans="1:15" x14ac:dyDescent="0.25">
      <c r="A13" s="211">
        <v>44294</v>
      </c>
      <c r="B13" s="212" t="s">
        <v>68</v>
      </c>
      <c r="C13" s="212" t="s">
        <v>254</v>
      </c>
      <c r="D13" s="287" t="s">
        <v>52</v>
      </c>
      <c r="E13" s="526">
        <v>10000</v>
      </c>
      <c r="F13" s="818"/>
      <c r="G13" s="519">
        <f t="shared" si="0"/>
        <v>154000</v>
      </c>
      <c r="H13" s="210" t="s">
        <v>97</v>
      </c>
      <c r="I13" s="210" t="s">
        <v>18</v>
      </c>
      <c r="J13" s="291" t="s">
        <v>231</v>
      </c>
      <c r="K13" s="421" t="s">
        <v>135</v>
      </c>
      <c r="L13" s="210" t="s">
        <v>46</v>
      </c>
      <c r="M13" s="221"/>
      <c r="N13" s="212" t="s">
        <v>248</v>
      </c>
      <c r="O13" s="951"/>
    </row>
    <row r="14" spans="1:15" x14ac:dyDescent="0.25">
      <c r="A14" s="211">
        <v>44294</v>
      </c>
      <c r="B14" s="212" t="s">
        <v>255</v>
      </c>
      <c r="C14" s="212" t="s">
        <v>254</v>
      </c>
      <c r="D14" s="287" t="s">
        <v>52</v>
      </c>
      <c r="E14" s="526">
        <v>15000</v>
      </c>
      <c r="F14" s="818"/>
      <c r="G14" s="519">
        <f t="shared" si="0"/>
        <v>139000</v>
      </c>
      <c r="H14" s="210" t="s">
        <v>97</v>
      </c>
      <c r="I14" s="210" t="s">
        <v>18</v>
      </c>
      <c r="J14" s="291" t="s">
        <v>231</v>
      </c>
      <c r="K14" s="421" t="s">
        <v>135</v>
      </c>
      <c r="L14" s="210" t="s">
        <v>46</v>
      </c>
      <c r="M14" s="221"/>
      <c r="N14" s="212" t="s">
        <v>249</v>
      </c>
      <c r="O14" s="951"/>
    </row>
    <row r="15" spans="1:15" x14ac:dyDescent="0.25">
      <c r="A15" s="211">
        <v>44294</v>
      </c>
      <c r="B15" s="212" t="s">
        <v>68</v>
      </c>
      <c r="C15" s="212" t="s">
        <v>254</v>
      </c>
      <c r="D15" s="287" t="s">
        <v>52</v>
      </c>
      <c r="E15" s="526">
        <v>68000</v>
      </c>
      <c r="F15" s="818"/>
      <c r="G15" s="519">
        <f t="shared" si="0"/>
        <v>71000</v>
      </c>
      <c r="H15" s="210" t="s">
        <v>97</v>
      </c>
      <c r="I15" s="210" t="s">
        <v>18</v>
      </c>
      <c r="J15" s="291" t="s">
        <v>400</v>
      </c>
      <c r="K15" s="421" t="s">
        <v>135</v>
      </c>
      <c r="L15" s="210" t="s">
        <v>46</v>
      </c>
      <c r="M15" s="221"/>
      <c r="N15" s="212" t="s">
        <v>250</v>
      </c>
      <c r="O15" s="951"/>
    </row>
    <row r="16" spans="1:15" x14ac:dyDescent="0.25">
      <c r="A16" s="211">
        <v>44294</v>
      </c>
      <c r="B16" s="212" t="s">
        <v>68</v>
      </c>
      <c r="C16" s="212" t="s">
        <v>254</v>
      </c>
      <c r="D16" s="287" t="s">
        <v>52</v>
      </c>
      <c r="E16" s="526">
        <v>65000</v>
      </c>
      <c r="F16" s="818"/>
      <c r="G16" s="519">
        <f t="shared" si="0"/>
        <v>6000</v>
      </c>
      <c r="H16" s="210" t="s">
        <v>97</v>
      </c>
      <c r="I16" s="210" t="s">
        <v>18</v>
      </c>
      <c r="J16" s="291" t="s">
        <v>400</v>
      </c>
      <c r="K16" s="421" t="s">
        <v>135</v>
      </c>
      <c r="L16" s="210" t="s">
        <v>46</v>
      </c>
      <c r="M16" s="221"/>
      <c r="N16" s="212" t="s">
        <v>251</v>
      </c>
      <c r="O16" s="951"/>
    </row>
    <row r="17" spans="1:15" x14ac:dyDescent="0.25">
      <c r="A17" s="211">
        <v>44294</v>
      </c>
      <c r="B17" s="212" t="s">
        <v>256</v>
      </c>
      <c r="C17" s="212" t="s">
        <v>254</v>
      </c>
      <c r="D17" s="287" t="s">
        <v>52</v>
      </c>
      <c r="E17" s="526">
        <v>15000</v>
      </c>
      <c r="F17" s="818"/>
      <c r="G17" s="519">
        <f t="shared" si="0"/>
        <v>-9000</v>
      </c>
      <c r="H17" s="210" t="s">
        <v>97</v>
      </c>
      <c r="I17" s="210" t="s">
        <v>18</v>
      </c>
      <c r="J17" s="291" t="s">
        <v>231</v>
      </c>
      <c r="K17" s="421" t="s">
        <v>135</v>
      </c>
      <c r="L17" s="210" t="s">
        <v>46</v>
      </c>
      <c r="M17" s="221"/>
      <c r="N17" s="212" t="s">
        <v>252</v>
      </c>
      <c r="O17" s="951"/>
    </row>
    <row r="18" spans="1:15" x14ac:dyDescent="0.25">
      <c r="A18" s="211">
        <v>44294</v>
      </c>
      <c r="B18" s="212" t="s">
        <v>68</v>
      </c>
      <c r="C18" s="212" t="s">
        <v>254</v>
      </c>
      <c r="D18" s="287" t="s">
        <v>52</v>
      </c>
      <c r="E18" s="526">
        <v>13000</v>
      </c>
      <c r="F18" s="818"/>
      <c r="G18" s="519">
        <f t="shared" si="0"/>
        <v>-22000</v>
      </c>
      <c r="H18" s="210" t="s">
        <v>97</v>
      </c>
      <c r="I18" s="210" t="s">
        <v>18</v>
      </c>
      <c r="J18" s="291" t="s">
        <v>231</v>
      </c>
      <c r="K18" s="421" t="s">
        <v>135</v>
      </c>
      <c r="L18" s="210" t="s">
        <v>46</v>
      </c>
      <c r="M18" s="221"/>
      <c r="N18" s="212" t="s">
        <v>253</v>
      </c>
      <c r="O18" s="951"/>
    </row>
    <row r="19" spans="1:15" x14ac:dyDescent="0.25">
      <c r="A19" s="211">
        <v>44294</v>
      </c>
      <c r="B19" s="212" t="s">
        <v>121</v>
      </c>
      <c r="C19" s="212" t="s">
        <v>120</v>
      </c>
      <c r="D19" s="287" t="s">
        <v>52</v>
      </c>
      <c r="E19" s="526">
        <v>15000</v>
      </c>
      <c r="F19" s="818"/>
      <c r="G19" s="519">
        <f t="shared" si="0"/>
        <v>-37000</v>
      </c>
      <c r="H19" s="210" t="s">
        <v>97</v>
      </c>
      <c r="I19" s="210" t="s">
        <v>18</v>
      </c>
      <c r="J19" s="291" t="s">
        <v>231</v>
      </c>
      <c r="K19" s="421" t="s">
        <v>135</v>
      </c>
      <c r="L19" s="210" t="s">
        <v>46</v>
      </c>
      <c r="M19" s="221"/>
      <c r="N19" s="212"/>
      <c r="O19" s="951"/>
    </row>
    <row r="20" spans="1:15" x14ac:dyDescent="0.25">
      <c r="A20" s="738">
        <v>44298</v>
      </c>
      <c r="B20" s="272" t="s">
        <v>105</v>
      </c>
      <c r="C20" s="272" t="s">
        <v>50</v>
      </c>
      <c r="D20" s="407" t="s">
        <v>52</v>
      </c>
      <c r="E20" s="726"/>
      <c r="F20" s="917">
        <v>21000</v>
      </c>
      <c r="G20" s="821">
        <f t="shared" si="0"/>
        <v>-16000</v>
      </c>
      <c r="H20" s="273" t="s">
        <v>97</v>
      </c>
      <c r="I20" s="273" t="s">
        <v>18</v>
      </c>
      <c r="J20" s="424" t="s">
        <v>257</v>
      </c>
      <c r="K20" s="417" t="s">
        <v>135</v>
      </c>
      <c r="L20" s="273" t="s">
        <v>46</v>
      </c>
      <c r="M20" s="907"/>
      <c r="N20" s="272"/>
      <c r="O20" s="971"/>
    </row>
    <row r="21" spans="1:15" x14ac:dyDescent="0.25">
      <c r="A21" s="250">
        <v>44298</v>
      </c>
      <c r="B21" s="212" t="s">
        <v>68</v>
      </c>
      <c r="C21" s="212" t="s">
        <v>67</v>
      </c>
      <c r="D21" s="287" t="s">
        <v>52</v>
      </c>
      <c r="E21" s="526">
        <v>8000</v>
      </c>
      <c r="F21" s="818"/>
      <c r="G21" s="519">
        <f t="shared" si="0"/>
        <v>-24000</v>
      </c>
      <c r="H21" s="210" t="s">
        <v>97</v>
      </c>
      <c r="I21" s="210" t="s">
        <v>18</v>
      </c>
      <c r="J21" s="291" t="s">
        <v>257</v>
      </c>
      <c r="K21" s="421" t="s">
        <v>135</v>
      </c>
      <c r="L21" s="210" t="s">
        <v>46</v>
      </c>
      <c r="M21" s="221"/>
      <c r="N21" s="212" t="s">
        <v>258</v>
      </c>
      <c r="O21" s="951"/>
    </row>
    <row r="22" spans="1:15" x14ac:dyDescent="0.25">
      <c r="A22" s="250">
        <v>44298</v>
      </c>
      <c r="B22" s="212" t="s">
        <v>68</v>
      </c>
      <c r="C22" s="212" t="s">
        <v>67</v>
      </c>
      <c r="D22" s="287" t="s">
        <v>52</v>
      </c>
      <c r="E22" s="526">
        <v>5000</v>
      </c>
      <c r="F22" s="818"/>
      <c r="G22" s="519">
        <f t="shared" si="0"/>
        <v>-29000</v>
      </c>
      <c r="H22" s="210" t="s">
        <v>97</v>
      </c>
      <c r="I22" s="210" t="s">
        <v>18</v>
      </c>
      <c r="J22" s="291" t="s">
        <v>257</v>
      </c>
      <c r="K22" s="421" t="s">
        <v>135</v>
      </c>
      <c r="L22" s="210" t="s">
        <v>46</v>
      </c>
      <c r="M22" s="221"/>
      <c r="N22" s="212" t="s">
        <v>259</v>
      </c>
      <c r="O22" s="951"/>
    </row>
    <row r="23" spans="1:15" x14ac:dyDescent="0.25">
      <c r="A23" s="250">
        <v>44298</v>
      </c>
      <c r="B23" s="212" t="s">
        <v>68</v>
      </c>
      <c r="C23" s="212" t="s">
        <v>67</v>
      </c>
      <c r="D23" s="287" t="s">
        <v>52</v>
      </c>
      <c r="E23" s="526">
        <v>8000</v>
      </c>
      <c r="F23" s="818"/>
      <c r="G23" s="519">
        <f t="shared" si="0"/>
        <v>-37000</v>
      </c>
      <c r="H23" s="210" t="s">
        <v>97</v>
      </c>
      <c r="I23" s="210" t="s">
        <v>18</v>
      </c>
      <c r="J23" s="291" t="s">
        <v>257</v>
      </c>
      <c r="K23" s="421" t="s">
        <v>135</v>
      </c>
      <c r="L23" s="210" t="s">
        <v>46</v>
      </c>
      <c r="M23" s="221"/>
      <c r="N23" s="212" t="s">
        <v>260</v>
      </c>
      <c r="O23" s="951"/>
    </row>
    <row r="24" spans="1:15" x14ac:dyDescent="0.25">
      <c r="A24" s="271">
        <v>44330</v>
      </c>
      <c r="B24" s="272" t="s">
        <v>105</v>
      </c>
      <c r="C24" s="272" t="s">
        <v>50</v>
      </c>
      <c r="D24" s="407" t="s">
        <v>52</v>
      </c>
      <c r="E24" s="850"/>
      <c r="F24" s="917">
        <v>15000</v>
      </c>
      <c r="G24" s="821">
        <f t="shared" si="0"/>
        <v>-22000</v>
      </c>
      <c r="H24" s="273" t="s">
        <v>97</v>
      </c>
      <c r="I24" s="273" t="s">
        <v>18</v>
      </c>
      <c r="J24" s="424" t="s">
        <v>372</v>
      </c>
      <c r="K24" s="417" t="s">
        <v>135</v>
      </c>
      <c r="L24" s="273" t="s">
        <v>46</v>
      </c>
      <c r="M24" s="907"/>
      <c r="N24" s="272"/>
      <c r="O24" s="952"/>
    </row>
    <row r="25" spans="1:15" x14ac:dyDescent="0.25">
      <c r="A25" s="211">
        <v>44300</v>
      </c>
      <c r="B25" s="212" t="s">
        <v>68</v>
      </c>
      <c r="C25" s="212" t="s">
        <v>67</v>
      </c>
      <c r="D25" s="287" t="s">
        <v>52</v>
      </c>
      <c r="E25" s="490">
        <v>7500</v>
      </c>
      <c r="F25" s="220"/>
      <c r="G25" s="519">
        <f t="shared" si="0"/>
        <v>-29500</v>
      </c>
      <c r="H25" s="210" t="s">
        <v>97</v>
      </c>
      <c r="I25" s="210" t="s">
        <v>18</v>
      </c>
      <c r="J25" s="291" t="s">
        <v>372</v>
      </c>
      <c r="K25" s="311" t="s">
        <v>135</v>
      </c>
      <c r="L25" s="210" t="s">
        <v>46</v>
      </c>
      <c r="M25" s="252"/>
      <c r="N25" s="212" t="s">
        <v>373</v>
      </c>
      <c r="O25" s="952"/>
    </row>
    <row r="26" spans="1:15" x14ac:dyDescent="0.25">
      <c r="A26" s="211">
        <v>44300</v>
      </c>
      <c r="B26" s="212" t="s">
        <v>68</v>
      </c>
      <c r="C26" s="212" t="s">
        <v>67</v>
      </c>
      <c r="D26" s="212" t="s">
        <v>52</v>
      </c>
      <c r="E26" s="454">
        <v>3000</v>
      </c>
      <c r="F26" s="220"/>
      <c r="G26" s="519">
        <f t="shared" si="0"/>
        <v>-32500</v>
      </c>
      <c r="H26" s="210" t="s">
        <v>97</v>
      </c>
      <c r="I26" s="210" t="s">
        <v>18</v>
      </c>
      <c r="J26" s="291" t="s">
        <v>372</v>
      </c>
      <c r="K26" s="421" t="s">
        <v>135</v>
      </c>
      <c r="L26" s="210" t="s">
        <v>46</v>
      </c>
      <c r="M26" s="186"/>
      <c r="N26" s="251" t="s">
        <v>405</v>
      </c>
      <c r="O26" s="951"/>
    </row>
    <row r="27" spans="1:15" x14ac:dyDescent="0.25">
      <c r="A27" s="48">
        <v>44300</v>
      </c>
      <c r="B27" s="212" t="s">
        <v>68</v>
      </c>
      <c r="C27" s="212" t="s">
        <v>67</v>
      </c>
      <c r="D27" s="212" t="s">
        <v>52</v>
      </c>
      <c r="E27" s="263">
        <v>7500</v>
      </c>
      <c r="F27" s="220"/>
      <c r="G27" s="519">
        <f t="shared" si="0"/>
        <v>-40000</v>
      </c>
      <c r="H27" s="444" t="s">
        <v>97</v>
      </c>
      <c r="I27" s="444" t="s">
        <v>18</v>
      </c>
      <c r="J27" s="291" t="s">
        <v>372</v>
      </c>
      <c r="K27" s="421" t="s">
        <v>135</v>
      </c>
      <c r="L27" s="210" t="s">
        <v>46</v>
      </c>
      <c r="M27" s="217"/>
      <c r="N27" s="212" t="s">
        <v>406</v>
      </c>
      <c r="O27" s="952"/>
    </row>
    <row r="28" spans="1:15" x14ac:dyDescent="0.25">
      <c r="A28" s="48">
        <v>37360</v>
      </c>
      <c r="B28" s="212" t="s">
        <v>407</v>
      </c>
      <c r="C28" s="212" t="s">
        <v>50</v>
      </c>
      <c r="D28" s="212" t="s">
        <v>52</v>
      </c>
      <c r="E28" s="454"/>
      <c r="F28" s="220">
        <v>3000</v>
      </c>
      <c r="G28" s="519">
        <f t="shared" si="0"/>
        <v>-37000</v>
      </c>
      <c r="H28" s="756" t="s">
        <v>97</v>
      </c>
      <c r="I28" s="291" t="s">
        <v>18</v>
      </c>
      <c r="J28" s="291" t="s">
        <v>372</v>
      </c>
      <c r="K28" s="421" t="s">
        <v>135</v>
      </c>
      <c r="L28" s="210" t="s">
        <v>46</v>
      </c>
      <c r="M28" s="210"/>
      <c r="N28" s="212"/>
      <c r="O28" s="952"/>
    </row>
    <row r="29" spans="1:15" x14ac:dyDescent="0.25">
      <c r="A29" s="271">
        <v>44307</v>
      </c>
      <c r="B29" s="272" t="s">
        <v>105</v>
      </c>
      <c r="C29" s="272" t="s">
        <v>50</v>
      </c>
      <c r="D29" s="272" t="s">
        <v>52</v>
      </c>
      <c r="E29" s="789"/>
      <c r="F29" s="279">
        <v>21000</v>
      </c>
      <c r="G29" s="821">
        <f t="shared" si="0"/>
        <v>-16000</v>
      </c>
      <c r="H29" s="970" t="s">
        <v>97</v>
      </c>
      <c r="I29" s="424" t="s">
        <v>18</v>
      </c>
      <c r="J29" s="424" t="s">
        <v>678</v>
      </c>
      <c r="K29" s="417" t="s">
        <v>135</v>
      </c>
      <c r="L29" s="273" t="s">
        <v>46</v>
      </c>
      <c r="M29" s="273"/>
      <c r="N29" s="272"/>
      <c r="O29" s="952"/>
    </row>
    <row r="30" spans="1:15" x14ac:dyDescent="0.25">
      <c r="A30" s="48">
        <v>44307</v>
      </c>
      <c r="B30" s="212" t="s">
        <v>68</v>
      </c>
      <c r="C30" s="212" t="s">
        <v>67</v>
      </c>
      <c r="D30" s="212" t="s">
        <v>52</v>
      </c>
      <c r="E30" s="454">
        <v>7500</v>
      </c>
      <c r="F30" s="220"/>
      <c r="G30" s="519">
        <f t="shared" si="0"/>
        <v>-23500</v>
      </c>
      <c r="H30" s="756" t="s">
        <v>97</v>
      </c>
      <c r="I30" s="291" t="s">
        <v>18</v>
      </c>
      <c r="J30" s="291" t="s">
        <v>678</v>
      </c>
      <c r="K30" s="421" t="s">
        <v>135</v>
      </c>
      <c r="L30" s="210" t="s">
        <v>46</v>
      </c>
      <c r="M30" s="210"/>
      <c r="N30" s="212" t="s">
        <v>679</v>
      </c>
      <c r="O30" s="952"/>
    </row>
    <row r="31" spans="1:15" x14ac:dyDescent="0.25">
      <c r="A31" s="48">
        <v>44307</v>
      </c>
      <c r="B31" s="212" t="s">
        <v>68</v>
      </c>
      <c r="C31" s="212" t="s">
        <v>67</v>
      </c>
      <c r="D31" s="212" t="s">
        <v>52</v>
      </c>
      <c r="E31" s="448">
        <v>6000</v>
      </c>
      <c r="F31" s="220"/>
      <c r="G31" s="519">
        <f t="shared" si="0"/>
        <v>-29500</v>
      </c>
      <c r="H31" s="756" t="s">
        <v>97</v>
      </c>
      <c r="I31" s="291" t="s">
        <v>18</v>
      </c>
      <c r="J31" s="291" t="s">
        <v>678</v>
      </c>
      <c r="K31" s="421" t="s">
        <v>135</v>
      </c>
      <c r="L31" s="210" t="s">
        <v>46</v>
      </c>
      <c r="M31" s="210"/>
      <c r="N31" s="212" t="s">
        <v>680</v>
      </c>
      <c r="O31" s="952"/>
    </row>
    <row r="32" spans="1:15" x14ac:dyDescent="0.25">
      <c r="A32" s="48">
        <v>44307</v>
      </c>
      <c r="B32" s="212" t="s">
        <v>68</v>
      </c>
      <c r="C32" s="212" t="s">
        <v>67</v>
      </c>
      <c r="D32" s="212" t="s">
        <v>52</v>
      </c>
      <c r="E32" s="448">
        <v>7500</v>
      </c>
      <c r="F32" s="263"/>
      <c r="G32" s="519">
        <f t="shared" si="0"/>
        <v>-37000</v>
      </c>
      <c r="H32" s="756" t="s">
        <v>97</v>
      </c>
      <c r="I32" s="291" t="s">
        <v>18</v>
      </c>
      <c r="J32" s="291" t="s">
        <v>678</v>
      </c>
      <c r="K32" s="421" t="s">
        <v>135</v>
      </c>
      <c r="L32" s="210" t="s">
        <v>46</v>
      </c>
      <c r="M32" s="210"/>
      <c r="N32" s="212" t="s">
        <v>398</v>
      </c>
      <c r="O32" s="952"/>
    </row>
    <row r="33" spans="1:15" x14ac:dyDescent="0.25">
      <c r="A33" s="271">
        <v>44309</v>
      </c>
      <c r="B33" s="272" t="s">
        <v>105</v>
      </c>
      <c r="C33" s="272" t="s">
        <v>50</v>
      </c>
      <c r="D33" s="272" t="s">
        <v>52</v>
      </c>
      <c r="E33" s="428"/>
      <c r="F33" s="276">
        <v>200000</v>
      </c>
      <c r="G33" s="821">
        <f t="shared" si="0"/>
        <v>163000</v>
      </c>
      <c r="H33" s="424" t="s">
        <v>97</v>
      </c>
      <c r="I33" s="424" t="s">
        <v>18</v>
      </c>
      <c r="J33" s="424" t="s">
        <v>681</v>
      </c>
      <c r="K33" s="417" t="s">
        <v>135</v>
      </c>
      <c r="L33" s="273" t="s">
        <v>46</v>
      </c>
      <c r="M33" s="273"/>
      <c r="N33" s="272"/>
      <c r="O33" s="952"/>
    </row>
    <row r="34" spans="1:15" x14ac:dyDescent="0.25">
      <c r="A34" s="48">
        <v>44309</v>
      </c>
      <c r="B34" s="251" t="s">
        <v>68</v>
      </c>
      <c r="C34" s="212" t="s">
        <v>67</v>
      </c>
      <c r="D34" s="212" t="s">
        <v>52</v>
      </c>
      <c r="E34" s="220">
        <v>10000</v>
      </c>
      <c r="F34" s="220"/>
      <c r="G34" s="519">
        <f t="shared" si="0"/>
        <v>153000</v>
      </c>
      <c r="H34" s="291" t="s">
        <v>97</v>
      </c>
      <c r="I34" s="291" t="s">
        <v>18</v>
      </c>
      <c r="J34" s="291" t="s">
        <v>681</v>
      </c>
      <c r="K34" s="421" t="s">
        <v>135</v>
      </c>
      <c r="L34" s="210" t="s">
        <v>46</v>
      </c>
      <c r="M34" s="210"/>
      <c r="N34" s="212" t="s">
        <v>685</v>
      </c>
      <c r="O34" s="952"/>
    </row>
    <row r="35" spans="1:15" ht="30" x14ac:dyDescent="0.25">
      <c r="A35" s="783">
        <v>44309</v>
      </c>
      <c r="B35" s="251" t="s">
        <v>682</v>
      </c>
      <c r="C35" s="251" t="s">
        <v>67</v>
      </c>
      <c r="D35" s="251" t="s">
        <v>52</v>
      </c>
      <c r="E35" s="220">
        <v>15000</v>
      </c>
      <c r="F35" s="220"/>
      <c r="G35" s="519">
        <f t="shared" si="0"/>
        <v>138000</v>
      </c>
      <c r="H35" s="291" t="s">
        <v>97</v>
      </c>
      <c r="I35" s="291" t="s">
        <v>18</v>
      </c>
      <c r="J35" s="291" t="s">
        <v>681</v>
      </c>
      <c r="K35" s="436" t="s">
        <v>135</v>
      </c>
      <c r="L35" s="291" t="s">
        <v>46</v>
      </c>
      <c r="M35" s="291"/>
      <c r="N35" s="251" t="s">
        <v>686</v>
      </c>
      <c r="O35" s="952"/>
    </row>
    <row r="36" spans="1:15" ht="15.75" customHeight="1" x14ac:dyDescent="0.25">
      <c r="A36" s="783">
        <v>44309</v>
      </c>
      <c r="B36" s="251" t="s">
        <v>68</v>
      </c>
      <c r="C36" s="251" t="s">
        <v>67</v>
      </c>
      <c r="D36" s="251" t="s">
        <v>52</v>
      </c>
      <c r="E36" s="220">
        <v>68000</v>
      </c>
      <c r="F36" s="220"/>
      <c r="G36" s="519">
        <f t="shared" si="0"/>
        <v>70000</v>
      </c>
      <c r="H36" s="291" t="s">
        <v>97</v>
      </c>
      <c r="I36" s="291" t="s">
        <v>18</v>
      </c>
      <c r="J36" s="291" t="s">
        <v>687</v>
      </c>
      <c r="K36" s="436" t="s">
        <v>135</v>
      </c>
      <c r="L36" s="291" t="s">
        <v>46</v>
      </c>
      <c r="M36" s="291"/>
      <c r="N36" s="251" t="s">
        <v>672</v>
      </c>
      <c r="O36" s="952"/>
    </row>
    <row r="37" spans="1:15" x14ac:dyDescent="0.25">
      <c r="A37" s="783">
        <v>44309</v>
      </c>
      <c r="B37" s="251" t="s">
        <v>68</v>
      </c>
      <c r="C37" s="251" t="s">
        <v>67</v>
      </c>
      <c r="D37" s="251" t="s">
        <v>52</v>
      </c>
      <c r="E37" s="520">
        <v>65000</v>
      </c>
      <c r="F37" s="520"/>
      <c r="G37" s="519">
        <f t="shared" si="0"/>
        <v>5000</v>
      </c>
      <c r="H37" s="291" t="s">
        <v>97</v>
      </c>
      <c r="I37" s="291" t="s">
        <v>18</v>
      </c>
      <c r="J37" s="291" t="s">
        <v>687</v>
      </c>
      <c r="K37" s="436" t="s">
        <v>135</v>
      </c>
      <c r="L37" s="291" t="s">
        <v>46</v>
      </c>
      <c r="M37" s="291"/>
      <c r="N37" s="251" t="s">
        <v>673</v>
      </c>
      <c r="O37" s="952"/>
    </row>
    <row r="38" spans="1:15" ht="30" x14ac:dyDescent="0.25">
      <c r="A38" s="783">
        <v>44309</v>
      </c>
      <c r="B38" s="251" t="s">
        <v>683</v>
      </c>
      <c r="C38" s="251" t="s">
        <v>67</v>
      </c>
      <c r="D38" s="251" t="s">
        <v>52</v>
      </c>
      <c r="E38" s="447">
        <v>14000</v>
      </c>
      <c r="F38" s="520"/>
      <c r="G38" s="519">
        <f t="shared" si="0"/>
        <v>-9000</v>
      </c>
      <c r="H38" s="291" t="s">
        <v>97</v>
      </c>
      <c r="I38" s="291" t="s">
        <v>18</v>
      </c>
      <c r="J38" s="291" t="s">
        <v>681</v>
      </c>
      <c r="K38" s="436" t="s">
        <v>135</v>
      </c>
      <c r="L38" s="291" t="s">
        <v>46</v>
      </c>
      <c r="M38" s="291"/>
      <c r="N38" s="251" t="s">
        <v>674</v>
      </c>
      <c r="O38" s="952"/>
    </row>
    <row r="39" spans="1:15" x14ac:dyDescent="0.25">
      <c r="A39" s="783">
        <v>44309</v>
      </c>
      <c r="B39" s="251" t="s">
        <v>68</v>
      </c>
      <c r="C39" s="251" t="s">
        <v>67</v>
      </c>
      <c r="D39" s="251" t="s">
        <v>52</v>
      </c>
      <c r="E39" s="520">
        <v>13000</v>
      </c>
      <c r="F39" s="520"/>
      <c r="G39" s="519">
        <f t="shared" si="0"/>
        <v>-22000</v>
      </c>
      <c r="H39" s="291" t="s">
        <v>97</v>
      </c>
      <c r="I39" s="291" t="s">
        <v>18</v>
      </c>
      <c r="J39" s="291" t="s">
        <v>681</v>
      </c>
      <c r="K39" s="436" t="s">
        <v>135</v>
      </c>
      <c r="L39" s="291" t="s">
        <v>46</v>
      </c>
      <c r="M39" s="291"/>
      <c r="N39" s="251" t="s">
        <v>302</v>
      </c>
      <c r="O39" s="952"/>
    </row>
    <row r="40" spans="1:15" x14ac:dyDescent="0.25">
      <c r="A40" s="783">
        <v>44309</v>
      </c>
      <c r="B40" s="251" t="s">
        <v>684</v>
      </c>
      <c r="C40" s="251" t="s">
        <v>120</v>
      </c>
      <c r="D40" s="251" t="s">
        <v>52</v>
      </c>
      <c r="E40" s="520">
        <v>15000</v>
      </c>
      <c r="F40" s="520"/>
      <c r="G40" s="519">
        <f t="shared" si="0"/>
        <v>-37000</v>
      </c>
      <c r="H40" s="291" t="s">
        <v>97</v>
      </c>
      <c r="I40" s="291" t="s">
        <v>18</v>
      </c>
      <c r="J40" s="291" t="s">
        <v>681</v>
      </c>
      <c r="K40" s="713" t="s">
        <v>135</v>
      </c>
      <c r="L40" s="291" t="s">
        <v>46</v>
      </c>
      <c r="M40" s="291"/>
      <c r="N40" s="251"/>
      <c r="O40" s="953"/>
    </row>
    <row r="41" spans="1:15" x14ac:dyDescent="0.25">
      <c r="A41" s="271">
        <v>44313</v>
      </c>
      <c r="B41" s="272" t="s">
        <v>105</v>
      </c>
      <c r="C41" s="272" t="s">
        <v>50</v>
      </c>
      <c r="D41" s="272" t="s">
        <v>52</v>
      </c>
      <c r="E41" s="842"/>
      <c r="F41" s="842">
        <v>66000</v>
      </c>
      <c r="G41" s="821">
        <f t="shared" si="0"/>
        <v>29000</v>
      </c>
      <c r="H41" s="273" t="s">
        <v>97</v>
      </c>
      <c r="I41" s="273" t="s">
        <v>18</v>
      </c>
      <c r="J41" s="840" t="s">
        <v>597</v>
      </c>
      <c r="K41" s="417" t="s">
        <v>135</v>
      </c>
      <c r="L41" s="273" t="s">
        <v>46</v>
      </c>
      <c r="M41" s="273"/>
      <c r="N41" s="272"/>
      <c r="O41" s="952"/>
    </row>
    <row r="42" spans="1:15" x14ac:dyDescent="0.25">
      <c r="A42" s="48">
        <v>44313</v>
      </c>
      <c r="B42" s="210" t="s">
        <v>68</v>
      </c>
      <c r="C42" s="210" t="s">
        <v>67</v>
      </c>
      <c r="D42" s="210" t="s">
        <v>52</v>
      </c>
      <c r="E42" s="522">
        <v>18000</v>
      </c>
      <c r="F42" s="522"/>
      <c r="G42" s="519">
        <f t="shared" si="0"/>
        <v>11000</v>
      </c>
      <c r="H42" s="210" t="s">
        <v>97</v>
      </c>
      <c r="I42" s="210" t="s">
        <v>18</v>
      </c>
      <c r="J42" s="446" t="s">
        <v>597</v>
      </c>
      <c r="K42" s="421" t="s">
        <v>135</v>
      </c>
      <c r="L42" s="210" t="s">
        <v>46</v>
      </c>
      <c r="M42" s="210"/>
      <c r="N42" s="212" t="s">
        <v>689</v>
      </c>
      <c r="O42" s="952"/>
    </row>
    <row r="43" spans="1:15" x14ac:dyDescent="0.25">
      <c r="A43" s="48">
        <v>44313</v>
      </c>
      <c r="B43" s="210" t="s">
        <v>68</v>
      </c>
      <c r="C43" s="210" t="s">
        <v>67</v>
      </c>
      <c r="D43" s="210" t="s">
        <v>52</v>
      </c>
      <c r="E43" s="984">
        <v>18000</v>
      </c>
      <c r="F43" s="526"/>
      <c r="G43" s="519">
        <f t="shared" si="0"/>
        <v>-7000</v>
      </c>
      <c r="H43" s="210" t="s">
        <v>97</v>
      </c>
      <c r="I43" s="210" t="s">
        <v>18</v>
      </c>
      <c r="J43" s="446" t="s">
        <v>597</v>
      </c>
      <c r="K43" s="311" t="s">
        <v>135</v>
      </c>
      <c r="L43" s="210" t="s">
        <v>46</v>
      </c>
      <c r="M43" s="210"/>
      <c r="N43" s="212" t="s">
        <v>690</v>
      </c>
      <c r="O43" s="952"/>
    </row>
    <row r="44" spans="1:15" x14ac:dyDescent="0.25">
      <c r="A44" s="48">
        <v>44313</v>
      </c>
      <c r="B44" s="212" t="s">
        <v>93</v>
      </c>
      <c r="C44" s="212" t="s">
        <v>688</v>
      </c>
      <c r="D44" s="287" t="s">
        <v>52</v>
      </c>
      <c r="E44" s="522">
        <v>15000</v>
      </c>
      <c r="F44" s="522"/>
      <c r="G44" s="519">
        <f t="shared" si="0"/>
        <v>-22000</v>
      </c>
      <c r="H44" s="228" t="s">
        <v>97</v>
      </c>
      <c r="I44" s="210" t="s">
        <v>18</v>
      </c>
      <c r="J44" s="446" t="s">
        <v>787</v>
      </c>
      <c r="K44" s="421" t="s">
        <v>135</v>
      </c>
      <c r="L44" s="210" t="s">
        <v>46</v>
      </c>
      <c r="M44" s="210"/>
      <c r="N44" s="212"/>
      <c r="O44" s="952"/>
    </row>
    <row r="45" spans="1:15" x14ac:dyDescent="0.25">
      <c r="A45" s="48">
        <v>44313</v>
      </c>
      <c r="B45" s="212" t="s">
        <v>93</v>
      </c>
      <c r="C45" s="212" t="s">
        <v>688</v>
      </c>
      <c r="D45" s="287" t="s">
        <v>52</v>
      </c>
      <c r="E45" s="813">
        <v>15000</v>
      </c>
      <c r="F45" s="813"/>
      <c r="G45" s="519">
        <f t="shared" si="0"/>
        <v>-37000</v>
      </c>
      <c r="H45" s="210" t="s">
        <v>97</v>
      </c>
      <c r="I45" s="210" t="s">
        <v>18</v>
      </c>
      <c r="J45" s="446" t="s">
        <v>787</v>
      </c>
      <c r="K45" s="421" t="s">
        <v>135</v>
      </c>
      <c r="L45" s="210" t="s">
        <v>46</v>
      </c>
      <c r="M45" s="210"/>
      <c r="N45" s="212"/>
      <c r="O45" s="952"/>
    </row>
    <row r="46" spans="1:15" x14ac:dyDescent="0.25">
      <c r="A46" s="271">
        <v>44314</v>
      </c>
      <c r="B46" s="272" t="s">
        <v>105</v>
      </c>
      <c r="C46" s="272" t="s">
        <v>50</v>
      </c>
      <c r="D46" s="272" t="s">
        <v>52</v>
      </c>
      <c r="E46" s="428"/>
      <c r="F46" s="842">
        <v>15000</v>
      </c>
      <c r="G46" s="821">
        <f t="shared" si="0"/>
        <v>-22000</v>
      </c>
      <c r="H46" s="273" t="s">
        <v>97</v>
      </c>
      <c r="I46" s="273" t="s">
        <v>18</v>
      </c>
      <c r="J46" s="840" t="s">
        <v>614</v>
      </c>
      <c r="K46" s="417" t="s">
        <v>135</v>
      </c>
      <c r="L46" s="273" t="s">
        <v>46</v>
      </c>
      <c r="M46" s="273"/>
      <c r="N46" s="272"/>
      <c r="O46" s="952"/>
    </row>
    <row r="47" spans="1:15" ht="15.75" customHeight="1" x14ac:dyDescent="0.25">
      <c r="A47" s="216">
        <v>44314</v>
      </c>
      <c r="B47" s="251" t="s">
        <v>68</v>
      </c>
      <c r="C47" s="212" t="s">
        <v>67</v>
      </c>
      <c r="D47" s="212" t="s">
        <v>52</v>
      </c>
      <c r="E47" s="520">
        <v>7500</v>
      </c>
      <c r="F47" s="522"/>
      <c r="G47" s="519">
        <f t="shared" si="0"/>
        <v>-29500</v>
      </c>
      <c r="H47" s="210" t="s">
        <v>97</v>
      </c>
      <c r="I47" s="210" t="s">
        <v>18</v>
      </c>
      <c r="J47" s="446" t="s">
        <v>614</v>
      </c>
      <c r="K47" s="421" t="s">
        <v>135</v>
      </c>
      <c r="L47" s="210" t="s">
        <v>46</v>
      </c>
      <c r="M47" s="210"/>
      <c r="N47" s="212" t="s">
        <v>373</v>
      </c>
      <c r="O47" s="952"/>
    </row>
    <row r="48" spans="1:15" x14ac:dyDescent="0.25">
      <c r="A48" s="216">
        <v>44314</v>
      </c>
      <c r="B48" s="212" t="s">
        <v>68</v>
      </c>
      <c r="C48" s="212" t="s">
        <v>67</v>
      </c>
      <c r="D48" s="212" t="s">
        <v>52</v>
      </c>
      <c r="E48" s="526">
        <v>7500</v>
      </c>
      <c r="F48" s="526"/>
      <c r="G48" s="519">
        <f t="shared" si="0"/>
        <v>-37000</v>
      </c>
      <c r="H48" s="210" t="s">
        <v>97</v>
      </c>
      <c r="I48" s="210" t="s">
        <v>18</v>
      </c>
      <c r="J48" s="446" t="s">
        <v>614</v>
      </c>
      <c r="K48" s="421" t="s">
        <v>135</v>
      </c>
      <c r="L48" s="210" t="s">
        <v>46</v>
      </c>
      <c r="M48" s="210"/>
      <c r="N48" s="212" t="s">
        <v>247</v>
      </c>
      <c r="O48" s="952"/>
    </row>
    <row r="49" spans="1:15" x14ac:dyDescent="0.25">
      <c r="A49" s="271">
        <v>44316</v>
      </c>
      <c r="B49" s="272" t="s">
        <v>105</v>
      </c>
      <c r="C49" s="272" t="s">
        <v>50</v>
      </c>
      <c r="D49" s="272" t="s">
        <v>52</v>
      </c>
      <c r="E49" s="428"/>
      <c r="F49" s="842">
        <v>190000</v>
      </c>
      <c r="G49" s="821">
        <f t="shared" si="0"/>
        <v>153000</v>
      </c>
      <c r="H49" s="273" t="s">
        <v>97</v>
      </c>
      <c r="I49" s="273" t="s">
        <v>18</v>
      </c>
      <c r="J49" s="840" t="s">
        <v>711</v>
      </c>
      <c r="K49" s="417" t="s">
        <v>135</v>
      </c>
      <c r="L49" s="273" t="s">
        <v>46</v>
      </c>
      <c r="M49" s="273"/>
      <c r="N49" s="272"/>
      <c r="O49" s="952"/>
    </row>
    <row r="50" spans="1:15" x14ac:dyDescent="0.25">
      <c r="A50" s="48">
        <v>44316</v>
      </c>
      <c r="B50" s="212" t="s">
        <v>407</v>
      </c>
      <c r="C50" s="212" t="s">
        <v>50</v>
      </c>
      <c r="D50" s="212" t="s">
        <v>52</v>
      </c>
      <c r="E50" s="813"/>
      <c r="F50" s="813">
        <v>37000</v>
      </c>
      <c r="G50" s="519">
        <f t="shared" si="0"/>
        <v>190000</v>
      </c>
      <c r="H50" s="210" t="s">
        <v>97</v>
      </c>
      <c r="I50" s="210" t="s">
        <v>18</v>
      </c>
      <c r="J50" s="446" t="s">
        <v>711</v>
      </c>
      <c r="K50" s="421" t="s">
        <v>135</v>
      </c>
      <c r="L50" s="210" t="s">
        <v>46</v>
      </c>
      <c r="M50" s="210"/>
      <c r="N50" s="212"/>
      <c r="O50" s="952"/>
    </row>
    <row r="51" spans="1:15" x14ac:dyDescent="0.25">
      <c r="A51" s="48">
        <v>44316</v>
      </c>
      <c r="B51" s="212" t="s">
        <v>68</v>
      </c>
      <c r="C51" s="212" t="s">
        <v>67</v>
      </c>
      <c r="D51" s="212" t="s">
        <v>52</v>
      </c>
      <c r="E51" s="233">
        <v>15000</v>
      </c>
      <c r="F51" s="522"/>
      <c r="G51" s="519">
        <f t="shared" si="0"/>
        <v>175000</v>
      </c>
      <c r="H51" s="210" t="s">
        <v>97</v>
      </c>
      <c r="I51" s="210" t="s">
        <v>18</v>
      </c>
      <c r="J51" s="446" t="s">
        <v>711</v>
      </c>
      <c r="K51" s="421" t="s">
        <v>135</v>
      </c>
      <c r="L51" s="210" t="s">
        <v>46</v>
      </c>
      <c r="M51" s="210"/>
      <c r="N51" s="212" t="s">
        <v>712</v>
      </c>
      <c r="O51" s="952"/>
    </row>
    <row r="52" spans="1:15" ht="16.5" customHeight="1" x14ac:dyDescent="0.25">
      <c r="A52" s="48">
        <v>44316</v>
      </c>
      <c r="B52" s="212" t="s">
        <v>68</v>
      </c>
      <c r="C52" s="212" t="s">
        <v>67</v>
      </c>
      <c r="D52" s="212" t="s">
        <v>52</v>
      </c>
      <c r="E52" s="447">
        <v>35000</v>
      </c>
      <c r="F52" s="520"/>
      <c r="G52" s="519">
        <f t="shared" si="0"/>
        <v>140000</v>
      </c>
      <c r="H52" s="210" t="s">
        <v>97</v>
      </c>
      <c r="I52" s="210" t="s">
        <v>18</v>
      </c>
      <c r="J52" s="446" t="s">
        <v>711</v>
      </c>
      <c r="K52" s="421" t="s">
        <v>135</v>
      </c>
      <c r="L52" s="210" t="s">
        <v>46</v>
      </c>
      <c r="M52" s="291"/>
      <c r="N52" s="251" t="s">
        <v>713</v>
      </c>
      <c r="O52" s="952"/>
    </row>
    <row r="53" spans="1:15" x14ac:dyDescent="0.25">
      <c r="A53" s="48">
        <v>44316</v>
      </c>
      <c r="B53" s="212" t="s">
        <v>68</v>
      </c>
      <c r="C53" s="212" t="s">
        <v>67</v>
      </c>
      <c r="D53" s="212" t="s">
        <v>52</v>
      </c>
      <c r="E53" s="522">
        <v>30000</v>
      </c>
      <c r="F53" s="522"/>
      <c r="G53" s="519">
        <f t="shared" si="0"/>
        <v>110000</v>
      </c>
      <c r="H53" s="210" t="s">
        <v>97</v>
      </c>
      <c r="I53" s="210" t="s">
        <v>18</v>
      </c>
      <c r="J53" s="446" t="s">
        <v>711</v>
      </c>
      <c r="K53" s="421" t="s">
        <v>135</v>
      </c>
      <c r="L53" s="210" t="s">
        <v>46</v>
      </c>
      <c r="M53" s="210"/>
      <c r="N53" s="212" t="s">
        <v>714</v>
      </c>
      <c r="O53" s="952"/>
    </row>
    <row r="54" spans="1:15" x14ac:dyDescent="0.25">
      <c r="A54" s="48">
        <v>44316</v>
      </c>
      <c r="B54" s="212" t="s">
        <v>68</v>
      </c>
      <c r="C54" s="212" t="s">
        <v>67</v>
      </c>
      <c r="D54" s="212" t="s">
        <v>52</v>
      </c>
      <c r="E54" s="522">
        <v>30000</v>
      </c>
      <c r="F54" s="522"/>
      <c r="G54" s="519">
        <f t="shared" si="0"/>
        <v>80000</v>
      </c>
      <c r="H54" s="210" t="s">
        <v>97</v>
      </c>
      <c r="I54" s="210" t="s">
        <v>18</v>
      </c>
      <c r="J54" s="446" t="s">
        <v>711</v>
      </c>
      <c r="K54" s="421" t="s">
        <v>135</v>
      </c>
      <c r="L54" s="210" t="s">
        <v>46</v>
      </c>
      <c r="M54" s="210"/>
      <c r="N54" s="212" t="s">
        <v>715</v>
      </c>
      <c r="O54" s="952"/>
    </row>
    <row r="55" spans="1:15" x14ac:dyDescent="0.25">
      <c r="A55" s="48">
        <v>44316</v>
      </c>
      <c r="B55" s="212" t="s">
        <v>68</v>
      </c>
      <c r="C55" s="212" t="s">
        <v>67</v>
      </c>
      <c r="D55" s="212" t="s">
        <v>52</v>
      </c>
      <c r="E55" s="454">
        <v>25000</v>
      </c>
      <c r="F55" s="522"/>
      <c r="G55" s="519">
        <f t="shared" si="0"/>
        <v>55000</v>
      </c>
      <c r="H55" s="210" t="s">
        <v>97</v>
      </c>
      <c r="I55" s="210" t="s">
        <v>18</v>
      </c>
      <c r="J55" s="446" t="s">
        <v>711</v>
      </c>
      <c r="K55" s="421" t="s">
        <v>135</v>
      </c>
      <c r="L55" s="210" t="s">
        <v>46</v>
      </c>
      <c r="M55" s="210"/>
      <c r="N55" s="212" t="s">
        <v>716</v>
      </c>
      <c r="O55" s="952"/>
    </row>
    <row r="56" spans="1:15" x14ac:dyDescent="0.25">
      <c r="A56" s="48">
        <v>44316</v>
      </c>
      <c r="B56" s="212" t="s">
        <v>68</v>
      </c>
      <c r="C56" s="212" t="s">
        <v>67</v>
      </c>
      <c r="D56" s="212" t="s">
        <v>52</v>
      </c>
      <c r="E56" s="522">
        <v>10000</v>
      </c>
      <c r="F56" s="522"/>
      <c r="G56" s="519">
        <f t="shared" si="0"/>
        <v>45000</v>
      </c>
      <c r="H56" s="210" t="s">
        <v>97</v>
      </c>
      <c r="I56" s="210" t="s">
        <v>18</v>
      </c>
      <c r="J56" s="446" t="s">
        <v>711</v>
      </c>
      <c r="K56" s="421" t="s">
        <v>135</v>
      </c>
      <c r="L56" s="210" t="s">
        <v>46</v>
      </c>
      <c r="M56" s="210"/>
      <c r="N56" s="212" t="s">
        <v>717</v>
      </c>
      <c r="O56" s="952"/>
    </row>
    <row r="57" spans="1:15" x14ac:dyDescent="0.25">
      <c r="A57" s="48">
        <v>44316</v>
      </c>
      <c r="B57" s="212" t="s">
        <v>68</v>
      </c>
      <c r="C57" s="212" t="s">
        <v>67</v>
      </c>
      <c r="D57" s="212" t="s">
        <v>52</v>
      </c>
      <c r="E57" s="522">
        <v>15000</v>
      </c>
      <c r="F57" s="522"/>
      <c r="G57" s="519">
        <f t="shared" si="0"/>
        <v>30000</v>
      </c>
      <c r="H57" s="210" t="s">
        <v>97</v>
      </c>
      <c r="I57" s="210" t="s">
        <v>18</v>
      </c>
      <c r="J57" s="446" t="s">
        <v>711</v>
      </c>
      <c r="K57" s="421" t="s">
        <v>135</v>
      </c>
      <c r="L57" s="210" t="s">
        <v>46</v>
      </c>
      <c r="M57" s="210"/>
      <c r="N57" s="212" t="s">
        <v>253</v>
      </c>
      <c r="O57" s="952"/>
    </row>
    <row r="58" spans="1:15" x14ac:dyDescent="0.25">
      <c r="A58" s="48">
        <v>44316</v>
      </c>
      <c r="B58" s="212" t="s">
        <v>93</v>
      </c>
      <c r="C58" s="212" t="s">
        <v>93</v>
      </c>
      <c r="D58" s="212" t="s">
        <v>52</v>
      </c>
      <c r="E58" s="447">
        <v>15000</v>
      </c>
      <c r="F58" s="522"/>
      <c r="G58" s="519">
        <f t="shared" si="0"/>
        <v>15000</v>
      </c>
      <c r="H58" s="210" t="s">
        <v>97</v>
      </c>
      <c r="I58" s="210" t="s">
        <v>18</v>
      </c>
      <c r="J58" s="446" t="s">
        <v>711</v>
      </c>
      <c r="K58" s="421" t="s">
        <v>135</v>
      </c>
      <c r="L58" s="210" t="s">
        <v>46</v>
      </c>
      <c r="M58" s="210"/>
      <c r="N58" s="212"/>
      <c r="O58" s="952"/>
    </row>
    <row r="59" spans="1:15" ht="15.75" thickBot="1" x14ac:dyDescent="0.3">
      <c r="A59" s="48">
        <v>44316</v>
      </c>
      <c r="B59" s="212" t="s">
        <v>121</v>
      </c>
      <c r="C59" s="212" t="s">
        <v>120</v>
      </c>
      <c r="D59" s="212" t="s">
        <v>52</v>
      </c>
      <c r="E59" s="497">
        <v>15000</v>
      </c>
      <c r="F59" s="526"/>
      <c r="G59" s="519">
        <f t="shared" si="0"/>
        <v>0</v>
      </c>
      <c r="H59" s="210" t="s">
        <v>97</v>
      </c>
      <c r="I59" s="210" t="s">
        <v>18</v>
      </c>
      <c r="J59" s="446" t="s">
        <v>711</v>
      </c>
      <c r="K59" s="421" t="s">
        <v>135</v>
      </c>
      <c r="L59" s="210" t="s">
        <v>46</v>
      </c>
      <c r="M59" s="210"/>
      <c r="N59" s="212"/>
      <c r="O59" s="952"/>
    </row>
    <row r="60" spans="1:15" ht="15.75" thickBot="1" x14ac:dyDescent="0.3">
      <c r="A60" s="216"/>
      <c r="B60" s="210"/>
      <c r="C60" s="210"/>
      <c r="D60" s="226"/>
      <c r="E60" s="851">
        <f>SUM(E4:E59)</f>
        <v>765000</v>
      </c>
      <c r="F60" s="852">
        <f>SUM(F4:F59)+G4</f>
        <v>765000</v>
      </c>
      <c r="G60" s="848">
        <f t="shared" si="0"/>
        <v>0</v>
      </c>
      <c r="H60" s="228"/>
      <c r="I60" s="210"/>
      <c r="J60" s="291"/>
      <c r="K60" s="210"/>
      <c r="L60" s="210"/>
      <c r="M60" s="210"/>
      <c r="N60" s="212"/>
      <c r="O60" s="952"/>
    </row>
    <row r="61" spans="1:15" x14ac:dyDescent="0.25">
      <c r="A61" s="216"/>
      <c r="B61" s="210"/>
      <c r="C61" s="210"/>
      <c r="D61" s="210"/>
      <c r="E61" s="813"/>
      <c r="F61" s="813"/>
      <c r="G61" s="705"/>
      <c r="H61" s="210"/>
      <c r="I61" s="210"/>
      <c r="J61" s="291"/>
      <c r="K61" s="210"/>
      <c r="L61" s="210"/>
      <c r="M61" s="210"/>
      <c r="N61" s="212"/>
      <c r="O61" s="952"/>
    </row>
    <row r="62" spans="1:15" x14ac:dyDescent="0.25">
      <c r="A62" s="216"/>
      <c r="B62" s="210"/>
      <c r="C62" s="210"/>
      <c r="D62" s="210"/>
      <c r="E62" s="522"/>
      <c r="F62" s="522"/>
      <c r="G62" s="520"/>
      <c r="H62" s="210"/>
      <c r="I62" s="210"/>
      <c r="J62" s="291"/>
      <c r="K62" s="210"/>
      <c r="L62" s="210"/>
      <c r="M62" s="210"/>
      <c r="N62" s="212"/>
      <c r="O62" s="952"/>
    </row>
    <row r="63" spans="1:15" x14ac:dyDescent="0.25">
      <c r="A63" s="216"/>
      <c r="B63" s="210"/>
      <c r="C63" s="210"/>
      <c r="D63" s="210"/>
      <c r="E63" s="522"/>
      <c r="F63" s="522"/>
      <c r="G63" s="520"/>
      <c r="H63" s="210"/>
      <c r="I63" s="210"/>
      <c r="J63" s="291"/>
      <c r="K63" s="210"/>
      <c r="L63" s="210"/>
      <c r="M63" s="210"/>
      <c r="N63" s="212"/>
      <c r="O63" s="952"/>
    </row>
    <row r="64" spans="1:15" x14ac:dyDescent="0.25">
      <c r="A64" s="211"/>
      <c r="B64" s="212"/>
      <c r="C64" s="212"/>
      <c r="D64" s="212"/>
      <c r="E64" s="233"/>
      <c r="F64" s="522"/>
      <c r="G64" s="520"/>
      <c r="H64" s="210"/>
      <c r="I64" s="210"/>
      <c r="J64" s="291"/>
      <c r="K64" s="210"/>
      <c r="L64" s="210"/>
      <c r="M64" s="210"/>
      <c r="N64" s="212"/>
      <c r="O64" s="952"/>
    </row>
    <row r="65" spans="1:15" x14ac:dyDescent="0.25">
      <c r="A65" s="216"/>
      <c r="B65" s="210"/>
      <c r="C65" s="210"/>
      <c r="D65" s="210"/>
      <c r="E65" s="522"/>
      <c r="F65" s="522"/>
      <c r="G65" s="520"/>
      <c r="H65" s="210"/>
      <c r="I65" s="210"/>
      <c r="J65" s="291"/>
      <c r="K65" s="210"/>
      <c r="L65" s="210"/>
      <c r="M65" s="210"/>
      <c r="N65" s="212"/>
      <c r="O65" s="952"/>
    </row>
    <row r="66" spans="1:15" x14ac:dyDescent="0.25">
      <c r="A66" s="216"/>
      <c r="B66" s="210"/>
      <c r="C66" s="210"/>
      <c r="D66" s="210"/>
      <c r="E66" s="522"/>
      <c r="F66" s="522"/>
      <c r="G66" s="520"/>
      <c r="H66" s="210"/>
      <c r="I66" s="210"/>
      <c r="J66" s="291"/>
      <c r="K66" s="210"/>
      <c r="L66" s="210"/>
      <c r="M66" s="210"/>
      <c r="N66" s="212"/>
      <c r="O66" s="952"/>
    </row>
    <row r="67" spans="1:15" x14ac:dyDescent="0.25">
      <c r="A67" s="216"/>
      <c r="B67" s="210"/>
      <c r="C67" s="210"/>
      <c r="D67" s="210"/>
      <c r="E67" s="522"/>
      <c r="F67" s="564"/>
      <c r="G67" s="520"/>
      <c r="H67" s="210"/>
      <c r="I67" s="210"/>
      <c r="J67" s="291"/>
      <c r="K67" s="210"/>
      <c r="L67" s="210"/>
      <c r="M67" s="210"/>
      <c r="N67" s="212"/>
      <c r="O67" s="952"/>
    </row>
    <row r="68" spans="1:15" x14ac:dyDescent="0.25">
      <c r="A68" s="216"/>
      <c r="B68" s="210"/>
      <c r="C68" s="210"/>
      <c r="D68" s="210"/>
      <c r="E68" s="522"/>
      <c r="F68" s="564"/>
      <c r="G68" s="520"/>
      <c r="H68" s="210"/>
      <c r="I68" s="210"/>
      <c r="J68" s="291"/>
      <c r="K68" s="210"/>
      <c r="L68" s="210"/>
      <c r="M68" s="210"/>
      <c r="N68" s="212"/>
      <c r="O68" s="952"/>
    </row>
    <row r="69" spans="1:15" x14ac:dyDescent="0.25">
      <c r="A69" s="211"/>
      <c r="B69" s="212"/>
      <c r="C69" s="212"/>
      <c r="D69" s="212"/>
      <c r="E69" s="522"/>
      <c r="F69" s="645"/>
      <c r="G69" s="520"/>
      <c r="H69" s="210"/>
      <c r="I69" s="210"/>
      <c r="J69" s="291"/>
      <c r="K69" s="210"/>
      <c r="L69" s="210"/>
      <c r="M69" s="210"/>
      <c r="N69" s="212"/>
      <c r="O69" s="952"/>
    </row>
    <row r="70" spans="1:15" x14ac:dyDescent="0.25">
      <c r="A70" s="211"/>
      <c r="B70" s="212"/>
      <c r="C70" s="212"/>
      <c r="D70" s="212"/>
      <c r="E70" s="520"/>
      <c r="F70" s="233"/>
      <c r="G70" s="520"/>
      <c r="H70" s="210"/>
      <c r="I70" s="210"/>
      <c r="J70" s="291"/>
      <c r="K70" s="210"/>
      <c r="L70" s="210"/>
      <c r="M70" s="210"/>
      <c r="N70" s="212"/>
      <c r="O70" s="952"/>
    </row>
    <row r="71" spans="1:15" x14ac:dyDescent="0.25">
      <c r="A71" s="211"/>
      <c r="B71" s="212"/>
      <c r="C71" s="212"/>
      <c r="D71" s="212"/>
      <c r="E71" s="520"/>
      <c r="F71" s="233"/>
      <c r="G71" s="520"/>
      <c r="H71" s="210"/>
      <c r="I71" s="210"/>
      <c r="J71" s="291"/>
      <c r="K71" s="210"/>
      <c r="L71" s="210"/>
      <c r="M71" s="210"/>
      <c r="N71" s="212"/>
      <c r="O71" s="952"/>
    </row>
    <row r="72" spans="1:15" x14ac:dyDescent="0.25">
      <c r="A72" s="211"/>
      <c r="B72" s="212"/>
      <c r="C72" s="212"/>
      <c r="D72" s="212"/>
      <c r="E72" s="520"/>
      <c r="F72" s="233"/>
      <c r="G72" s="520"/>
      <c r="H72" s="210"/>
      <c r="I72" s="210"/>
      <c r="J72" s="291"/>
      <c r="K72" s="210"/>
      <c r="L72" s="210"/>
      <c r="M72" s="210"/>
      <c r="N72" s="212"/>
      <c r="O72" s="952"/>
    </row>
    <row r="73" spans="1:15" x14ac:dyDescent="0.25">
      <c r="A73" s="211"/>
      <c r="B73" s="212"/>
      <c r="C73" s="212"/>
      <c r="D73" s="212"/>
      <c r="E73" s="520"/>
      <c r="F73" s="233"/>
      <c r="G73" s="520"/>
      <c r="H73" s="210"/>
      <c r="I73" s="210"/>
      <c r="J73" s="291"/>
      <c r="K73" s="210"/>
      <c r="L73" s="210"/>
      <c r="M73" s="210"/>
      <c r="N73" s="212"/>
      <c r="O73" s="952"/>
    </row>
    <row r="74" spans="1:15" x14ac:dyDescent="0.25">
      <c r="A74" s="211"/>
      <c r="B74" s="212"/>
      <c r="C74" s="212"/>
      <c r="D74" s="212"/>
      <c r="E74" s="520"/>
      <c r="F74" s="233"/>
      <c r="G74" s="520"/>
      <c r="H74" s="210"/>
      <c r="I74" s="210"/>
      <c r="J74" s="291"/>
      <c r="K74" s="210"/>
      <c r="L74" s="210"/>
      <c r="M74" s="210"/>
      <c r="N74" s="212"/>
      <c r="O74" s="952"/>
    </row>
    <row r="75" spans="1:15" x14ac:dyDescent="0.25">
      <c r="A75" s="211"/>
      <c r="B75" s="212"/>
      <c r="C75" s="212"/>
      <c r="D75" s="212"/>
      <c r="E75" s="520"/>
      <c r="F75" s="233"/>
      <c r="G75" s="520"/>
      <c r="H75" s="210"/>
      <c r="I75" s="210"/>
      <c r="J75" s="291"/>
      <c r="K75" s="210"/>
      <c r="L75" s="210"/>
      <c r="M75" s="210"/>
      <c r="N75" s="212"/>
      <c r="O75" s="952"/>
    </row>
    <row r="76" spans="1:15" x14ac:dyDescent="0.25">
      <c r="A76" s="211"/>
      <c r="B76" s="212"/>
      <c r="C76" s="212"/>
      <c r="D76" s="212"/>
      <c r="E76" s="520"/>
      <c r="F76" s="233"/>
      <c r="G76" s="520"/>
      <c r="H76" s="210"/>
      <c r="I76" s="210"/>
      <c r="J76" s="291"/>
      <c r="K76" s="210"/>
      <c r="L76" s="210"/>
      <c r="M76" s="210"/>
      <c r="N76" s="212"/>
      <c r="O76" s="952"/>
    </row>
    <row r="77" spans="1:15" x14ac:dyDescent="0.25">
      <c r="A77" s="211"/>
      <c r="B77" s="212"/>
      <c r="C77" s="212"/>
      <c r="D77" s="212"/>
      <c r="E77" s="520"/>
      <c r="F77" s="233"/>
      <c r="G77" s="520"/>
      <c r="H77" s="210"/>
      <c r="I77" s="210"/>
      <c r="J77" s="291"/>
      <c r="K77" s="210"/>
      <c r="L77" s="210"/>
      <c r="M77" s="210"/>
      <c r="N77" s="212"/>
      <c r="O77" s="952"/>
    </row>
    <row r="78" spans="1:15" x14ac:dyDescent="0.25">
      <c r="A78" s="211"/>
      <c r="B78" s="212"/>
      <c r="C78" s="212"/>
      <c r="D78" s="212"/>
      <c r="E78" s="520"/>
      <c r="F78" s="233"/>
      <c r="G78" s="520"/>
      <c r="H78" s="210"/>
      <c r="I78" s="210"/>
      <c r="J78" s="291"/>
      <c r="K78" s="210"/>
      <c r="L78" s="210"/>
      <c r="M78" s="210"/>
      <c r="N78" s="212"/>
      <c r="O78" s="952"/>
    </row>
    <row r="79" spans="1:15" x14ac:dyDescent="0.25">
      <c r="A79" s="211"/>
      <c r="B79" s="212"/>
      <c r="C79" s="212"/>
      <c r="D79" s="212"/>
      <c r="E79" s="520"/>
      <c r="F79" s="233"/>
      <c r="G79" s="520"/>
      <c r="H79" s="210"/>
      <c r="I79" s="210"/>
      <c r="J79" s="291"/>
      <c r="K79" s="210"/>
      <c r="L79" s="210"/>
      <c r="M79" s="210"/>
      <c r="N79" s="212"/>
      <c r="O79" s="952"/>
    </row>
    <row r="80" spans="1:15" x14ac:dyDescent="0.25">
      <c r="A80" s="211"/>
      <c r="B80" s="212"/>
      <c r="C80" s="212"/>
      <c r="D80" s="212"/>
      <c r="E80" s="520"/>
      <c r="F80" s="233"/>
      <c r="G80" s="520"/>
      <c r="H80" s="210"/>
      <c r="I80" s="210"/>
      <c r="J80" s="291"/>
      <c r="K80" s="210"/>
      <c r="L80" s="210"/>
      <c r="M80" s="210"/>
      <c r="N80" s="212"/>
      <c r="O80" s="952"/>
    </row>
    <row r="81" spans="1:15" x14ac:dyDescent="0.25">
      <c r="A81" s="211"/>
      <c r="B81" s="212"/>
      <c r="C81" s="212"/>
      <c r="D81" s="212"/>
      <c r="E81" s="520"/>
      <c r="F81" s="233"/>
      <c r="G81" s="520"/>
      <c r="H81" s="210"/>
      <c r="I81" s="210"/>
      <c r="J81" s="291"/>
      <c r="K81" s="210"/>
      <c r="L81" s="210"/>
      <c r="M81" s="210"/>
      <c r="N81" s="212"/>
      <c r="O81" s="952"/>
    </row>
    <row r="82" spans="1:15" x14ac:dyDescent="0.25">
      <c r="A82" s="211"/>
      <c r="B82" s="212"/>
      <c r="C82" s="212"/>
      <c r="D82" s="212"/>
      <c r="E82" s="520"/>
      <c r="F82" s="233"/>
      <c r="G82" s="520"/>
      <c r="H82" s="210"/>
      <c r="I82" s="210"/>
      <c r="J82" s="291"/>
      <c r="K82" s="210"/>
      <c r="L82" s="210"/>
      <c r="M82" s="210"/>
      <c r="N82" s="212"/>
      <c r="O82" s="952"/>
    </row>
    <row r="83" spans="1:15" x14ac:dyDescent="0.25">
      <c r="A83" s="216"/>
      <c r="B83" s="210"/>
      <c r="C83" s="210"/>
      <c r="D83" s="210"/>
      <c r="E83" s="233"/>
      <c r="F83" s="233"/>
      <c r="G83" s="520"/>
      <c r="H83" s="210"/>
      <c r="I83" s="210"/>
      <c r="J83" s="291"/>
      <c r="K83" s="210"/>
      <c r="L83" s="210"/>
      <c r="M83" s="210"/>
      <c r="N83" s="212"/>
      <c r="O83" s="952"/>
    </row>
    <row r="84" spans="1:15" x14ac:dyDescent="0.25">
      <c r="A84" s="216"/>
      <c r="B84" s="210"/>
      <c r="C84" s="210"/>
      <c r="D84" s="210"/>
      <c r="E84" s="522"/>
      <c r="F84" s="522"/>
      <c r="G84" s="520"/>
      <c r="H84" s="210"/>
      <c r="I84" s="210"/>
      <c r="J84" s="291"/>
      <c r="K84" s="210"/>
      <c r="L84" s="210"/>
      <c r="M84" s="210"/>
      <c r="N84" s="212"/>
      <c r="O84" s="952"/>
    </row>
    <row r="85" spans="1:15" x14ac:dyDescent="0.25">
      <c r="A85" s="216"/>
      <c r="B85" s="210"/>
      <c r="C85" s="210"/>
      <c r="D85" s="210"/>
      <c r="E85" s="522"/>
      <c r="F85" s="522"/>
      <c r="G85" s="520"/>
      <c r="H85" s="210"/>
      <c r="I85" s="210"/>
      <c r="J85" s="291"/>
      <c r="K85" s="210"/>
      <c r="L85" s="210"/>
      <c r="M85" s="210"/>
      <c r="N85" s="212"/>
      <c r="O85" s="952"/>
    </row>
    <row r="86" spans="1:15" x14ac:dyDescent="0.25">
      <c r="A86" s="216"/>
      <c r="B86" s="210"/>
      <c r="C86" s="210"/>
      <c r="D86" s="210"/>
      <c r="E86" s="522"/>
      <c r="F86" s="522"/>
      <c r="G86" s="520"/>
      <c r="H86" s="210"/>
      <c r="I86" s="210"/>
      <c r="J86" s="291"/>
      <c r="K86" s="210"/>
      <c r="L86" s="210"/>
      <c r="M86" s="210"/>
      <c r="N86" s="212"/>
      <c r="O86" s="952"/>
    </row>
    <row r="87" spans="1:15" x14ac:dyDescent="0.25">
      <c r="A87" s="216"/>
      <c r="B87" s="210"/>
      <c r="C87" s="210"/>
      <c r="D87" s="210"/>
      <c r="E87" s="522"/>
      <c r="F87" s="522"/>
      <c r="G87" s="520"/>
      <c r="H87" s="210"/>
      <c r="I87" s="210"/>
      <c r="J87" s="291"/>
      <c r="K87" s="210"/>
      <c r="L87" s="210"/>
      <c r="M87" s="210"/>
      <c r="N87" s="212"/>
      <c r="O87" s="952"/>
    </row>
    <row r="88" spans="1:15" x14ac:dyDescent="0.25">
      <c r="A88" s="211"/>
      <c r="B88" s="212"/>
      <c r="C88" s="212"/>
      <c r="D88" s="212"/>
      <c r="E88" s="522"/>
      <c r="F88" s="522"/>
      <c r="G88" s="520"/>
      <c r="H88" s="210"/>
      <c r="I88" s="210"/>
      <c r="J88" s="291"/>
      <c r="K88" s="210"/>
      <c r="L88" s="210"/>
      <c r="M88" s="210"/>
      <c r="N88" s="212"/>
      <c r="O88" s="952"/>
    </row>
    <row r="89" spans="1:15" x14ac:dyDescent="0.25">
      <c r="A89" s="211"/>
      <c r="B89" s="210"/>
      <c r="C89" s="210"/>
      <c r="D89" s="210"/>
      <c r="E89" s="522"/>
      <c r="F89" s="522"/>
      <c r="G89" s="520"/>
      <c r="H89" s="210"/>
      <c r="I89" s="210"/>
      <c r="J89" s="291"/>
      <c r="K89" s="210"/>
      <c r="L89" s="210"/>
      <c r="M89" s="210"/>
      <c r="N89" s="212"/>
      <c r="O89" s="952"/>
    </row>
    <row r="90" spans="1:15" x14ac:dyDescent="0.25">
      <c r="A90" s="211"/>
      <c r="B90" s="210"/>
      <c r="C90" s="210"/>
      <c r="D90" s="210"/>
      <c r="E90" s="522"/>
      <c r="F90" s="522"/>
      <c r="G90" s="520"/>
      <c r="H90" s="210"/>
      <c r="I90" s="210"/>
      <c r="J90" s="291"/>
      <c r="K90" s="210"/>
      <c r="L90" s="210"/>
      <c r="M90" s="210"/>
      <c r="N90" s="212"/>
      <c r="O90" s="952"/>
    </row>
    <row r="91" spans="1:15" x14ac:dyDescent="0.25">
      <c r="A91" s="211"/>
      <c r="B91" s="210"/>
      <c r="C91" s="210"/>
      <c r="D91" s="210"/>
      <c r="E91" s="522"/>
      <c r="F91" s="522"/>
      <c r="G91" s="520"/>
      <c r="H91" s="210"/>
      <c r="I91" s="210"/>
      <c r="J91" s="291"/>
      <c r="K91" s="210"/>
      <c r="L91" s="210"/>
      <c r="M91" s="210"/>
      <c r="N91" s="212"/>
      <c r="O91" s="952"/>
    </row>
    <row r="92" spans="1:15" x14ac:dyDescent="0.25">
      <c r="A92" s="211"/>
      <c r="B92" s="210"/>
      <c r="C92" s="210"/>
      <c r="D92" s="210"/>
      <c r="E92" s="522"/>
      <c r="F92" s="522"/>
      <c r="G92" s="520"/>
      <c r="H92" s="210"/>
      <c r="I92" s="210"/>
      <c r="J92" s="291"/>
      <c r="K92" s="210"/>
      <c r="L92" s="210"/>
      <c r="M92" s="210"/>
      <c r="N92" s="212"/>
      <c r="O92" s="952"/>
    </row>
    <row r="93" spans="1:15" x14ac:dyDescent="0.25">
      <c r="A93" s="211"/>
      <c r="B93" s="212"/>
      <c r="C93" s="212"/>
      <c r="D93" s="212"/>
      <c r="E93" s="233"/>
      <c r="F93" s="447"/>
      <c r="G93" s="520"/>
      <c r="H93" s="210"/>
      <c r="I93" s="210"/>
      <c r="J93" s="291"/>
      <c r="K93" s="210"/>
      <c r="L93" s="210"/>
      <c r="M93" s="210"/>
      <c r="N93" s="212"/>
      <c r="O93" s="952"/>
    </row>
    <row r="94" spans="1:15" x14ac:dyDescent="0.25">
      <c r="A94" s="210"/>
      <c r="B94" s="210"/>
      <c r="C94" s="210"/>
      <c r="D94" s="210"/>
      <c r="E94" s="233"/>
      <c r="F94" s="233"/>
      <c r="G94" s="520"/>
      <c r="H94" s="210"/>
      <c r="I94" s="210"/>
      <c r="J94" s="210"/>
      <c r="K94" s="210"/>
      <c r="L94" s="210"/>
      <c r="M94" s="210"/>
      <c r="N94" s="212"/>
      <c r="O94" s="952"/>
    </row>
    <row r="95" spans="1:15" x14ac:dyDescent="0.25">
      <c r="A95" s="210"/>
      <c r="B95" s="210"/>
      <c r="C95" s="210"/>
      <c r="D95" s="210"/>
      <c r="E95" s="564"/>
      <c r="F95" s="564"/>
      <c r="G95" s="520"/>
      <c r="H95" s="210"/>
      <c r="I95" s="210"/>
      <c r="J95" s="210"/>
      <c r="K95" s="210"/>
      <c r="L95" s="210"/>
      <c r="M95" s="210"/>
      <c r="N95" s="212"/>
      <c r="O95" s="952"/>
    </row>
    <row r="96" spans="1:15" x14ac:dyDescent="0.25">
      <c r="A96" s="210"/>
      <c r="B96" s="210"/>
      <c r="C96" s="210"/>
      <c r="D96" s="210"/>
      <c r="E96" s="564"/>
      <c r="F96" s="564"/>
      <c r="G96" s="520"/>
      <c r="H96" s="210"/>
      <c r="I96" s="210"/>
      <c r="J96" s="210"/>
      <c r="K96" s="210"/>
      <c r="L96" s="210"/>
      <c r="M96" s="210"/>
      <c r="N96" s="212"/>
      <c r="O96" s="952"/>
    </row>
    <row r="97" spans="1:15" x14ac:dyDescent="0.25">
      <c r="A97" s="210"/>
      <c r="B97" s="210"/>
      <c r="C97" s="210"/>
      <c r="D97" s="210"/>
      <c r="E97" s="564"/>
      <c r="F97" s="564"/>
      <c r="G97" s="520"/>
      <c r="H97" s="210"/>
      <c r="I97" s="210"/>
      <c r="J97" s="210"/>
      <c r="K97" s="210"/>
      <c r="L97" s="210"/>
      <c r="M97" s="210"/>
      <c r="N97" s="212"/>
      <c r="O97" s="952"/>
    </row>
    <row r="98" spans="1:15" x14ac:dyDescent="0.25">
      <c r="A98" s="644"/>
      <c r="B98" s="644"/>
      <c r="C98" s="644"/>
      <c r="D98" s="644"/>
      <c r="E98" s="527"/>
      <c r="F98" s="527"/>
      <c r="G98" s="521"/>
      <c r="H98" s="644"/>
      <c r="I98" s="644"/>
      <c r="J98" s="644"/>
      <c r="K98" s="644"/>
      <c r="L98" s="644"/>
      <c r="M98" s="644"/>
      <c r="N98" s="108"/>
      <c r="O98" s="163"/>
    </row>
    <row r="99" spans="1:15" x14ac:dyDescent="0.25">
      <c r="A99" s="196"/>
      <c r="B99" s="196"/>
      <c r="C99" s="196"/>
      <c r="D99" s="196"/>
      <c r="E99" s="524"/>
      <c r="F99" s="524"/>
      <c r="G99" s="519"/>
      <c r="H99" s="196"/>
      <c r="I99" s="196"/>
      <c r="J99" s="196"/>
      <c r="K99" s="196"/>
      <c r="L99" s="196"/>
      <c r="M99" s="196"/>
      <c r="N99" s="108"/>
      <c r="O99" s="163"/>
    </row>
    <row r="100" spans="1:15" x14ac:dyDescent="0.25">
      <c r="A100" s="196"/>
      <c r="B100" s="196"/>
      <c r="C100" s="196"/>
      <c r="D100" s="196"/>
      <c r="E100" s="524"/>
      <c r="F100" s="524"/>
      <c r="G100" s="519"/>
      <c r="H100" s="196"/>
      <c r="I100" s="196"/>
      <c r="J100" s="196"/>
      <c r="K100" s="196"/>
      <c r="L100" s="196"/>
      <c r="M100" s="196"/>
      <c r="N100" s="108"/>
      <c r="O100" s="163"/>
    </row>
    <row r="101" spans="1:15" x14ac:dyDescent="0.25">
      <c r="A101" s="196"/>
      <c r="B101" s="196"/>
      <c r="C101" s="196"/>
      <c r="D101" s="196"/>
      <c r="E101" s="524"/>
      <c r="F101" s="524"/>
      <c r="G101" s="519"/>
      <c r="H101" s="196"/>
      <c r="I101" s="196"/>
      <c r="J101" s="196"/>
      <c r="K101" s="196"/>
      <c r="L101" s="196"/>
      <c r="M101" s="196"/>
      <c r="N101" s="108"/>
      <c r="O101" s="163"/>
    </row>
    <row r="102" spans="1:15" x14ac:dyDescent="0.25">
      <c r="A102" s="196"/>
      <c r="B102" s="196"/>
      <c r="C102" s="196"/>
      <c r="D102" s="196"/>
      <c r="E102" s="524"/>
      <c r="F102" s="524"/>
      <c r="G102" s="519"/>
      <c r="H102" s="196"/>
      <c r="I102" s="196"/>
      <c r="J102" s="196"/>
      <c r="K102" s="196"/>
      <c r="L102" s="196"/>
      <c r="M102" s="196"/>
      <c r="N102" s="108"/>
      <c r="O102" s="163"/>
    </row>
    <row r="103" spans="1:15" x14ac:dyDescent="0.25">
      <c r="A103" s="196"/>
      <c r="B103" s="196"/>
      <c r="C103" s="196"/>
      <c r="D103" s="196"/>
      <c r="E103" s="524"/>
      <c r="F103" s="524"/>
      <c r="G103" s="519"/>
      <c r="H103" s="196"/>
      <c r="I103" s="196"/>
      <c r="J103" s="196"/>
      <c r="K103" s="196"/>
      <c r="L103" s="196"/>
      <c r="M103" s="196"/>
      <c r="N103" s="108"/>
      <c r="O103" s="163"/>
    </row>
    <row r="104" spans="1:15" x14ac:dyDescent="0.25">
      <c r="A104" s="196"/>
      <c r="B104" s="196"/>
      <c r="C104" s="196"/>
      <c r="D104" s="196"/>
      <c r="E104" s="524"/>
      <c r="F104" s="524"/>
      <c r="G104" s="520"/>
      <c r="H104" s="196"/>
      <c r="I104" s="196"/>
      <c r="J104" s="196"/>
      <c r="K104" s="196"/>
      <c r="L104" s="196"/>
      <c r="M104" s="196"/>
      <c r="N104" s="108"/>
      <c r="O104" s="163"/>
    </row>
    <row r="105" spans="1:15" x14ac:dyDescent="0.25">
      <c r="A105" s="196"/>
      <c r="B105" s="196"/>
      <c r="C105" s="196"/>
      <c r="D105" s="196"/>
      <c r="E105" s="524"/>
      <c r="F105" s="524"/>
      <c r="G105" s="520"/>
      <c r="H105" s="196"/>
      <c r="I105" s="196"/>
      <c r="J105" s="196"/>
      <c r="K105" s="196"/>
      <c r="L105" s="196"/>
      <c r="M105" s="196"/>
      <c r="N105" s="108"/>
      <c r="O105" s="163"/>
    </row>
    <row r="106" spans="1:15" x14ac:dyDescent="0.25">
      <c r="A106" s="196"/>
      <c r="B106" s="196"/>
      <c r="C106" s="196"/>
      <c r="D106" s="196"/>
      <c r="E106" s="524"/>
      <c r="F106" s="524"/>
      <c r="G106" s="520"/>
      <c r="H106" s="196"/>
      <c r="I106" s="196"/>
      <c r="J106" s="196"/>
      <c r="K106" s="196"/>
      <c r="L106" s="196"/>
      <c r="M106" s="196"/>
      <c r="N106" s="108"/>
      <c r="O106" s="163"/>
    </row>
    <row r="107" spans="1:15" x14ac:dyDescent="0.25">
      <c r="A107" s="196"/>
      <c r="B107" s="196"/>
      <c r="C107" s="196"/>
      <c r="D107" s="196"/>
      <c r="E107" s="524"/>
      <c r="F107" s="524"/>
      <c r="G107" s="520"/>
      <c r="H107" s="196"/>
      <c r="I107" s="196"/>
      <c r="J107" s="196"/>
      <c r="K107" s="196"/>
      <c r="L107" s="196"/>
      <c r="M107" s="196"/>
      <c r="N107" s="108"/>
      <c r="O107" s="163"/>
    </row>
    <row r="108" spans="1:15" x14ac:dyDescent="0.25">
      <c r="A108" s="196"/>
      <c r="B108" s="196"/>
      <c r="C108" s="196"/>
      <c r="D108" s="196"/>
      <c r="E108" s="524"/>
      <c r="F108" s="524"/>
      <c r="G108" s="520"/>
      <c r="H108" s="196"/>
      <c r="I108" s="196"/>
      <c r="J108" s="196"/>
      <c r="K108" s="196"/>
      <c r="L108" s="196"/>
      <c r="M108" s="196"/>
      <c r="N108" s="108"/>
      <c r="O108" s="163"/>
    </row>
    <row r="109" spans="1:15" x14ac:dyDescent="0.25">
      <c r="A109" s="196"/>
      <c r="B109" s="196"/>
      <c r="C109" s="196"/>
      <c r="D109" s="196"/>
      <c r="E109" s="524"/>
      <c r="F109" s="524"/>
      <c r="G109" s="520"/>
      <c r="H109" s="196"/>
      <c r="I109" s="196"/>
      <c r="J109" s="196"/>
      <c r="K109" s="196"/>
      <c r="L109" s="196"/>
      <c r="M109" s="196"/>
      <c r="N109" s="108"/>
      <c r="O109" s="163"/>
    </row>
    <row r="110" spans="1:15" x14ac:dyDescent="0.25">
      <c r="A110" s="196"/>
      <c r="B110" s="196"/>
      <c r="C110" s="196"/>
      <c r="D110" s="196"/>
      <c r="E110" s="524"/>
      <c r="F110" s="524"/>
      <c r="G110" s="520"/>
      <c r="H110" s="196"/>
      <c r="I110" s="196"/>
      <c r="J110" s="196"/>
      <c r="K110" s="196"/>
      <c r="L110" s="196"/>
      <c r="M110" s="196"/>
      <c r="N110" s="108"/>
      <c r="O110" s="163"/>
    </row>
    <row r="111" spans="1:15" x14ac:dyDescent="0.25">
      <c r="A111" s="196"/>
      <c r="B111" s="196"/>
      <c r="C111" s="196"/>
      <c r="D111" s="196"/>
      <c r="E111" s="524"/>
      <c r="F111" s="524"/>
      <c r="G111" s="520"/>
      <c r="H111" s="196"/>
      <c r="I111" s="196"/>
      <c r="J111" s="196"/>
      <c r="K111" s="196"/>
      <c r="L111" s="196"/>
      <c r="M111" s="196"/>
      <c r="N111" s="108"/>
      <c r="O111" s="163"/>
    </row>
    <row r="112" spans="1:15" x14ac:dyDescent="0.25">
      <c r="A112" s="196"/>
      <c r="B112" s="196"/>
      <c r="C112" s="196"/>
      <c r="D112" s="196"/>
      <c r="E112" s="524"/>
      <c r="F112" s="524"/>
      <c r="G112" s="520"/>
      <c r="H112" s="196"/>
      <c r="I112" s="196"/>
      <c r="J112" s="196"/>
      <c r="K112" s="196"/>
      <c r="L112" s="196"/>
      <c r="M112" s="196"/>
      <c r="N112" s="108"/>
      <c r="O112" s="163"/>
    </row>
    <row r="113" spans="1:15" x14ac:dyDescent="0.25">
      <c r="A113" s="196"/>
      <c r="B113" s="196"/>
      <c r="C113" s="196"/>
      <c r="D113" s="196"/>
      <c r="E113" s="524"/>
      <c r="F113" s="524"/>
      <c r="G113" s="520"/>
      <c r="H113" s="196"/>
      <c r="I113" s="196"/>
      <c r="J113" s="196"/>
      <c r="K113" s="196"/>
      <c r="L113" s="196"/>
      <c r="M113" s="196"/>
      <c r="N113" s="108"/>
      <c r="O113" s="163"/>
    </row>
    <row r="114" spans="1:15" x14ac:dyDescent="0.25">
      <c r="A114" s="196"/>
      <c r="B114" s="196"/>
      <c r="C114" s="196"/>
      <c r="D114" s="196"/>
      <c r="E114" s="524"/>
      <c r="F114" s="524"/>
      <c r="G114" s="520"/>
      <c r="H114" s="196"/>
      <c r="I114" s="196"/>
      <c r="J114" s="196"/>
      <c r="K114" s="196"/>
      <c r="L114" s="196"/>
      <c r="M114" s="196"/>
      <c r="N114" s="108"/>
      <c r="O114" s="163"/>
    </row>
    <row r="115" spans="1:15" x14ac:dyDescent="0.25">
      <c r="A115" s="196"/>
      <c r="B115" s="196"/>
      <c r="C115" s="196"/>
      <c r="D115" s="196"/>
      <c r="E115" s="524"/>
      <c r="F115" s="524"/>
      <c r="G115" s="520"/>
      <c r="H115" s="196"/>
      <c r="I115" s="196"/>
      <c r="J115" s="196"/>
      <c r="K115" s="196"/>
      <c r="L115" s="196"/>
      <c r="M115" s="196"/>
      <c r="N115" s="108"/>
      <c r="O115" s="163"/>
    </row>
    <row r="116" spans="1:15" x14ac:dyDescent="0.25">
      <c r="A116" s="196"/>
      <c r="B116" s="196"/>
      <c r="C116" s="196"/>
      <c r="D116" s="196"/>
      <c r="E116" s="524"/>
      <c r="F116" s="524"/>
      <c r="G116" s="520"/>
      <c r="H116" s="196"/>
      <c r="I116" s="196"/>
      <c r="J116" s="196"/>
      <c r="K116" s="196"/>
      <c r="L116" s="196"/>
      <c r="M116" s="196"/>
      <c r="N116" s="108"/>
      <c r="O116" s="163"/>
    </row>
    <row r="117" spans="1:15" x14ac:dyDescent="0.25">
      <c r="A117" s="196"/>
      <c r="B117" s="196"/>
      <c r="C117" s="196"/>
      <c r="D117" s="196"/>
      <c r="E117" s="524"/>
      <c r="F117" s="524"/>
      <c r="G117" s="520"/>
      <c r="H117" s="196"/>
      <c r="I117" s="196"/>
      <c r="J117" s="196"/>
      <c r="K117" s="196"/>
      <c r="L117" s="196"/>
      <c r="M117" s="196"/>
      <c r="N117" s="108"/>
      <c r="O117" s="163"/>
    </row>
    <row r="118" spans="1:15" x14ac:dyDescent="0.25">
      <c r="A118" s="196"/>
      <c r="B118" s="196"/>
      <c r="C118" s="196"/>
      <c r="D118" s="196"/>
      <c r="E118" s="524"/>
      <c r="F118" s="524"/>
      <c r="G118" s="520"/>
      <c r="H118" s="196"/>
      <c r="I118" s="196"/>
      <c r="J118" s="196"/>
      <c r="K118" s="196"/>
      <c r="L118" s="196"/>
      <c r="M118" s="196"/>
      <c r="N118" s="108"/>
      <c r="O118" s="163"/>
    </row>
    <row r="119" spans="1:15" x14ac:dyDescent="0.25">
      <c r="A119" s="196"/>
      <c r="B119" s="196"/>
      <c r="C119" s="196"/>
      <c r="D119" s="196"/>
      <c r="E119" s="524"/>
      <c r="F119" s="524"/>
      <c r="G119" s="520"/>
      <c r="H119" s="196"/>
      <c r="I119" s="196"/>
      <c r="J119" s="196"/>
      <c r="K119" s="196"/>
      <c r="L119" s="196"/>
      <c r="M119" s="196"/>
      <c r="N119" s="108"/>
      <c r="O119" s="163"/>
    </row>
    <row r="120" spans="1:15" x14ac:dyDescent="0.25">
      <c r="A120" s="196"/>
      <c r="B120" s="196"/>
      <c r="C120" s="196"/>
      <c r="D120" s="196"/>
      <c r="E120" s="524"/>
      <c r="F120" s="524"/>
      <c r="G120" s="520"/>
      <c r="H120" s="196"/>
      <c r="I120" s="196"/>
      <c r="J120" s="196"/>
      <c r="K120" s="196"/>
      <c r="L120" s="196"/>
      <c r="M120" s="196"/>
      <c r="N120" s="108"/>
      <c r="O120" s="163"/>
    </row>
    <row r="121" spans="1:15" x14ac:dyDescent="0.25">
      <c r="A121" s="196"/>
      <c r="B121" s="196"/>
      <c r="C121" s="196"/>
      <c r="D121" s="196"/>
      <c r="E121" s="524"/>
      <c r="F121" s="524"/>
      <c r="G121" s="520"/>
      <c r="H121" s="196"/>
      <c r="I121" s="196"/>
      <c r="J121" s="196"/>
      <c r="K121" s="196"/>
      <c r="L121" s="196"/>
      <c r="M121" s="196"/>
      <c r="N121" s="108"/>
      <c r="O121" s="163"/>
    </row>
    <row r="122" spans="1:15" x14ac:dyDescent="0.25">
      <c r="A122" s="196"/>
      <c r="B122" s="196"/>
      <c r="C122" s="196"/>
      <c r="D122" s="196"/>
      <c r="E122" s="524"/>
      <c r="F122" s="524"/>
      <c r="G122" s="524"/>
      <c r="H122" s="196"/>
      <c r="I122" s="196"/>
      <c r="J122" s="196"/>
      <c r="K122" s="196"/>
      <c r="L122" s="196"/>
      <c r="M122" s="196"/>
      <c r="N122" s="108"/>
      <c r="O122" s="163"/>
    </row>
    <row r="123" spans="1:15" x14ac:dyDescent="0.25">
      <c r="A123" s="196"/>
      <c r="B123" s="196"/>
      <c r="C123" s="196"/>
      <c r="D123" s="196"/>
      <c r="E123" s="524"/>
      <c r="F123" s="524"/>
      <c r="G123" s="524"/>
      <c r="H123" s="196"/>
      <c r="I123" s="196"/>
      <c r="J123" s="196"/>
      <c r="K123" s="196"/>
      <c r="L123" s="196"/>
      <c r="M123" s="196"/>
      <c r="N123" s="108"/>
      <c r="O123" s="163"/>
    </row>
    <row r="124" spans="1:15" x14ac:dyDescent="0.25">
      <c r="A124" s="196"/>
      <c r="B124" s="196"/>
      <c r="C124" s="196"/>
      <c r="D124" s="196"/>
      <c r="E124" s="524"/>
      <c r="F124" s="524"/>
      <c r="G124" s="524"/>
      <c r="H124" s="196"/>
      <c r="I124" s="196"/>
      <c r="J124" s="196"/>
      <c r="K124" s="196"/>
      <c r="L124" s="196"/>
      <c r="M124" s="196"/>
      <c r="N124" s="108"/>
      <c r="O124" s="163"/>
    </row>
    <row r="125" spans="1:15" x14ac:dyDescent="0.25">
      <c r="A125" s="196"/>
      <c r="B125" s="196"/>
      <c r="C125" s="196"/>
      <c r="D125" s="196"/>
      <c r="E125" s="524"/>
      <c r="F125" s="524"/>
      <c r="G125" s="524"/>
      <c r="H125" s="196"/>
      <c r="I125" s="196"/>
      <c r="J125" s="196"/>
      <c r="K125" s="196"/>
      <c r="L125" s="196"/>
      <c r="M125" s="196"/>
      <c r="N125" s="108"/>
      <c r="O125" s="163"/>
    </row>
    <row r="126" spans="1:15" x14ac:dyDescent="0.25">
      <c r="A126" s="196"/>
      <c r="B126" s="196"/>
      <c r="C126" s="196"/>
      <c r="D126" s="196"/>
      <c r="E126" s="524"/>
      <c r="F126" s="524"/>
      <c r="G126" s="524"/>
      <c r="H126" s="196"/>
      <c r="I126" s="196"/>
      <c r="J126" s="196"/>
      <c r="K126" s="196"/>
      <c r="L126" s="196"/>
      <c r="M126" s="196"/>
      <c r="N126" s="108"/>
      <c r="O126" s="163"/>
    </row>
    <row r="127" spans="1:15" x14ac:dyDescent="0.25">
      <c r="A127" s="196"/>
      <c r="B127" s="196"/>
      <c r="C127" s="196"/>
      <c r="D127" s="196"/>
      <c r="E127" s="524"/>
      <c r="F127" s="524"/>
      <c r="G127" s="524"/>
      <c r="H127" s="196"/>
      <c r="I127" s="196"/>
      <c r="J127" s="196"/>
      <c r="K127" s="196"/>
      <c r="L127" s="196"/>
      <c r="M127" s="196"/>
      <c r="N127" s="108"/>
      <c r="O127" s="163"/>
    </row>
    <row r="128" spans="1:15" x14ac:dyDescent="0.25">
      <c r="A128" s="196"/>
      <c r="B128" s="196"/>
      <c r="C128" s="196"/>
      <c r="D128" s="196"/>
      <c r="E128" s="524"/>
      <c r="F128" s="524"/>
      <c r="G128" s="524"/>
      <c r="H128" s="196"/>
      <c r="I128" s="196"/>
      <c r="J128" s="196"/>
      <c r="K128" s="196"/>
      <c r="L128" s="196"/>
      <c r="M128" s="196"/>
      <c r="N128" s="108"/>
      <c r="O128" s="163"/>
    </row>
    <row r="129" spans="1:15" x14ac:dyDescent="0.25">
      <c r="A129" s="196"/>
      <c r="B129" s="196"/>
      <c r="C129" s="196"/>
      <c r="D129" s="196"/>
      <c r="E129" s="524"/>
      <c r="F129" s="524"/>
      <c r="G129" s="524"/>
      <c r="H129" s="196"/>
      <c r="I129" s="196"/>
      <c r="J129" s="196"/>
      <c r="K129" s="196"/>
      <c r="L129" s="196"/>
      <c r="M129" s="196"/>
      <c r="N129" s="108"/>
      <c r="O129" s="163"/>
    </row>
    <row r="130" spans="1:15" x14ac:dyDescent="0.25">
      <c r="A130" s="196"/>
      <c r="B130" s="196"/>
      <c r="C130" s="196"/>
      <c r="D130" s="196"/>
      <c r="E130" s="524"/>
      <c r="F130" s="524"/>
      <c r="G130" s="524"/>
      <c r="H130" s="196"/>
      <c r="I130" s="196"/>
      <c r="J130" s="196"/>
      <c r="K130" s="196"/>
      <c r="L130" s="196"/>
      <c r="M130" s="196"/>
      <c r="N130" s="108"/>
      <c r="O130" s="163"/>
    </row>
    <row r="131" spans="1:15" x14ac:dyDescent="0.25">
      <c r="A131" s="196"/>
      <c r="B131" s="196"/>
      <c r="C131" s="196"/>
      <c r="D131" s="196"/>
      <c r="E131" s="524"/>
      <c r="F131" s="524"/>
      <c r="G131" s="524"/>
      <c r="H131" s="196"/>
      <c r="I131" s="196"/>
      <c r="J131" s="196"/>
      <c r="K131" s="196"/>
      <c r="L131" s="196"/>
      <c r="M131" s="196"/>
      <c r="N131" s="108"/>
      <c r="O131" s="163"/>
    </row>
    <row r="132" spans="1:15" x14ac:dyDescent="0.25">
      <c r="A132" s="196"/>
      <c r="B132" s="196"/>
      <c r="C132" s="196"/>
      <c r="D132" s="196"/>
      <c r="E132" s="524"/>
      <c r="F132" s="524"/>
      <c r="G132" s="524"/>
      <c r="H132" s="196"/>
      <c r="I132" s="196"/>
      <c r="J132" s="196"/>
      <c r="K132" s="196"/>
      <c r="L132" s="196"/>
      <c r="M132" s="196"/>
      <c r="N132" s="108"/>
      <c r="O132" s="163"/>
    </row>
    <row r="133" spans="1:15" x14ac:dyDescent="0.25">
      <c r="I133" s="123"/>
      <c r="J133" s="123"/>
      <c r="K133" s="123"/>
      <c r="L133" s="123"/>
      <c r="O133" s="163"/>
    </row>
    <row r="134" spans="1:15" x14ac:dyDescent="0.25">
      <c r="I134" s="123"/>
      <c r="J134" s="123"/>
      <c r="K134" s="123"/>
      <c r="L134" s="123"/>
      <c r="O134" s="163"/>
    </row>
    <row r="135" spans="1:15" x14ac:dyDescent="0.25">
      <c r="I135" s="123"/>
      <c r="J135" s="123"/>
      <c r="K135" s="123"/>
      <c r="L135" s="123"/>
      <c r="O135" s="163"/>
    </row>
    <row r="136" spans="1:15" x14ac:dyDescent="0.25">
      <c r="I136" s="123"/>
      <c r="J136" s="123"/>
      <c r="K136" s="123"/>
      <c r="L136" s="123"/>
      <c r="O136" s="163"/>
    </row>
    <row r="137" spans="1:15" x14ac:dyDescent="0.25">
      <c r="I137" s="123"/>
      <c r="J137" s="123"/>
      <c r="K137" s="123"/>
      <c r="L137" s="123"/>
      <c r="O137" s="163"/>
    </row>
    <row r="138" spans="1:15" x14ac:dyDescent="0.25">
      <c r="I138" s="123"/>
      <c r="J138" s="123"/>
      <c r="K138" s="123"/>
      <c r="L138" s="123"/>
      <c r="O138" s="163"/>
    </row>
    <row r="139" spans="1:15" x14ac:dyDescent="0.25">
      <c r="I139" s="123"/>
      <c r="J139" s="123"/>
      <c r="K139" s="123"/>
      <c r="L139" s="123"/>
      <c r="O139" s="163"/>
    </row>
    <row r="140" spans="1:15" x14ac:dyDescent="0.25">
      <c r="I140" s="123"/>
      <c r="J140" s="123"/>
      <c r="K140" s="123"/>
      <c r="L140" s="123"/>
      <c r="O140" s="163"/>
    </row>
    <row r="141" spans="1:15" x14ac:dyDescent="0.25">
      <c r="I141" s="123"/>
      <c r="J141" s="123"/>
      <c r="K141" s="123"/>
      <c r="L141" s="123"/>
      <c r="O141" s="163"/>
    </row>
    <row r="142" spans="1:15" x14ac:dyDescent="0.25">
      <c r="I142" s="123"/>
      <c r="J142" s="123"/>
      <c r="K142" s="123"/>
      <c r="L142" s="123"/>
      <c r="O142" s="163"/>
    </row>
    <row r="143" spans="1:15" x14ac:dyDescent="0.25">
      <c r="I143" s="123"/>
      <c r="J143" s="123"/>
      <c r="K143" s="123"/>
      <c r="L143" s="123"/>
      <c r="O143" s="163"/>
    </row>
    <row r="144" spans="1:15" x14ac:dyDescent="0.25">
      <c r="I144" s="123"/>
      <c r="J144" s="123"/>
      <c r="K144" s="123"/>
      <c r="L144" s="123"/>
      <c r="O144" s="163"/>
    </row>
    <row r="145" spans="9:15" x14ac:dyDescent="0.25">
      <c r="I145" s="123"/>
      <c r="J145" s="123"/>
      <c r="K145" s="123"/>
      <c r="L145" s="123"/>
      <c r="O145" s="163"/>
    </row>
    <row r="146" spans="9:15" x14ac:dyDescent="0.25">
      <c r="I146" s="123"/>
      <c r="J146" s="123"/>
      <c r="K146" s="123"/>
      <c r="L146" s="123"/>
      <c r="O146" s="163"/>
    </row>
    <row r="147" spans="9:15" x14ac:dyDescent="0.25">
      <c r="I147" s="123"/>
      <c r="J147" s="123"/>
      <c r="K147" s="123"/>
      <c r="L147" s="123"/>
      <c r="O147" s="163"/>
    </row>
    <row r="148" spans="9:15" x14ac:dyDescent="0.25">
      <c r="I148" s="123"/>
      <c r="J148" s="123"/>
      <c r="K148" s="123"/>
      <c r="L148" s="123"/>
      <c r="O148" s="163"/>
    </row>
    <row r="149" spans="9:15" x14ac:dyDescent="0.25">
      <c r="I149" s="123"/>
      <c r="J149" s="123"/>
      <c r="K149" s="123"/>
      <c r="L149" s="123"/>
    </row>
    <row r="150" spans="9:15" x14ac:dyDescent="0.25">
      <c r="I150" s="123"/>
      <c r="J150" s="123"/>
      <c r="K150" s="123"/>
      <c r="L150" s="123"/>
    </row>
    <row r="151" spans="9:15" x14ac:dyDescent="0.25">
      <c r="I151" s="123"/>
      <c r="J151" s="123"/>
      <c r="K151" s="123"/>
      <c r="L151" s="123"/>
    </row>
    <row r="152" spans="9:15" x14ac:dyDescent="0.25">
      <c r="I152" s="123"/>
      <c r="J152" s="123"/>
      <c r="K152" s="123"/>
      <c r="L152" s="123"/>
    </row>
    <row r="153" spans="9:15" x14ac:dyDescent="0.25">
      <c r="I153" s="123"/>
      <c r="J153" s="123"/>
      <c r="K153" s="123"/>
      <c r="L153" s="123"/>
    </row>
    <row r="154" spans="9:15" x14ac:dyDescent="0.25">
      <c r="I154" s="123"/>
      <c r="J154" s="123"/>
      <c r="K154" s="123"/>
      <c r="L154" s="123"/>
    </row>
    <row r="155" spans="9:15" x14ac:dyDescent="0.25">
      <c r="I155" s="123"/>
      <c r="J155" s="123"/>
      <c r="K155" s="123"/>
      <c r="L155" s="123"/>
    </row>
    <row r="156" spans="9:15" x14ac:dyDescent="0.25">
      <c r="I156" s="123"/>
      <c r="J156" s="123"/>
      <c r="K156" s="123"/>
      <c r="L156" s="123"/>
    </row>
    <row r="157" spans="9:15" x14ac:dyDescent="0.25">
      <c r="I157" s="123"/>
      <c r="J157" s="123"/>
      <c r="K157" s="123"/>
      <c r="L157" s="123"/>
    </row>
    <row r="158" spans="9:15" x14ac:dyDescent="0.25">
      <c r="I158" s="123"/>
      <c r="J158" s="123"/>
      <c r="K158" s="123"/>
      <c r="L158" s="123"/>
    </row>
    <row r="159" spans="9:15" x14ac:dyDescent="0.25">
      <c r="I159" s="123"/>
      <c r="J159" s="123"/>
      <c r="K159" s="123"/>
      <c r="L159" s="123"/>
    </row>
    <row r="160" spans="9:15" x14ac:dyDescent="0.25">
      <c r="I160" s="123"/>
      <c r="J160" s="123"/>
      <c r="K160" s="123"/>
      <c r="L160" s="123"/>
    </row>
    <row r="161" spans="9:12" x14ac:dyDescent="0.25">
      <c r="I161" s="123"/>
      <c r="J161" s="123"/>
      <c r="K161" s="123"/>
      <c r="L161" s="123"/>
    </row>
    <row r="162" spans="9:12" x14ac:dyDescent="0.25">
      <c r="I162" s="123"/>
      <c r="J162" s="123"/>
      <c r="K162" s="123"/>
      <c r="L162" s="123"/>
    </row>
    <row r="163" spans="9:12" x14ac:dyDescent="0.25">
      <c r="I163" s="123"/>
      <c r="J163" s="123"/>
      <c r="K163" s="123"/>
      <c r="L163" s="123"/>
    </row>
    <row r="164" spans="9:12" x14ac:dyDescent="0.25">
      <c r="I164" s="123"/>
      <c r="J164" s="123"/>
      <c r="K164" s="123"/>
      <c r="L164" s="123"/>
    </row>
    <row r="165" spans="9:12" x14ac:dyDescent="0.25">
      <c r="I165" s="123"/>
      <c r="J165" s="123"/>
      <c r="K165" s="123"/>
      <c r="L165" s="123"/>
    </row>
    <row r="166" spans="9:12" x14ac:dyDescent="0.25">
      <c r="I166" s="123"/>
      <c r="J166" s="123"/>
      <c r="K166" s="123"/>
      <c r="L166" s="123"/>
    </row>
    <row r="167" spans="9:12" x14ac:dyDescent="0.25">
      <c r="I167" s="123"/>
      <c r="J167" s="123"/>
      <c r="K167" s="123"/>
      <c r="L167" s="123"/>
    </row>
    <row r="168" spans="9:12" x14ac:dyDescent="0.25">
      <c r="I168" s="123"/>
      <c r="J168" s="123"/>
      <c r="K168" s="123"/>
      <c r="L168" s="123"/>
    </row>
    <row r="169" spans="9:12" x14ac:dyDescent="0.25">
      <c r="I169" s="123"/>
      <c r="J169" s="123"/>
      <c r="K169" s="123"/>
      <c r="L169" s="123"/>
    </row>
    <row r="170" spans="9:12" x14ac:dyDescent="0.25">
      <c r="I170" s="123"/>
      <c r="J170" s="123"/>
      <c r="K170" s="123"/>
      <c r="L170" s="123"/>
    </row>
    <row r="171" spans="9:12" x14ac:dyDescent="0.25">
      <c r="I171" s="123"/>
      <c r="J171" s="123"/>
      <c r="K171" s="123"/>
      <c r="L171" s="123"/>
    </row>
    <row r="172" spans="9:12" x14ac:dyDescent="0.25">
      <c r="I172" s="123"/>
      <c r="J172" s="123"/>
      <c r="K172" s="123"/>
      <c r="L172" s="123"/>
    </row>
    <row r="173" spans="9:12" x14ac:dyDescent="0.25">
      <c r="I173" s="123"/>
      <c r="J173" s="123"/>
      <c r="K173" s="123"/>
      <c r="L173" s="123"/>
    </row>
    <row r="174" spans="9:12" x14ac:dyDescent="0.25">
      <c r="I174" s="123"/>
      <c r="J174" s="123"/>
      <c r="K174" s="123"/>
      <c r="L174" s="123"/>
    </row>
    <row r="175" spans="9:12" x14ac:dyDescent="0.25">
      <c r="I175" s="123"/>
      <c r="J175" s="123"/>
      <c r="K175" s="123"/>
      <c r="L175" s="123"/>
    </row>
    <row r="176" spans="9:12" x14ac:dyDescent="0.25">
      <c r="I176" s="123"/>
      <c r="J176" s="123"/>
      <c r="K176" s="123"/>
      <c r="L176" s="123"/>
    </row>
    <row r="177" spans="9:12" x14ac:dyDescent="0.25">
      <c r="I177" s="123"/>
      <c r="J177" s="123"/>
      <c r="K177" s="123"/>
      <c r="L177" s="123"/>
    </row>
    <row r="178" spans="9:12" x14ac:dyDescent="0.25">
      <c r="I178" s="123"/>
      <c r="J178" s="123"/>
      <c r="K178" s="123"/>
      <c r="L178" s="123"/>
    </row>
    <row r="179" spans="9:12" x14ac:dyDescent="0.25">
      <c r="I179" s="123"/>
      <c r="J179" s="123"/>
      <c r="K179" s="123"/>
      <c r="L179" s="123"/>
    </row>
    <row r="180" spans="9:12" x14ac:dyDescent="0.25">
      <c r="I180" s="123"/>
      <c r="J180" s="123"/>
      <c r="K180" s="123"/>
      <c r="L180" s="123"/>
    </row>
    <row r="181" spans="9:12" x14ac:dyDescent="0.25">
      <c r="I181" s="123"/>
      <c r="J181" s="123"/>
      <c r="K181" s="123"/>
      <c r="L181" s="123"/>
    </row>
    <row r="182" spans="9:12" x14ac:dyDescent="0.25">
      <c r="I182" s="123"/>
      <c r="J182" s="123"/>
      <c r="K182" s="123"/>
      <c r="L182" s="123"/>
    </row>
    <row r="183" spans="9:12" x14ac:dyDescent="0.25">
      <c r="I183" s="123"/>
      <c r="J183" s="123"/>
      <c r="K183" s="123"/>
      <c r="L183" s="123"/>
    </row>
    <row r="184" spans="9:12" x14ac:dyDescent="0.25">
      <c r="I184" s="123"/>
      <c r="J184" s="123"/>
      <c r="K184" s="123"/>
      <c r="L184" s="123"/>
    </row>
    <row r="185" spans="9:12" x14ac:dyDescent="0.25">
      <c r="I185" s="123"/>
      <c r="J185" s="123"/>
      <c r="K185" s="123"/>
      <c r="L185" s="123"/>
    </row>
    <row r="186" spans="9:12" x14ac:dyDescent="0.25">
      <c r="I186" s="123"/>
      <c r="J186" s="123"/>
      <c r="K186" s="123"/>
      <c r="L186" s="123"/>
    </row>
    <row r="187" spans="9:12" x14ac:dyDescent="0.25">
      <c r="I187" s="123"/>
      <c r="J187" s="123"/>
      <c r="K187" s="123"/>
      <c r="L187" s="123"/>
    </row>
    <row r="188" spans="9:12" x14ac:dyDescent="0.25">
      <c r="I188" s="123"/>
      <c r="J188" s="123"/>
      <c r="K188" s="123"/>
      <c r="L188" s="123"/>
    </row>
    <row r="189" spans="9:12" x14ac:dyDescent="0.25">
      <c r="I189" s="123"/>
      <c r="J189" s="123"/>
      <c r="K189" s="123"/>
      <c r="L189" s="123"/>
    </row>
    <row r="190" spans="9:12" x14ac:dyDescent="0.25">
      <c r="I190" s="123"/>
      <c r="J190" s="123"/>
      <c r="K190" s="123"/>
      <c r="L190" s="123"/>
    </row>
    <row r="191" spans="9:12" x14ac:dyDescent="0.25">
      <c r="I191" s="123"/>
      <c r="J191" s="123"/>
      <c r="K191" s="123"/>
      <c r="L191" s="123"/>
    </row>
    <row r="192" spans="9:12" x14ac:dyDescent="0.25">
      <c r="I192" s="123"/>
      <c r="J192" s="123"/>
      <c r="K192" s="123"/>
      <c r="L192" s="123"/>
    </row>
    <row r="193" spans="9:12" x14ac:dyDescent="0.25">
      <c r="I193" s="123"/>
      <c r="J193" s="123"/>
      <c r="K193" s="123"/>
      <c r="L193" s="123"/>
    </row>
    <row r="194" spans="9:12" x14ac:dyDescent="0.25">
      <c r="I194" s="123"/>
      <c r="J194" s="123"/>
      <c r="K194" s="123"/>
      <c r="L194" s="123"/>
    </row>
    <row r="195" spans="9:12" x14ac:dyDescent="0.25">
      <c r="I195" s="123"/>
      <c r="J195" s="123"/>
      <c r="K195" s="123"/>
      <c r="L195" s="123"/>
    </row>
    <row r="196" spans="9:12" x14ac:dyDescent="0.25">
      <c r="I196" s="123"/>
      <c r="J196" s="123"/>
      <c r="K196" s="123"/>
      <c r="L196" s="123"/>
    </row>
    <row r="197" spans="9:12" x14ac:dyDescent="0.25">
      <c r="I197" s="123"/>
      <c r="J197" s="123"/>
      <c r="K197" s="123"/>
      <c r="L197" s="123"/>
    </row>
    <row r="198" spans="9:12" x14ac:dyDescent="0.25">
      <c r="I198" s="123"/>
      <c r="J198" s="123"/>
      <c r="K198" s="123"/>
      <c r="L198" s="123"/>
    </row>
    <row r="199" spans="9:12" x14ac:dyDescent="0.25">
      <c r="I199" s="123"/>
      <c r="J199" s="123"/>
      <c r="K199" s="123"/>
      <c r="L199" s="123"/>
    </row>
    <row r="200" spans="9:12" x14ac:dyDescent="0.25">
      <c r="I200" s="123"/>
      <c r="J200" s="123"/>
      <c r="K200" s="123"/>
      <c r="L200" s="123"/>
    </row>
    <row r="201" spans="9:12" x14ac:dyDescent="0.25">
      <c r="I201" s="123"/>
      <c r="J201" s="123"/>
      <c r="K201" s="123"/>
      <c r="L201" s="123"/>
    </row>
    <row r="202" spans="9:12" x14ac:dyDescent="0.25">
      <c r="I202" s="123"/>
      <c r="J202" s="123"/>
      <c r="K202" s="123"/>
      <c r="L202" s="123"/>
    </row>
    <row r="203" spans="9:12" x14ac:dyDescent="0.25">
      <c r="I203" s="123"/>
      <c r="J203" s="123"/>
      <c r="K203" s="123"/>
      <c r="L203" s="123"/>
    </row>
    <row r="204" spans="9:12" x14ac:dyDescent="0.25">
      <c r="I204" s="123"/>
      <c r="J204" s="123"/>
      <c r="K204" s="123"/>
      <c r="L204" s="123"/>
    </row>
    <row r="205" spans="9:12" x14ac:dyDescent="0.25">
      <c r="I205" s="123"/>
      <c r="J205" s="123"/>
      <c r="K205" s="123"/>
      <c r="L205" s="123"/>
    </row>
    <row r="206" spans="9:12" x14ac:dyDescent="0.25">
      <c r="I206" s="123"/>
      <c r="J206" s="123"/>
      <c r="K206" s="123"/>
      <c r="L206" s="123"/>
    </row>
    <row r="207" spans="9:12" x14ac:dyDescent="0.25">
      <c r="I207" s="123"/>
      <c r="J207" s="123"/>
      <c r="K207" s="123"/>
      <c r="L207" s="123"/>
    </row>
    <row r="208" spans="9:12" x14ac:dyDescent="0.25">
      <c r="I208" s="123"/>
      <c r="J208" s="123"/>
      <c r="K208" s="123"/>
      <c r="L208" s="123"/>
    </row>
    <row r="209" spans="9:12" x14ac:dyDescent="0.25">
      <c r="I209" s="123"/>
      <c r="J209" s="123"/>
      <c r="K209" s="123"/>
      <c r="L209" s="123"/>
    </row>
    <row r="210" spans="9:12" x14ac:dyDescent="0.25">
      <c r="I210" s="123"/>
      <c r="J210" s="123"/>
      <c r="K210" s="123"/>
      <c r="L210" s="123"/>
    </row>
    <row r="211" spans="9:12" x14ac:dyDescent="0.25">
      <c r="I211" s="123"/>
      <c r="J211" s="123"/>
      <c r="K211" s="123"/>
      <c r="L211" s="123"/>
    </row>
    <row r="212" spans="9:12" x14ac:dyDescent="0.25">
      <c r="I212" s="123"/>
      <c r="J212" s="123"/>
      <c r="K212" s="123"/>
      <c r="L212" s="123"/>
    </row>
    <row r="213" spans="9:12" x14ac:dyDescent="0.25">
      <c r="I213" s="123"/>
      <c r="J213" s="123"/>
      <c r="K213" s="123"/>
      <c r="L213" s="123"/>
    </row>
    <row r="214" spans="9:12" x14ac:dyDescent="0.25">
      <c r="I214" s="123"/>
      <c r="J214" s="123"/>
      <c r="K214" s="123"/>
      <c r="L214" s="123"/>
    </row>
    <row r="215" spans="9:12" x14ac:dyDescent="0.25">
      <c r="I215" s="123"/>
      <c r="J215" s="123"/>
      <c r="K215" s="123"/>
      <c r="L215" s="123"/>
    </row>
    <row r="216" spans="9:12" x14ac:dyDescent="0.25">
      <c r="I216" s="123"/>
      <c r="J216" s="123"/>
      <c r="K216" s="123"/>
      <c r="L216" s="123"/>
    </row>
    <row r="217" spans="9:12" x14ac:dyDescent="0.25">
      <c r="I217" s="123"/>
      <c r="J217" s="123"/>
      <c r="K217" s="123"/>
      <c r="L217" s="123"/>
    </row>
    <row r="218" spans="9:12" x14ac:dyDescent="0.25">
      <c r="I218" s="123"/>
      <c r="J218" s="123"/>
      <c r="K218" s="123"/>
      <c r="L218" s="123"/>
    </row>
    <row r="219" spans="9:12" x14ac:dyDescent="0.25">
      <c r="I219" s="123"/>
      <c r="J219" s="123"/>
      <c r="K219" s="123"/>
      <c r="L219" s="123"/>
    </row>
    <row r="220" spans="9:12" x14ac:dyDescent="0.25">
      <c r="I220" s="123"/>
      <c r="J220" s="123"/>
      <c r="K220" s="123"/>
      <c r="L220" s="123"/>
    </row>
    <row r="221" spans="9:12" x14ac:dyDescent="0.25">
      <c r="I221" s="123"/>
      <c r="J221" s="123"/>
      <c r="K221" s="123"/>
      <c r="L221" s="123"/>
    </row>
    <row r="222" spans="9:12" x14ac:dyDescent="0.25">
      <c r="I222" s="123"/>
      <c r="J222" s="123"/>
      <c r="K222" s="123"/>
      <c r="L222" s="123"/>
    </row>
    <row r="223" spans="9:12" x14ac:dyDescent="0.25">
      <c r="I223" s="123"/>
      <c r="J223" s="123"/>
      <c r="K223" s="123"/>
      <c r="L223" s="123"/>
    </row>
    <row r="224" spans="9:12" x14ac:dyDescent="0.25">
      <c r="I224" s="123"/>
      <c r="J224" s="123"/>
      <c r="K224" s="123"/>
      <c r="L224" s="123"/>
    </row>
    <row r="225" spans="9:12" x14ac:dyDescent="0.25">
      <c r="I225" s="123"/>
      <c r="J225" s="123"/>
      <c r="K225" s="123"/>
      <c r="L225" s="123"/>
    </row>
    <row r="226" spans="9:12" x14ac:dyDescent="0.25">
      <c r="I226" s="123"/>
      <c r="J226" s="123"/>
      <c r="K226" s="123"/>
      <c r="L226" s="123"/>
    </row>
    <row r="227" spans="9:12" x14ac:dyDescent="0.25">
      <c r="I227" s="123"/>
      <c r="J227" s="123"/>
      <c r="K227" s="123"/>
      <c r="L227" s="123"/>
    </row>
    <row r="228" spans="9:12" x14ac:dyDescent="0.25">
      <c r="I228" s="123"/>
      <c r="J228" s="123"/>
      <c r="K228" s="123"/>
      <c r="L228" s="123"/>
    </row>
    <row r="229" spans="9:12" x14ac:dyDescent="0.25">
      <c r="I229" s="123"/>
      <c r="J229" s="123"/>
      <c r="K229" s="123"/>
      <c r="L229" s="123"/>
    </row>
    <row r="230" spans="9:12" x14ac:dyDescent="0.25">
      <c r="I230" s="123"/>
      <c r="J230" s="123"/>
      <c r="K230" s="123"/>
      <c r="L230" s="123"/>
    </row>
    <row r="231" spans="9:12" x14ac:dyDescent="0.25">
      <c r="I231" s="123"/>
      <c r="J231" s="123"/>
      <c r="K231" s="123"/>
      <c r="L231" s="123"/>
    </row>
    <row r="232" spans="9:12" x14ac:dyDescent="0.25">
      <c r="I232" s="123"/>
      <c r="J232" s="123"/>
      <c r="K232" s="123"/>
      <c r="L232" s="123"/>
    </row>
    <row r="233" spans="9:12" x14ac:dyDescent="0.25">
      <c r="I233" s="123"/>
      <c r="J233" s="123"/>
      <c r="K233" s="123"/>
      <c r="L233" s="123"/>
    </row>
    <row r="234" spans="9:12" x14ac:dyDescent="0.25">
      <c r="I234" s="123"/>
      <c r="J234" s="123"/>
      <c r="K234" s="123"/>
      <c r="L234" s="123"/>
    </row>
    <row r="235" spans="9:12" x14ac:dyDescent="0.25">
      <c r="I235" s="123"/>
      <c r="J235" s="123"/>
      <c r="K235" s="123"/>
      <c r="L235" s="123"/>
    </row>
    <row r="236" spans="9:12" x14ac:dyDescent="0.25">
      <c r="I236" s="123"/>
      <c r="J236" s="123"/>
      <c r="K236" s="123"/>
      <c r="L236" s="123"/>
    </row>
    <row r="237" spans="9:12" x14ac:dyDescent="0.25">
      <c r="I237" s="123"/>
      <c r="J237" s="123"/>
      <c r="K237" s="123"/>
      <c r="L237" s="123"/>
    </row>
    <row r="238" spans="9:12" x14ac:dyDescent="0.25">
      <c r="I238" s="123"/>
      <c r="J238" s="123"/>
      <c r="K238" s="123"/>
      <c r="L238" s="123"/>
    </row>
    <row r="239" spans="9:12" x14ac:dyDescent="0.25">
      <c r="I239" s="123"/>
      <c r="J239" s="123"/>
      <c r="K239" s="123"/>
      <c r="L239" s="123"/>
    </row>
    <row r="240" spans="9:12" x14ac:dyDescent="0.25">
      <c r="I240" s="123"/>
      <c r="J240" s="123"/>
      <c r="K240" s="123"/>
      <c r="L240" s="123"/>
    </row>
    <row r="241" spans="9:12" x14ac:dyDescent="0.25">
      <c r="I241" s="123"/>
      <c r="J241" s="123"/>
      <c r="K241" s="123"/>
      <c r="L241" s="123"/>
    </row>
    <row r="242" spans="9:12" x14ac:dyDescent="0.25">
      <c r="I242" s="123"/>
      <c r="J242" s="123"/>
      <c r="K242" s="123"/>
      <c r="L242" s="123"/>
    </row>
    <row r="243" spans="9:12" x14ac:dyDescent="0.25">
      <c r="I243" s="123"/>
      <c r="J243" s="123"/>
      <c r="K243" s="123"/>
      <c r="L243" s="123"/>
    </row>
    <row r="244" spans="9:12" x14ac:dyDescent="0.25">
      <c r="I244" s="123"/>
      <c r="J244" s="123"/>
      <c r="K244" s="123"/>
      <c r="L244" s="123"/>
    </row>
    <row r="245" spans="9:12" x14ac:dyDescent="0.25">
      <c r="I245" s="123"/>
      <c r="J245" s="123"/>
      <c r="K245" s="123"/>
      <c r="L245" s="123"/>
    </row>
    <row r="246" spans="9:12" x14ac:dyDescent="0.25">
      <c r="I246" s="123"/>
      <c r="J246" s="123"/>
      <c r="K246" s="123"/>
      <c r="L246" s="123"/>
    </row>
    <row r="247" spans="9:12" x14ac:dyDescent="0.25">
      <c r="I247" s="123"/>
      <c r="J247" s="123"/>
      <c r="K247" s="123"/>
      <c r="L247" s="123"/>
    </row>
    <row r="248" spans="9:12" x14ac:dyDescent="0.25">
      <c r="I248" s="123"/>
      <c r="J248" s="123"/>
      <c r="K248" s="123"/>
      <c r="L248" s="123"/>
    </row>
    <row r="249" spans="9:12" x14ac:dyDescent="0.25">
      <c r="I249" s="123"/>
      <c r="J249" s="123"/>
      <c r="K249" s="123"/>
      <c r="L249" s="123"/>
    </row>
    <row r="250" spans="9:12" x14ac:dyDescent="0.25">
      <c r="I250" s="123"/>
      <c r="J250" s="123"/>
      <c r="K250" s="123"/>
      <c r="L250" s="123"/>
    </row>
    <row r="251" spans="9:12" x14ac:dyDescent="0.25">
      <c r="I251" s="123"/>
      <c r="J251" s="123"/>
      <c r="K251" s="123"/>
      <c r="L251" s="123"/>
    </row>
    <row r="252" spans="9:12" x14ac:dyDescent="0.25">
      <c r="I252" s="123"/>
      <c r="J252" s="123"/>
      <c r="K252" s="123"/>
      <c r="L252" s="123"/>
    </row>
    <row r="253" spans="9:12" x14ac:dyDescent="0.25">
      <c r="I253" s="123"/>
      <c r="J253" s="123"/>
      <c r="K253" s="123"/>
      <c r="L253" s="123"/>
    </row>
    <row r="254" spans="9:12" x14ac:dyDescent="0.25">
      <c r="I254" s="123"/>
      <c r="J254" s="123"/>
      <c r="K254" s="123"/>
      <c r="L254" s="123"/>
    </row>
    <row r="255" spans="9:12" x14ac:dyDescent="0.25">
      <c r="I255" s="123"/>
      <c r="J255" s="123"/>
      <c r="K255" s="123"/>
      <c r="L255" s="123"/>
    </row>
    <row r="256" spans="9:12" x14ac:dyDescent="0.25">
      <c r="I256" s="123"/>
      <c r="J256" s="123"/>
      <c r="K256" s="123"/>
      <c r="L256" s="123"/>
    </row>
    <row r="257" spans="9:12" x14ac:dyDescent="0.25">
      <c r="I257" s="123"/>
      <c r="J257" s="123"/>
      <c r="K257" s="123"/>
      <c r="L257" s="123"/>
    </row>
    <row r="258" spans="9:12" x14ac:dyDescent="0.25">
      <c r="I258" s="123"/>
      <c r="J258" s="123"/>
      <c r="K258" s="123"/>
      <c r="L258" s="123"/>
    </row>
    <row r="259" spans="9:12" x14ac:dyDescent="0.25">
      <c r="I259" s="123"/>
      <c r="J259" s="123"/>
      <c r="K259" s="123"/>
      <c r="L259" s="123"/>
    </row>
    <row r="260" spans="9:12" x14ac:dyDescent="0.25">
      <c r="I260" s="123"/>
      <c r="J260" s="123"/>
      <c r="K260" s="123"/>
      <c r="L260" s="123"/>
    </row>
    <row r="261" spans="9:12" x14ac:dyDescent="0.25">
      <c r="I261" s="123"/>
      <c r="J261" s="123"/>
      <c r="K261" s="123"/>
      <c r="L261" s="123"/>
    </row>
    <row r="262" spans="9:12" x14ac:dyDescent="0.25">
      <c r="I262" s="123"/>
      <c r="J262" s="123"/>
      <c r="K262" s="123"/>
      <c r="L262" s="123"/>
    </row>
    <row r="263" spans="9:12" x14ac:dyDescent="0.25">
      <c r="I263" s="123"/>
      <c r="J263" s="123"/>
      <c r="K263" s="123"/>
      <c r="L263" s="123"/>
    </row>
    <row r="264" spans="9:12" x14ac:dyDescent="0.25">
      <c r="I264" s="123"/>
      <c r="J264" s="123"/>
      <c r="K264" s="123"/>
      <c r="L264" s="123"/>
    </row>
    <row r="265" spans="9:12" x14ac:dyDescent="0.25">
      <c r="I265" s="123"/>
      <c r="J265" s="123"/>
      <c r="K265" s="123"/>
      <c r="L265" s="123"/>
    </row>
    <row r="266" spans="9:12" x14ac:dyDescent="0.25">
      <c r="I266" s="123"/>
      <c r="J266" s="123"/>
      <c r="K266" s="123"/>
      <c r="L266" s="123"/>
    </row>
    <row r="267" spans="9:12" x14ac:dyDescent="0.25">
      <c r="I267" s="123"/>
      <c r="J267" s="123"/>
      <c r="K267" s="123"/>
      <c r="L267" s="123"/>
    </row>
    <row r="268" spans="9:12" x14ac:dyDescent="0.25">
      <c r="I268" s="123"/>
      <c r="J268" s="123"/>
      <c r="K268" s="123"/>
      <c r="L268" s="123"/>
    </row>
    <row r="269" spans="9:12" x14ac:dyDescent="0.25">
      <c r="I269" s="123"/>
      <c r="J269" s="123"/>
      <c r="K269" s="123"/>
      <c r="L269" s="123"/>
    </row>
    <row r="270" spans="9:12" x14ac:dyDescent="0.25">
      <c r="I270" s="123"/>
      <c r="J270" s="123"/>
      <c r="K270" s="123"/>
      <c r="L270" s="123"/>
    </row>
    <row r="271" spans="9:12" x14ac:dyDescent="0.25">
      <c r="I271" s="123"/>
      <c r="J271" s="123"/>
      <c r="K271" s="123"/>
      <c r="L271" s="123"/>
    </row>
    <row r="272" spans="9:12" x14ac:dyDescent="0.25">
      <c r="I272" s="123"/>
      <c r="J272" s="123"/>
      <c r="K272" s="123"/>
      <c r="L272" s="123"/>
    </row>
    <row r="273" spans="9:12" x14ac:dyDescent="0.25">
      <c r="I273" s="123"/>
      <c r="J273" s="123"/>
      <c r="K273" s="123"/>
      <c r="L273" s="123"/>
    </row>
    <row r="274" spans="9:12" x14ac:dyDescent="0.25">
      <c r="I274" s="123"/>
      <c r="J274" s="123"/>
      <c r="K274" s="123"/>
      <c r="L274" s="123"/>
    </row>
    <row r="275" spans="9:12" x14ac:dyDescent="0.25">
      <c r="I275" s="123"/>
      <c r="J275" s="123"/>
      <c r="K275" s="123"/>
      <c r="L275" s="123"/>
    </row>
    <row r="276" spans="9:12" x14ac:dyDescent="0.25">
      <c r="I276" s="123"/>
      <c r="J276" s="123"/>
      <c r="K276" s="123"/>
      <c r="L276" s="123"/>
    </row>
    <row r="277" spans="9:12" x14ac:dyDescent="0.25">
      <c r="I277" s="123"/>
      <c r="J277" s="123"/>
      <c r="K277" s="123"/>
      <c r="L277" s="123"/>
    </row>
    <row r="278" spans="9:12" x14ac:dyDescent="0.25">
      <c r="I278" s="123"/>
      <c r="J278" s="123"/>
      <c r="K278" s="123"/>
      <c r="L278" s="123"/>
    </row>
    <row r="279" spans="9:12" x14ac:dyDescent="0.25">
      <c r="I279" s="123"/>
      <c r="J279" s="123"/>
      <c r="K279" s="123"/>
      <c r="L279" s="123"/>
    </row>
    <row r="280" spans="9:12" x14ac:dyDescent="0.25">
      <c r="I280" s="123"/>
      <c r="J280" s="123"/>
      <c r="K280" s="123"/>
      <c r="L280" s="123"/>
    </row>
    <row r="281" spans="9:12" x14ac:dyDescent="0.25">
      <c r="I281" s="123"/>
      <c r="J281" s="123"/>
      <c r="K281" s="123"/>
      <c r="L281" s="123"/>
    </row>
    <row r="282" spans="9:12" x14ac:dyDescent="0.25">
      <c r="I282" s="123"/>
      <c r="J282" s="123"/>
      <c r="K282" s="123"/>
      <c r="L282" s="123"/>
    </row>
    <row r="283" spans="9:12" x14ac:dyDescent="0.25">
      <c r="I283" s="123"/>
      <c r="J283" s="123"/>
      <c r="K283" s="123"/>
      <c r="L283" s="123"/>
    </row>
    <row r="284" spans="9:12" x14ac:dyDescent="0.25">
      <c r="I284" s="123"/>
      <c r="J284" s="123"/>
      <c r="K284" s="123"/>
      <c r="L284" s="123"/>
    </row>
    <row r="285" spans="9:12" x14ac:dyDescent="0.25">
      <c r="I285" s="123"/>
      <c r="J285" s="123"/>
      <c r="K285" s="123"/>
      <c r="L285" s="123"/>
    </row>
    <row r="286" spans="9:12" x14ac:dyDescent="0.25">
      <c r="I286" s="123"/>
      <c r="J286" s="123"/>
      <c r="K286" s="123"/>
      <c r="L286" s="123"/>
    </row>
    <row r="287" spans="9:12" x14ac:dyDescent="0.25">
      <c r="I287" s="123"/>
      <c r="J287" s="123"/>
      <c r="K287" s="123"/>
      <c r="L287" s="123"/>
    </row>
    <row r="288" spans="9:12" x14ac:dyDescent="0.25">
      <c r="I288" s="123"/>
      <c r="J288" s="123"/>
      <c r="K288" s="123"/>
      <c r="L288" s="123"/>
    </row>
    <row r="289" spans="9:12" x14ac:dyDescent="0.25">
      <c r="I289" s="123"/>
      <c r="J289" s="123"/>
      <c r="K289" s="123"/>
      <c r="L289" s="123"/>
    </row>
    <row r="290" spans="9:12" x14ac:dyDescent="0.25">
      <c r="I290" s="123"/>
      <c r="J290" s="123"/>
      <c r="K290" s="123"/>
      <c r="L290" s="123"/>
    </row>
    <row r="291" spans="9:12" x14ac:dyDescent="0.25">
      <c r="I291" s="123"/>
      <c r="J291" s="123"/>
      <c r="K291" s="123"/>
      <c r="L291" s="123"/>
    </row>
    <row r="292" spans="9:12" x14ac:dyDescent="0.25">
      <c r="I292" s="123"/>
      <c r="J292" s="123"/>
      <c r="K292" s="123"/>
      <c r="L292" s="123"/>
    </row>
    <row r="293" spans="9:12" x14ac:dyDescent="0.25">
      <c r="I293" s="123"/>
      <c r="J293" s="123"/>
      <c r="K293" s="123"/>
      <c r="L293" s="123"/>
    </row>
    <row r="294" spans="9:12" x14ac:dyDescent="0.25">
      <c r="I294" s="123"/>
      <c r="J294" s="123"/>
      <c r="K294" s="123"/>
      <c r="L294" s="123"/>
    </row>
    <row r="295" spans="9:12" x14ac:dyDescent="0.25">
      <c r="I295" s="123"/>
      <c r="J295" s="123"/>
      <c r="K295" s="123"/>
      <c r="L295" s="123"/>
    </row>
    <row r="296" spans="9:12" x14ac:dyDescent="0.25">
      <c r="I296" s="123"/>
      <c r="J296" s="123"/>
      <c r="K296" s="123"/>
      <c r="L296" s="123"/>
    </row>
    <row r="297" spans="9:12" x14ac:dyDescent="0.25">
      <c r="I297" s="123"/>
      <c r="J297" s="123"/>
      <c r="K297" s="123"/>
      <c r="L297" s="123"/>
    </row>
    <row r="298" spans="9:12" x14ac:dyDescent="0.25">
      <c r="I298" s="123"/>
      <c r="J298" s="123"/>
      <c r="K298" s="123"/>
      <c r="L298" s="123"/>
    </row>
    <row r="299" spans="9:12" x14ac:dyDescent="0.25">
      <c r="I299" s="123"/>
      <c r="J299" s="123"/>
      <c r="K299" s="123"/>
      <c r="L299" s="123"/>
    </row>
    <row r="300" spans="9:12" x14ac:dyDescent="0.25">
      <c r="I300" s="123"/>
      <c r="J300" s="123"/>
      <c r="K300" s="123"/>
      <c r="L300" s="123"/>
    </row>
    <row r="301" spans="9:12" x14ac:dyDescent="0.25">
      <c r="I301" s="123"/>
      <c r="J301" s="123"/>
      <c r="K301" s="123"/>
      <c r="L301" s="123"/>
    </row>
    <row r="302" spans="9:12" x14ac:dyDescent="0.25">
      <c r="I302" s="123"/>
      <c r="J302" s="123"/>
      <c r="K302" s="123"/>
      <c r="L302" s="123"/>
    </row>
    <row r="303" spans="9:12" x14ac:dyDescent="0.25">
      <c r="I303" s="123"/>
      <c r="J303" s="123"/>
      <c r="K303" s="123"/>
      <c r="L303" s="123"/>
    </row>
    <row r="304" spans="9:12" x14ac:dyDescent="0.25">
      <c r="I304" s="123"/>
      <c r="J304" s="123"/>
      <c r="K304" s="123"/>
      <c r="L304" s="123"/>
    </row>
    <row r="305" spans="9:12" x14ac:dyDescent="0.25">
      <c r="I305" s="123"/>
      <c r="J305" s="123"/>
      <c r="K305" s="123"/>
      <c r="L305" s="123"/>
    </row>
    <row r="306" spans="9:12" x14ac:dyDescent="0.25">
      <c r="I306" s="123"/>
      <c r="J306" s="123"/>
      <c r="K306" s="123"/>
      <c r="L306" s="123"/>
    </row>
    <row r="307" spans="9:12" x14ac:dyDescent="0.25">
      <c r="I307" s="123"/>
      <c r="J307" s="123"/>
      <c r="K307" s="123"/>
      <c r="L307" s="123"/>
    </row>
    <row r="308" spans="9:12" x14ac:dyDescent="0.25">
      <c r="I308" s="123"/>
      <c r="J308" s="123"/>
      <c r="K308" s="123"/>
      <c r="L308" s="123"/>
    </row>
    <row r="309" spans="9:12" x14ac:dyDescent="0.25">
      <c r="I309" s="123"/>
      <c r="J309" s="123"/>
      <c r="K309" s="123"/>
      <c r="L309" s="123"/>
    </row>
    <row r="310" spans="9:12" x14ac:dyDescent="0.25">
      <c r="I310" s="123"/>
      <c r="J310" s="123"/>
      <c r="K310" s="123"/>
      <c r="L310" s="123"/>
    </row>
    <row r="311" spans="9:12" x14ac:dyDescent="0.25">
      <c r="I311" s="123"/>
      <c r="J311" s="123"/>
      <c r="K311" s="123"/>
      <c r="L311" s="123"/>
    </row>
    <row r="312" spans="9:12" x14ac:dyDescent="0.25">
      <c r="I312" s="123"/>
      <c r="J312" s="123"/>
      <c r="K312" s="123"/>
      <c r="L312" s="123"/>
    </row>
    <row r="313" spans="9:12" x14ac:dyDescent="0.25">
      <c r="I313" s="123"/>
      <c r="J313" s="123"/>
      <c r="K313" s="123"/>
      <c r="L313" s="123"/>
    </row>
    <row r="314" spans="9:12" x14ac:dyDescent="0.25">
      <c r="I314" s="123"/>
      <c r="J314" s="123"/>
      <c r="K314" s="123"/>
      <c r="L314" s="123"/>
    </row>
    <row r="315" spans="9:12" x14ac:dyDescent="0.25">
      <c r="I315" s="123"/>
      <c r="J315" s="123"/>
      <c r="K315" s="123"/>
      <c r="L315" s="123"/>
    </row>
    <row r="316" spans="9:12" x14ac:dyDescent="0.25">
      <c r="I316" s="123"/>
      <c r="J316" s="123"/>
      <c r="K316" s="123"/>
      <c r="L316" s="123"/>
    </row>
    <row r="317" spans="9:12" x14ac:dyDescent="0.25">
      <c r="I317" s="123"/>
      <c r="J317" s="123"/>
      <c r="K317" s="123"/>
      <c r="L317" s="123"/>
    </row>
    <row r="318" spans="9:12" x14ac:dyDescent="0.25">
      <c r="I318" s="123"/>
      <c r="J318" s="123"/>
      <c r="K318" s="123"/>
      <c r="L318" s="123"/>
    </row>
    <row r="319" spans="9:12" x14ac:dyDescent="0.25">
      <c r="I319" s="123"/>
      <c r="J319" s="123"/>
      <c r="K319" s="123"/>
      <c r="L319" s="123"/>
    </row>
    <row r="320" spans="9: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sheetData>
  <mergeCells count="2">
    <mergeCell ref="A1:N1"/>
    <mergeCell ref="A2:N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J17" sqref="J17"/>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1094" t="s">
        <v>118</v>
      </c>
      <c r="E1" s="1094"/>
      <c r="F1" s="1094"/>
      <c r="G1" s="1094"/>
      <c r="H1" s="1094"/>
      <c r="I1" s="1094"/>
      <c r="J1" s="1094"/>
    </row>
    <row r="2" spans="1:14" ht="15" customHeight="1" x14ac:dyDescent="0.25">
      <c r="D2" s="1094"/>
      <c r="E2" s="1094"/>
      <c r="F2" s="1094"/>
      <c r="G2" s="1094"/>
      <c r="H2" s="1094"/>
      <c r="I2" s="1094"/>
      <c r="J2" s="1094"/>
    </row>
    <row r="4" spans="1:14" x14ac:dyDescent="0.25">
      <c r="A4" s="481"/>
      <c r="B4" s="465"/>
      <c r="C4" s="1095"/>
      <c r="D4" s="1095"/>
      <c r="E4" s="1095"/>
      <c r="F4" s="1095"/>
      <c r="G4" s="1095"/>
      <c r="H4" s="1095"/>
      <c r="I4" s="1095"/>
      <c r="J4" s="1095"/>
      <c r="K4" s="1095"/>
      <c r="L4" s="1095"/>
      <c r="M4" s="1095"/>
      <c r="N4" s="1096"/>
    </row>
    <row r="5" spans="1:14" x14ac:dyDescent="0.25">
      <c r="A5" s="482" t="s">
        <v>2</v>
      </c>
      <c r="B5" s="466"/>
      <c r="C5" s="467" t="s">
        <v>721</v>
      </c>
      <c r="D5" s="467" t="s">
        <v>722</v>
      </c>
      <c r="E5" s="467" t="s">
        <v>723</v>
      </c>
      <c r="F5" s="467" t="s">
        <v>136</v>
      </c>
      <c r="G5" s="467" t="s">
        <v>720</v>
      </c>
      <c r="H5" s="467" t="s">
        <v>724</v>
      </c>
      <c r="I5" s="467" t="s">
        <v>725</v>
      </c>
      <c r="J5" s="467" t="s">
        <v>726</v>
      </c>
      <c r="K5" s="467" t="s">
        <v>727</v>
      </c>
      <c r="L5" s="467" t="s">
        <v>728</v>
      </c>
      <c r="M5" s="467" t="s">
        <v>729</v>
      </c>
      <c r="N5" s="467" t="s">
        <v>730</v>
      </c>
    </row>
    <row r="6" spans="1:14" x14ac:dyDescent="0.25">
      <c r="A6" s="483"/>
      <c r="B6" s="468" t="s">
        <v>99</v>
      </c>
      <c r="C6" s="469"/>
      <c r="D6" s="470"/>
      <c r="E6" s="471"/>
      <c r="F6" s="470"/>
      <c r="G6" s="470">
        <v>0</v>
      </c>
      <c r="H6" s="470">
        <v>0</v>
      </c>
      <c r="I6" s="501"/>
      <c r="J6" s="470"/>
      <c r="K6" s="470"/>
      <c r="L6" s="470"/>
      <c r="M6" s="470"/>
      <c r="N6" s="470"/>
    </row>
    <row r="7" spans="1:14" x14ac:dyDescent="0.25">
      <c r="A7" s="484" t="s">
        <v>42</v>
      </c>
      <c r="B7" s="472" t="s">
        <v>100</v>
      </c>
      <c r="C7" s="473"/>
      <c r="D7" s="473"/>
      <c r="E7" s="473"/>
      <c r="F7" s="473"/>
      <c r="G7" s="473">
        <v>0</v>
      </c>
      <c r="H7" s="473">
        <v>0</v>
      </c>
      <c r="I7" s="473">
        <v>0</v>
      </c>
      <c r="J7" s="473">
        <v>0</v>
      </c>
      <c r="K7" s="473">
        <v>0</v>
      </c>
      <c r="L7" s="473">
        <v>0</v>
      </c>
      <c r="M7" s="473">
        <v>0</v>
      </c>
      <c r="N7" s="473">
        <v>0</v>
      </c>
    </row>
    <row r="8" spans="1:14" x14ac:dyDescent="0.25">
      <c r="A8" s="485"/>
      <c r="B8" s="474" t="s">
        <v>41</v>
      </c>
      <c r="C8" s="475"/>
      <c r="D8" s="476"/>
      <c r="E8" s="477"/>
      <c r="F8" s="477"/>
      <c r="G8" s="477">
        <f>G6-G7</f>
        <v>0</v>
      </c>
      <c r="H8" s="477">
        <f>H6-H7</f>
        <v>0</v>
      </c>
      <c r="I8" s="477">
        <f>H8-I7</f>
        <v>0</v>
      </c>
      <c r="J8" s="477">
        <f>I8-J7</f>
        <v>0</v>
      </c>
      <c r="K8" s="477">
        <f t="shared" ref="K8:N8" si="0">J8-K7</f>
        <v>0</v>
      </c>
      <c r="L8" s="477">
        <f t="shared" si="0"/>
        <v>0</v>
      </c>
      <c r="M8" s="477">
        <f t="shared" si="0"/>
        <v>0</v>
      </c>
      <c r="N8" s="477">
        <f t="shared" si="0"/>
        <v>0</v>
      </c>
    </row>
    <row r="9" spans="1:14" x14ac:dyDescent="0.25">
      <c r="A9" s="482"/>
      <c r="B9" s="478" t="s">
        <v>99</v>
      </c>
      <c r="C9" s="479"/>
      <c r="D9" s="479"/>
      <c r="E9" s="480"/>
      <c r="F9" s="480">
        <v>5000000</v>
      </c>
      <c r="G9" s="479"/>
      <c r="H9" s="479">
        <v>0</v>
      </c>
      <c r="I9" s="480"/>
      <c r="J9" s="479"/>
      <c r="K9" s="479"/>
      <c r="L9" s="479"/>
      <c r="M9" s="479"/>
      <c r="N9" s="479"/>
    </row>
    <row r="10" spans="1:14" x14ac:dyDescent="0.25">
      <c r="A10" s="484" t="s">
        <v>53</v>
      </c>
      <c r="B10" s="472" t="s">
        <v>100</v>
      </c>
      <c r="C10" s="473"/>
      <c r="D10" s="473"/>
      <c r="E10" s="473"/>
      <c r="F10" s="473">
        <v>555500</v>
      </c>
      <c r="G10" s="473"/>
      <c r="H10" s="473">
        <v>0</v>
      </c>
      <c r="I10" s="473">
        <v>0</v>
      </c>
      <c r="J10" s="473"/>
      <c r="K10" s="473"/>
      <c r="L10" s="473">
        <v>0</v>
      </c>
      <c r="M10" s="473">
        <v>0</v>
      </c>
      <c r="N10" s="473"/>
    </row>
    <row r="11" spans="1:14" x14ac:dyDescent="0.25">
      <c r="A11" s="485"/>
      <c r="B11" s="474" t="s">
        <v>41</v>
      </c>
      <c r="C11" s="477"/>
      <c r="D11" s="477"/>
      <c r="E11" s="477"/>
      <c r="F11" s="477">
        <f>F9-F10</f>
        <v>4444500</v>
      </c>
      <c r="G11" s="477"/>
      <c r="H11" s="477">
        <f>H9-H10</f>
        <v>0</v>
      </c>
      <c r="I11" s="477">
        <f>H11-I10</f>
        <v>0</v>
      </c>
      <c r="J11" s="477">
        <f t="shared" ref="J11:N11" si="1">I11-J10</f>
        <v>0</v>
      </c>
      <c r="K11" s="477">
        <f t="shared" si="1"/>
        <v>0</v>
      </c>
      <c r="L11" s="477">
        <f t="shared" si="1"/>
        <v>0</v>
      </c>
      <c r="M11" s="477">
        <f>L11-M10</f>
        <v>0</v>
      </c>
      <c r="N11" s="477">
        <f t="shared" si="1"/>
        <v>0</v>
      </c>
    </row>
    <row r="12" spans="1:14" x14ac:dyDescent="0.25">
      <c r="A12" s="482"/>
      <c r="B12" s="478"/>
      <c r="C12" s="479"/>
      <c r="D12" s="479"/>
      <c r="E12" s="480"/>
      <c r="F12" s="480"/>
      <c r="G12" s="479"/>
      <c r="H12" s="479"/>
      <c r="I12" s="480"/>
      <c r="J12" s="479"/>
      <c r="K12" s="479"/>
      <c r="L12" s="479"/>
      <c r="M12" s="479"/>
      <c r="N12" s="479"/>
    </row>
    <row r="13" spans="1:14" x14ac:dyDescent="0.25">
      <c r="A13" s="484"/>
      <c r="B13" s="472"/>
      <c r="C13" s="473"/>
      <c r="D13" s="473"/>
      <c r="E13" s="473"/>
      <c r="F13" s="473"/>
      <c r="G13" s="473"/>
      <c r="H13" s="473"/>
      <c r="I13" s="473"/>
      <c r="J13" s="473"/>
      <c r="K13" s="473"/>
      <c r="L13" s="473"/>
      <c r="M13" s="473"/>
      <c r="N13" s="473"/>
    </row>
    <row r="14" spans="1:14" x14ac:dyDescent="0.25">
      <c r="A14" s="485"/>
      <c r="B14" s="474"/>
      <c r="C14" s="477"/>
      <c r="D14" s="477"/>
      <c r="E14" s="477"/>
      <c r="F14" s="477"/>
      <c r="G14" s="477"/>
      <c r="H14" s="477"/>
      <c r="I14" s="477"/>
      <c r="J14" s="477"/>
      <c r="K14" s="477"/>
      <c r="L14" s="477"/>
      <c r="M14" s="477"/>
      <c r="N14" s="477"/>
    </row>
  </sheetData>
  <mergeCells count="2">
    <mergeCell ref="D1:J2"/>
    <mergeCell ref="C4:N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70"/>
  <sheetViews>
    <sheetView topLeftCell="E80" zoomScale="117" zoomScaleNormal="85" workbookViewId="0">
      <selection activeCell="M95" sqref="M95"/>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525" bestFit="1" customWidth="1"/>
    <col min="7" max="7" width="18.7109375" style="525"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1092" t="s">
        <v>45</v>
      </c>
      <c r="B1" s="1092"/>
      <c r="C1" s="1092"/>
      <c r="D1" s="1092"/>
      <c r="E1" s="1092"/>
      <c r="F1" s="1092"/>
      <c r="G1" s="1092"/>
      <c r="H1" s="1092"/>
      <c r="I1" s="1092"/>
      <c r="J1" s="1092"/>
      <c r="K1" s="1092"/>
      <c r="L1" s="1092"/>
      <c r="M1" s="1092"/>
      <c r="N1" s="1092"/>
    </row>
    <row r="2" spans="1:14" s="85" customFormat="1" ht="18.75" x14ac:dyDescent="0.25">
      <c r="A2" s="1093" t="s">
        <v>49</v>
      </c>
      <c r="B2" s="1093"/>
      <c r="C2" s="1093"/>
      <c r="D2" s="1093"/>
      <c r="E2" s="1093"/>
      <c r="F2" s="1093"/>
      <c r="G2" s="1093"/>
      <c r="H2" s="1093"/>
      <c r="I2" s="1093"/>
      <c r="J2" s="1093"/>
      <c r="K2" s="1093"/>
      <c r="L2" s="1093"/>
      <c r="M2" s="1093"/>
      <c r="N2" s="1093"/>
    </row>
    <row r="3" spans="1:14" s="85" customFormat="1" ht="45.75" thickBot="1" x14ac:dyDescent="0.3">
      <c r="A3" s="199" t="s">
        <v>0</v>
      </c>
      <c r="B3" s="200" t="s">
        <v>5</v>
      </c>
      <c r="C3" s="200" t="s">
        <v>10</v>
      </c>
      <c r="D3" s="201" t="s">
        <v>8</v>
      </c>
      <c r="E3" s="201" t="s">
        <v>13</v>
      </c>
      <c r="F3" s="201" t="s">
        <v>34</v>
      </c>
      <c r="G3" s="201" t="s">
        <v>41</v>
      </c>
      <c r="H3" s="201" t="s">
        <v>2</v>
      </c>
      <c r="I3" s="201" t="s">
        <v>3</v>
      </c>
      <c r="J3" s="200" t="s">
        <v>9</v>
      </c>
      <c r="K3" s="200" t="s">
        <v>1</v>
      </c>
      <c r="L3" s="200" t="s">
        <v>4</v>
      </c>
      <c r="M3" s="200" t="s">
        <v>12</v>
      </c>
      <c r="N3" s="202" t="s">
        <v>11</v>
      </c>
    </row>
    <row r="4" spans="1:14" s="23" customFormat="1" ht="27.95" customHeight="1" thickBot="1" x14ac:dyDescent="0.3">
      <c r="A4" s="895">
        <v>44287</v>
      </c>
      <c r="B4" s="896" t="s">
        <v>155</v>
      </c>
      <c r="C4" s="896"/>
      <c r="D4" s="897"/>
      <c r="E4" s="894"/>
      <c r="F4" s="894"/>
      <c r="G4" s="528">
        <v>415000</v>
      </c>
      <c r="H4" s="302"/>
      <c r="I4" s="303"/>
      <c r="J4" s="292"/>
      <c r="K4" s="1026"/>
      <c r="L4" s="313"/>
      <c r="M4" s="1027"/>
      <c r="N4" s="1028"/>
    </row>
    <row r="5" spans="1:14" s="23" customFormat="1" ht="13.5" customHeight="1" x14ac:dyDescent="0.25">
      <c r="A5" s="1023">
        <v>44287</v>
      </c>
      <c r="B5" s="995" t="s">
        <v>68</v>
      </c>
      <c r="C5" s="995" t="s">
        <v>67</v>
      </c>
      <c r="D5" s="1009" t="s">
        <v>14</v>
      </c>
      <c r="E5" s="227">
        <v>1000</v>
      </c>
      <c r="F5" s="227"/>
      <c r="G5" s="813">
        <f>G4-E5+F5</f>
        <v>414000</v>
      </c>
      <c r="H5" s="1024" t="s">
        <v>42</v>
      </c>
      <c r="I5" s="1024" t="s">
        <v>45</v>
      </c>
      <c r="J5" s="1025" t="s">
        <v>154</v>
      </c>
      <c r="K5" s="995" t="s">
        <v>135</v>
      </c>
      <c r="L5" s="676" t="s">
        <v>46</v>
      </c>
      <c r="M5" s="186"/>
      <c r="N5" s="261" t="s">
        <v>754</v>
      </c>
    </row>
    <row r="6" spans="1:14" s="23" customFormat="1" ht="13.5" customHeight="1" x14ac:dyDescent="0.25">
      <c r="A6" s="244">
        <v>44287</v>
      </c>
      <c r="B6" s="245" t="s">
        <v>68</v>
      </c>
      <c r="C6" s="245" t="s">
        <v>67</v>
      </c>
      <c r="D6" s="835" t="s">
        <v>14</v>
      </c>
      <c r="E6" s="203">
        <v>1000</v>
      </c>
      <c r="F6" s="203"/>
      <c r="G6" s="522">
        <f>G5-E6+F6</f>
        <v>413000</v>
      </c>
      <c r="H6" s="260" t="s">
        <v>42</v>
      </c>
      <c r="I6" s="260" t="s">
        <v>45</v>
      </c>
      <c r="J6" s="1025" t="s">
        <v>154</v>
      </c>
      <c r="K6" s="245" t="s">
        <v>135</v>
      </c>
      <c r="L6" s="245" t="s">
        <v>46</v>
      </c>
      <c r="M6" s="186"/>
      <c r="N6" s="261" t="s">
        <v>755</v>
      </c>
    </row>
    <row r="7" spans="1:14" s="23" customFormat="1" ht="13.5" customHeight="1" x14ac:dyDescent="0.25">
      <c r="A7" s="244">
        <v>44287</v>
      </c>
      <c r="B7" s="245" t="s">
        <v>68</v>
      </c>
      <c r="C7" s="245" t="s">
        <v>67</v>
      </c>
      <c r="D7" s="835" t="s">
        <v>14</v>
      </c>
      <c r="E7" s="203">
        <v>2000</v>
      </c>
      <c r="F7" s="203"/>
      <c r="G7" s="522">
        <f t="shared" ref="G7:G10" si="0">G6-E7+F7</f>
        <v>411000</v>
      </c>
      <c r="H7" s="260" t="s">
        <v>42</v>
      </c>
      <c r="I7" s="260" t="s">
        <v>45</v>
      </c>
      <c r="J7" s="1025" t="s">
        <v>154</v>
      </c>
      <c r="K7" s="245" t="s">
        <v>135</v>
      </c>
      <c r="L7" s="245" t="s">
        <v>46</v>
      </c>
      <c r="M7" s="186"/>
      <c r="N7" s="261" t="s">
        <v>756</v>
      </c>
    </row>
    <row r="8" spans="1:14" s="23" customFormat="1" ht="13.5" customHeight="1" x14ac:dyDescent="0.25">
      <c r="A8" s="244">
        <v>44287</v>
      </c>
      <c r="B8" s="245" t="s">
        <v>68</v>
      </c>
      <c r="C8" s="245" t="s">
        <v>67</v>
      </c>
      <c r="D8" s="835" t="s">
        <v>14</v>
      </c>
      <c r="E8" s="203">
        <v>3000</v>
      </c>
      <c r="F8" s="222"/>
      <c r="G8" s="522">
        <f t="shared" si="0"/>
        <v>408000</v>
      </c>
      <c r="H8" s="260" t="s">
        <v>42</v>
      </c>
      <c r="I8" s="260" t="s">
        <v>45</v>
      </c>
      <c r="J8" s="1025" t="s">
        <v>154</v>
      </c>
      <c r="K8" s="245" t="s">
        <v>135</v>
      </c>
      <c r="L8" s="245" t="s">
        <v>46</v>
      </c>
      <c r="M8" s="186"/>
      <c r="N8" s="261" t="s">
        <v>487</v>
      </c>
    </row>
    <row r="9" spans="1:14" x14ac:dyDescent="0.25">
      <c r="A9" s="211">
        <v>44293</v>
      </c>
      <c r="B9" s="212" t="s">
        <v>166</v>
      </c>
      <c r="C9" s="571" t="s">
        <v>167</v>
      </c>
      <c r="D9" s="572" t="s">
        <v>92</v>
      </c>
      <c r="E9" s="214">
        <v>163000</v>
      </c>
      <c r="F9" s="222">
        <v>163000</v>
      </c>
      <c r="G9" s="522">
        <f t="shared" si="0"/>
        <v>408000</v>
      </c>
      <c r="H9" s="260" t="s">
        <v>42</v>
      </c>
      <c r="I9" s="210" t="s">
        <v>45</v>
      </c>
      <c r="J9" s="930" t="s">
        <v>170</v>
      </c>
      <c r="K9" s="245" t="s">
        <v>135</v>
      </c>
      <c r="L9" s="228" t="s">
        <v>46</v>
      </c>
      <c r="M9" s="210"/>
      <c r="N9" s="261"/>
    </row>
    <row r="10" spans="1:14" x14ac:dyDescent="0.25">
      <c r="A10" s="211">
        <v>44293</v>
      </c>
      <c r="B10" s="212" t="s">
        <v>124</v>
      </c>
      <c r="C10" s="571" t="s">
        <v>130</v>
      </c>
      <c r="D10" s="572" t="s">
        <v>92</v>
      </c>
      <c r="E10" s="214">
        <v>3800</v>
      </c>
      <c r="F10" s="222">
        <v>3800</v>
      </c>
      <c r="G10" s="522">
        <f t="shared" si="0"/>
        <v>408000</v>
      </c>
      <c r="H10" s="260" t="s">
        <v>42</v>
      </c>
      <c r="I10" s="210" t="s">
        <v>45</v>
      </c>
      <c r="J10" s="930" t="s">
        <v>170</v>
      </c>
      <c r="K10" s="245" t="s">
        <v>135</v>
      </c>
      <c r="L10" s="228" t="s">
        <v>46</v>
      </c>
      <c r="M10" s="210"/>
      <c r="N10" s="212"/>
    </row>
    <row r="11" spans="1:14" x14ac:dyDescent="0.25">
      <c r="A11" s="211">
        <v>44293</v>
      </c>
      <c r="B11" s="212" t="s">
        <v>168</v>
      </c>
      <c r="C11" s="571" t="s">
        <v>169</v>
      </c>
      <c r="D11" s="328" t="s">
        <v>92</v>
      </c>
      <c r="E11" s="220">
        <v>279900</v>
      </c>
      <c r="F11" s="222">
        <v>279900</v>
      </c>
      <c r="G11" s="526">
        <f>G10-E11+F11</f>
        <v>408000</v>
      </c>
      <c r="H11" s="426" t="s">
        <v>42</v>
      </c>
      <c r="I11" s="221" t="s">
        <v>45</v>
      </c>
      <c r="J11" s="930" t="s">
        <v>171</v>
      </c>
      <c r="K11" s="245" t="s">
        <v>135</v>
      </c>
      <c r="L11" s="877" t="s">
        <v>46</v>
      </c>
      <c r="M11" s="221"/>
      <c r="N11" s="212"/>
    </row>
    <row r="12" spans="1:14" x14ac:dyDescent="0.25">
      <c r="A12" s="211">
        <v>44293</v>
      </c>
      <c r="B12" s="568" t="s">
        <v>173</v>
      </c>
      <c r="C12" s="568" t="s">
        <v>122</v>
      </c>
      <c r="D12" s="569" t="s">
        <v>92</v>
      </c>
      <c r="E12" s="573">
        <v>50000</v>
      </c>
      <c r="F12" s="263">
        <v>50000</v>
      </c>
      <c r="G12" s="526">
        <f t="shared" ref="G12:G16" si="1">G11-E12+F12</f>
        <v>408000</v>
      </c>
      <c r="H12" s="426" t="s">
        <v>42</v>
      </c>
      <c r="I12" s="221" t="s">
        <v>45</v>
      </c>
      <c r="J12" s="930" t="s">
        <v>174</v>
      </c>
      <c r="K12" s="245" t="s">
        <v>135</v>
      </c>
      <c r="L12" s="228" t="s">
        <v>46</v>
      </c>
      <c r="M12" s="210"/>
      <c r="N12" s="230"/>
    </row>
    <row r="13" spans="1:14" x14ac:dyDescent="0.25">
      <c r="A13" s="211">
        <v>44293</v>
      </c>
      <c r="B13" s="571" t="s">
        <v>201</v>
      </c>
      <c r="C13" s="571" t="s">
        <v>130</v>
      </c>
      <c r="D13" s="572" t="s">
        <v>91</v>
      </c>
      <c r="E13" s="266">
        <v>3400</v>
      </c>
      <c r="F13" s="263">
        <v>3400</v>
      </c>
      <c r="G13" s="526">
        <f t="shared" si="1"/>
        <v>408000</v>
      </c>
      <c r="H13" s="426" t="s">
        <v>42</v>
      </c>
      <c r="I13" s="221" t="s">
        <v>45</v>
      </c>
      <c r="J13" s="930" t="s">
        <v>199</v>
      </c>
      <c r="K13" s="245" t="s">
        <v>135</v>
      </c>
      <c r="L13" s="228" t="s">
        <v>46</v>
      </c>
      <c r="M13" s="210"/>
      <c r="N13" s="230"/>
    </row>
    <row r="14" spans="1:14" ht="15.75" customHeight="1" x14ac:dyDescent="0.25">
      <c r="A14" s="211">
        <v>44295</v>
      </c>
      <c r="B14" s="571" t="s">
        <v>105</v>
      </c>
      <c r="C14" s="571" t="s">
        <v>50</v>
      </c>
      <c r="D14" s="572" t="s">
        <v>14</v>
      </c>
      <c r="E14" s="278"/>
      <c r="F14" s="646">
        <v>12000</v>
      </c>
      <c r="G14" s="526">
        <f t="shared" si="1"/>
        <v>420000</v>
      </c>
      <c r="H14" s="426" t="s">
        <v>42</v>
      </c>
      <c r="I14" s="221" t="s">
        <v>45</v>
      </c>
      <c r="J14" s="322" t="s">
        <v>154</v>
      </c>
      <c r="K14" s="245" t="s">
        <v>135</v>
      </c>
      <c r="L14" s="228" t="s">
        <v>46</v>
      </c>
      <c r="M14" s="210"/>
      <c r="N14" s="212"/>
    </row>
    <row r="15" spans="1:14" x14ac:dyDescent="0.25">
      <c r="A15" s="211">
        <v>44295</v>
      </c>
      <c r="B15" s="568" t="s">
        <v>68</v>
      </c>
      <c r="C15" s="568" t="s">
        <v>67</v>
      </c>
      <c r="D15" s="569" t="s">
        <v>14</v>
      </c>
      <c r="E15" s="576">
        <v>6000</v>
      </c>
      <c r="F15" s="203"/>
      <c r="G15" s="526">
        <f t="shared" si="1"/>
        <v>414000</v>
      </c>
      <c r="H15" s="426" t="s">
        <v>42</v>
      </c>
      <c r="I15" s="221" t="s">
        <v>45</v>
      </c>
      <c r="J15" s="322" t="s">
        <v>154</v>
      </c>
      <c r="K15" s="245" t="s">
        <v>135</v>
      </c>
      <c r="L15" s="228" t="s">
        <v>46</v>
      </c>
      <c r="M15" s="210"/>
      <c r="N15" s="212" t="s">
        <v>243</v>
      </c>
    </row>
    <row r="16" spans="1:14" x14ac:dyDescent="0.25">
      <c r="A16" s="211">
        <v>44295</v>
      </c>
      <c r="B16" s="212" t="s">
        <v>68</v>
      </c>
      <c r="C16" s="571" t="s">
        <v>67</v>
      </c>
      <c r="D16" s="571" t="s">
        <v>14</v>
      </c>
      <c r="E16" s="227">
        <v>6000</v>
      </c>
      <c r="F16" s="646"/>
      <c r="G16" s="526">
        <f t="shared" si="1"/>
        <v>408000</v>
      </c>
      <c r="H16" s="426" t="s">
        <v>42</v>
      </c>
      <c r="I16" s="221" t="s">
        <v>45</v>
      </c>
      <c r="J16" s="322" t="s">
        <v>154</v>
      </c>
      <c r="K16" s="245" t="s">
        <v>135</v>
      </c>
      <c r="L16" s="228" t="s">
        <v>46</v>
      </c>
      <c r="M16" s="291"/>
      <c r="N16" s="251" t="s">
        <v>244</v>
      </c>
    </row>
    <row r="17" spans="1:14" x14ac:dyDescent="0.25">
      <c r="A17" s="250">
        <v>44296</v>
      </c>
      <c r="B17" s="212" t="s">
        <v>68</v>
      </c>
      <c r="C17" s="571" t="s">
        <v>67</v>
      </c>
      <c r="D17" s="571" t="s">
        <v>14</v>
      </c>
      <c r="E17" s="227">
        <v>6000</v>
      </c>
      <c r="F17" s="647"/>
      <c r="G17" s="526">
        <f t="shared" ref="G17:G82" si="2">G16-E17+F17</f>
        <v>402000</v>
      </c>
      <c r="H17" s="426" t="s">
        <v>42</v>
      </c>
      <c r="I17" s="221" t="s">
        <v>45</v>
      </c>
      <c r="J17" s="322" t="s">
        <v>154</v>
      </c>
      <c r="K17" s="245" t="s">
        <v>135</v>
      </c>
      <c r="L17" s="228" t="s">
        <v>46</v>
      </c>
      <c r="M17" s="26"/>
      <c r="N17" s="25" t="s">
        <v>243</v>
      </c>
    </row>
    <row r="18" spans="1:14" x14ac:dyDescent="0.25">
      <c r="A18" s="250">
        <v>44296</v>
      </c>
      <c r="B18" s="212" t="s">
        <v>68</v>
      </c>
      <c r="C18" s="571" t="s">
        <v>67</v>
      </c>
      <c r="D18" s="571" t="s">
        <v>14</v>
      </c>
      <c r="E18" s="227">
        <v>8000</v>
      </c>
      <c r="F18" s="648"/>
      <c r="G18" s="526">
        <f t="shared" si="2"/>
        <v>394000</v>
      </c>
      <c r="H18" s="426" t="s">
        <v>42</v>
      </c>
      <c r="I18" s="221" t="s">
        <v>45</v>
      </c>
      <c r="J18" s="322" t="s">
        <v>154</v>
      </c>
      <c r="K18" s="245" t="s">
        <v>135</v>
      </c>
      <c r="L18" s="228" t="s">
        <v>46</v>
      </c>
      <c r="M18" s="26"/>
      <c r="N18" s="25" t="s">
        <v>267</v>
      </c>
    </row>
    <row r="19" spans="1:14" x14ac:dyDescent="0.25">
      <c r="A19" s="250">
        <v>44298</v>
      </c>
      <c r="B19" s="212" t="s">
        <v>105</v>
      </c>
      <c r="C19" s="571" t="s">
        <v>50</v>
      </c>
      <c r="D19" s="571" t="s">
        <v>14</v>
      </c>
      <c r="E19" s="453"/>
      <c r="F19" s="651">
        <v>14000</v>
      </c>
      <c r="G19" s="526">
        <f t="shared" si="2"/>
        <v>408000</v>
      </c>
      <c r="H19" s="426" t="s">
        <v>42</v>
      </c>
      <c r="I19" s="221" t="s">
        <v>45</v>
      </c>
      <c r="J19" s="322" t="s">
        <v>230</v>
      </c>
      <c r="K19" s="245" t="s">
        <v>135</v>
      </c>
      <c r="L19" s="756" t="s">
        <v>46</v>
      </c>
      <c r="M19" s="257"/>
      <c r="N19" s="259"/>
    </row>
    <row r="20" spans="1:14" x14ac:dyDescent="0.25">
      <c r="A20" s="250">
        <v>44299</v>
      </c>
      <c r="B20" s="212" t="s">
        <v>68</v>
      </c>
      <c r="C20" s="571" t="s">
        <v>67</v>
      </c>
      <c r="D20" s="571" t="s">
        <v>14</v>
      </c>
      <c r="E20" s="453">
        <v>6000</v>
      </c>
      <c r="F20" s="651"/>
      <c r="G20" s="526">
        <f t="shared" si="2"/>
        <v>402000</v>
      </c>
      <c r="H20" s="426" t="s">
        <v>42</v>
      </c>
      <c r="I20" s="221" t="s">
        <v>45</v>
      </c>
      <c r="J20" s="322" t="s">
        <v>230</v>
      </c>
      <c r="K20" s="245" t="s">
        <v>135</v>
      </c>
      <c r="L20" s="756" t="s">
        <v>46</v>
      </c>
      <c r="M20" s="257"/>
      <c r="N20" s="259" t="s">
        <v>243</v>
      </c>
    </row>
    <row r="21" spans="1:14" x14ac:dyDescent="0.25">
      <c r="A21" s="250">
        <v>44299</v>
      </c>
      <c r="B21" s="212" t="s">
        <v>68</v>
      </c>
      <c r="C21" s="571" t="s">
        <v>67</v>
      </c>
      <c r="D21" s="571" t="s">
        <v>14</v>
      </c>
      <c r="E21" s="453">
        <v>4000</v>
      </c>
      <c r="F21" s="651"/>
      <c r="G21" s="526">
        <f t="shared" si="2"/>
        <v>398000</v>
      </c>
      <c r="H21" s="426" t="s">
        <v>42</v>
      </c>
      <c r="I21" s="221" t="s">
        <v>45</v>
      </c>
      <c r="J21" s="322" t="s">
        <v>230</v>
      </c>
      <c r="K21" s="245" t="s">
        <v>135</v>
      </c>
      <c r="L21" s="756" t="s">
        <v>46</v>
      </c>
      <c r="M21" s="257"/>
      <c r="N21" s="259" t="s">
        <v>486</v>
      </c>
    </row>
    <row r="22" spans="1:14" x14ac:dyDescent="0.25">
      <c r="A22" s="250">
        <v>44299</v>
      </c>
      <c r="B22" s="212" t="s">
        <v>68</v>
      </c>
      <c r="C22" s="571" t="s">
        <v>67</v>
      </c>
      <c r="D22" s="571" t="s">
        <v>14</v>
      </c>
      <c r="E22" s="453">
        <v>3000</v>
      </c>
      <c r="F22" s="651"/>
      <c r="G22" s="526">
        <f t="shared" si="2"/>
        <v>395000</v>
      </c>
      <c r="H22" s="426" t="s">
        <v>42</v>
      </c>
      <c r="I22" s="221" t="s">
        <v>45</v>
      </c>
      <c r="J22" s="322" t="s">
        <v>230</v>
      </c>
      <c r="K22" s="245" t="s">
        <v>135</v>
      </c>
      <c r="L22" s="756" t="s">
        <v>46</v>
      </c>
      <c r="M22" s="257"/>
      <c r="N22" s="259" t="s">
        <v>816</v>
      </c>
    </row>
    <row r="23" spans="1:14" x14ac:dyDescent="0.25">
      <c r="A23" s="250">
        <v>44299</v>
      </c>
      <c r="B23" s="212" t="s">
        <v>68</v>
      </c>
      <c r="C23" s="571" t="s">
        <v>67</v>
      </c>
      <c r="D23" s="571" t="s">
        <v>14</v>
      </c>
      <c r="E23" s="453">
        <v>1000</v>
      </c>
      <c r="F23" s="651"/>
      <c r="G23" s="526">
        <f t="shared" si="2"/>
        <v>394000</v>
      </c>
      <c r="H23" s="426" t="s">
        <v>42</v>
      </c>
      <c r="I23" s="221" t="s">
        <v>45</v>
      </c>
      <c r="J23" s="322" t="s">
        <v>230</v>
      </c>
      <c r="K23" s="245" t="s">
        <v>135</v>
      </c>
      <c r="L23" s="756" t="s">
        <v>46</v>
      </c>
      <c r="M23" s="257"/>
      <c r="N23" s="259" t="s">
        <v>817</v>
      </c>
    </row>
    <row r="24" spans="1:14" x14ac:dyDescent="0.25">
      <c r="A24" s="250">
        <v>44299</v>
      </c>
      <c r="B24" s="288" t="s">
        <v>288</v>
      </c>
      <c r="C24" s="288" t="s">
        <v>167</v>
      </c>
      <c r="D24" s="288" t="s">
        <v>92</v>
      </c>
      <c r="E24" s="581">
        <v>195000</v>
      </c>
      <c r="F24" s="307">
        <v>195000</v>
      </c>
      <c r="G24" s="526">
        <f t="shared" si="2"/>
        <v>394000</v>
      </c>
      <c r="H24" s="426" t="s">
        <v>42</v>
      </c>
      <c r="I24" s="221" t="s">
        <v>45</v>
      </c>
      <c r="J24" s="886" t="s">
        <v>290</v>
      </c>
      <c r="K24" s="245" t="s">
        <v>135</v>
      </c>
      <c r="L24" s="756" t="s">
        <v>46</v>
      </c>
      <c r="M24" s="26"/>
      <c r="N24" s="25"/>
    </row>
    <row r="25" spans="1:14" ht="14.25" customHeight="1" x14ac:dyDescent="0.25">
      <c r="A25" s="250">
        <v>44299</v>
      </c>
      <c r="B25" s="288" t="s">
        <v>289</v>
      </c>
      <c r="C25" s="288" t="s">
        <v>130</v>
      </c>
      <c r="D25" s="288" t="s">
        <v>92</v>
      </c>
      <c r="E25" s="581">
        <v>4150</v>
      </c>
      <c r="F25" s="650">
        <v>4150</v>
      </c>
      <c r="G25" s="526">
        <f t="shared" si="2"/>
        <v>394000</v>
      </c>
      <c r="H25" s="426" t="s">
        <v>42</v>
      </c>
      <c r="I25" s="221" t="s">
        <v>45</v>
      </c>
      <c r="J25" s="937" t="s">
        <v>291</v>
      </c>
      <c r="K25" s="245" t="s">
        <v>135</v>
      </c>
      <c r="L25" s="756" t="s">
        <v>46</v>
      </c>
      <c r="M25" s="257"/>
      <c r="N25" s="259"/>
    </row>
    <row r="26" spans="1:14" x14ac:dyDescent="0.25">
      <c r="A26" s="48">
        <v>44299</v>
      </c>
      <c r="B26" s="516" t="s">
        <v>329</v>
      </c>
      <c r="C26" s="516" t="s">
        <v>330</v>
      </c>
      <c r="D26" s="516" t="s">
        <v>92</v>
      </c>
      <c r="E26" s="807">
        <v>40000</v>
      </c>
      <c r="F26" s="649">
        <v>40000</v>
      </c>
      <c r="G26" s="526">
        <f t="shared" si="2"/>
        <v>394000</v>
      </c>
      <c r="H26" s="426" t="s">
        <v>42</v>
      </c>
      <c r="I26" s="221" t="s">
        <v>45</v>
      </c>
      <c r="J26" s="884" t="s">
        <v>340</v>
      </c>
      <c r="K26" s="245" t="s">
        <v>135</v>
      </c>
      <c r="L26" s="756" t="s">
        <v>46</v>
      </c>
      <c r="M26" s="26"/>
      <c r="N26" s="25"/>
    </row>
    <row r="27" spans="1:14" x14ac:dyDescent="0.25">
      <c r="A27" s="48">
        <v>44299</v>
      </c>
      <c r="B27" s="516" t="s">
        <v>331</v>
      </c>
      <c r="C27" s="516" t="s">
        <v>330</v>
      </c>
      <c r="D27" s="516" t="s">
        <v>92</v>
      </c>
      <c r="E27" s="807">
        <v>22500</v>
      </c>
      <c r="F27" s="767">
        <v>22500</v>
      </c>
      <c r="G27" s="526">
        <f t="shared" si="2"/>
        <v>394000</v>
      </c>
      <c r="H27" s="426" t="s">
        <v>42</v>
      </c>
      <c r="I27" s="221" t="s">
        <v>45</v>
      </c>
      <c r="J27" s="884" t="s">
        <v>340</v>
      </c>
      <c r="K27" s="245" t="s">
        <v>135</v>
      </c>
      <c r="L27" s="756" t="s">
        <v>46</v>
      </c>
      <c r="M27" s="430"/>
      <c r="N27" s="25"/>
    </row>
    <row r="28" spans="1:14" x14ac:dyDescent="0.25">
      <c r="A28" s="48">
        <v>44299</v>
      </c>
      <c r="B28" s="516" t="s">
        <v>332</v>
      </c>
      <c r="C28" s="516" t="s">
        <v>330</v>
      </c>
      <c r="D28" s="516" t="s">
        <v>92</v>
      </c>
      <c r="E28" s="807">
        <v>18000</v>
      </c>
      <c r="F28" s="767">
        <v>18000</v>
      </c>
      <c r="G28" s="526">
        <f t="shared" si="2"/>
        <v>394000</v>
      </c>
      <c r="H28" s="426" t="s">
        <v>42</v>
      </c>
      <c r="I28" s="221" t="s">
        <v>45</v>
      </c>
      <c r="J28" s="884" t="s">
        <v>340</v>
      </c>
      <c r="K28" s="245" t="s">
        <v>135</v>
      </c>
      <c r="L28" s="228" t="s">
        <v>46</v>
      </c>
      <c r="M28" s="430"/>
      <c r="N28" s="25"/>
    </row>
    <row r="29" spans="1:14" x14ac:dyDescent="0.25">
      <c r="A29" s="48">
        <v>44299</v>
      </c>
      <c r="B29" s="516" t="s">
        <v>333</v>
      </c>
      <c r="C29" s="516" t="s">
        <v>330</v>
      </c>
      <c r="D29" s="516" t="s">
        <v>92</v>
      </c>
      <c r="E29" s="807">
        <v>6800</v>
      </c>
      <c r="F29" s="768">
        <v>6800</v>
      </c>
      <c r="G29" s="526">
        <f t="shared" si="2"/>
        <v>394000</v>
      </c>
      <c r="H29" s="426" t="s">
        <v>42</v>
      </c>
      <c r="I29" s="221" t="s">
        <v>45</v>
      </c>
      <c r="J29" s="884" t="s">
        <v>340</v>
      </c>
      <c r="K29" s="245" t="s">
        <v>135</v>
      </c>
      <c r="L29" s="228" t="s">
        <v>46</v>
      </c>
      <c r="M29" s="430"/>
      <c r="N29" s="297"/>
    </row>
    <row r="30" spans="1:14" x14ac:dyDescent="0.25">
      <c r="A30" s="48">
        <v>44299</v>
      </c>
      <c r="B30" s="515" t="s">
        <v>334</v>
      </c>
      <c r="C30" s="515" t="s">
        <v>330</v>
      </c>
      <c r="D30" s="516" t="s">
        <v>92</v>
      </c>
      <c r="E30" s="807">
        <v>85000</v>
      </c>
      <c r="F30" s="651">
        <v>85000</v>
      </c>
      <c r="G30" s="526">
        <f t="shared" si="2"/>
        <v>394000</v>
      </c>
      <c r="H30" s="426" t="s">
        <v>42</v>
      </c>
      <c r="I30" s="221" t="s">
        <v>45</v>
      </c>
      <c r="J30" s="884" t="s">
        <v>340</v>
      </c>
      <c r="K30" s="245" t="s">
        <v>135</v>
      </c>
      <c r="L30" s="228" t="s">
        <v>46</v>
      </c>
      <c r="M30" s="430"/>
      <c r="N30" s="25"/>
    </row>
    <row r="31" spans="1:14" x14ac:dyDescent="0.25">
      <c r="A31" s="48">
        <v>44299</v>
      </c>
      <c r="B31" s="516" t="s">
        <v>335</v>
      </c>
      <c r="C31" s="516" t="s">
        <v>330</v>
      </c>
      <c r="D31" s="516" t="s">
        <v>92</v>
      </c>
      <c r="E31" s="448">
        <v>18500</v>
      </c>
      <c r="F31" s="769">
        <v>18500</v>
      </c>
      <c r="G31" s="526">
        <f t="shared" si="2"/>
        <v>394000</v>
      </c>
      <c r="H31" s="426" t="s">
        <v>42</v>
      </c>
      <c r="I31" s="221" t="s">
        <v>45</v>
      </c>
      <c r="J31" s="884" t="s">
        <v>340</v>
      </c>
      <c r="K31" s="245" t="s">
        <v>135</v>
      </c>
      <c r="L31" s="228" t="s">
        <v>46</v>
      </c>
      <c r="M31" s="430"/>
      <c r="N31" s="25"/>
    </row>
    <row r="32" spans="1:14" x14ac:dyDescent="0.25">
      <c r="A32" s="48">
        <v>44299</v>
      </c>
      <c r="B32" s="516" t="s">
        <v>336</v>
      </c>
      <c r="C32" s="516" t="s">
        <v>330</v>
      </c>
      <c r="D32" s="516" t="s">
        <v>92</v>
      </c>
      <c r="E32" s="448">
        <v>6500</v>
      </c>
      <c r="F32" s="770">
        <v>6500</v>
      </c>
      <c r="G32" s="526">
        <f t="shared" si="2"/>
        <v>394000</v>
      </c>
      <c r="H32" s="426" t="s">
        <v>42</v>
      </c>
      <c r="I32" s="221" t="s">
        <v>45</v>
      </c>
      <c r="J32" s="884" t="s">
        <v>340</v>
      </c>
      <c r="K32" s="245" t="s">
        <v>135</v>
      </c>
      <c r="L32" s="228" t="s">
        <v>46</v>
      </c>
      <c r="M32" s="430"/>
      <c r="N32" s="25"/>
    </row>
    <row r="33" spans="1:14" x14ac:dyDescent="0.25">
      <c r="A33" s="48">
        <v>44299</v>
      </c>
      <c r="B33" s="516" t="s">
        <v>337</v>
      </c>
      <c r="C33" s="516" t="s">
        <v>330</v>
      </c>
      <c r="D33" s="516" t="s">
        <v>92</v>
      </c>
      <c r="E33" s="448">
        <v>13000</v>
      </c>
      <c r="F33" s="650">
        <v>13000</v>
      </c>
      <c r="G33" s="526">
        <f t="shared" si="2"/>
        <v>394000</v>
      </c>
      <c r="H33" s="426" t="s">
        <v>42</v>
      </c>
      <c r="I33" s="221" t="s">
        <v>45</v>
      </c>
      <c r="J33" s="884" t="s">
        <v>340</v>
      </c>
      <c r="K33" s="245" t="s">
        <v>135</v>
      </c>
      <c r="L33" s="228" t="s">
        <v>46</v>
      </c>
      <c r="M33" s="430"/>
      <c r="N33" s="25"/>
    </row>
    <row r="34" spans="1:14" x14ac:dyDescent="0.25">
      <c r="A34" s="48">
        <v>44299</v>
      </c>
      <c r="B34" s="516" t="s">
        <v>338</v>
      </c>
      <c r="C34" s="516" t="s">
        <v>330</v>
      </c>
      <c r="D34" s="516" t="s">
        <v>92</v>
      </c>
      <c r="E34" s="448">
        <v>18000</v>
      </c>
      <c r="F34" s="651">
        <v>18000</v>
      </c>
      <c r="G34" s="526">
        <f t="shared" si="2"/>
        <v>394000</v>
      </c>
      <c r="H34" s="426" t="s">
        <v>42</v>
      </c>
      <c r="I34" s="221" t="s">
        <v>45</v>
      </c>
      <c r="J34" s="884" t="s">
        <v>341</v>
      </c>
      <c r="K34" s="245" t="s">
        <v>135</v>
      </c>
      <c r="L34" s="228" t="s">
        <v>46</v>
      </c>
      <c r="M34" s="26"/>
      <c r="N34" s="25"/>
    </row>
    <row r="35" spans="1:14" x14ac:dyDescent="0.25">
      <c r="A35" s="48">
        <v>44299</v>
      </c>
      <c r="B35" s="516" t="s">
        <v>339</v>
      </c>
      <c r="C35" s="516" t="s">
        <v>330</v>
      </c>
      <c r="D35" s="516" t="s">
        <v>92</v>
      </c>
      <c r="E35" s="448">
        <v>5000</v>
      </c>
      <c r="F35" s="771">
        <v>5000</v>
      </c>
      <c r="G35" s="526">
        <f t="shared" si="2"/>
        <v>394000</v>
      </c>
      <c r="H35" s="426" t="s">
        <v>42</v>
      </c>
      <c r="I35" s="221" t="s">
        <v>45</v>
      </c>
      <c r="J35" s="884" t="s">
        <v>341</v>
      </c>
      <c r="K35" s="245" t="s">
        <v>135</v>
      </c>
      <c r="L35" s="228" t="s">
        <v>46</v>
      </c>
      <c r="M35" s="496"/>
      <c r="N35" s="25"/>
    </row>
    <row r="36" spans="1:14" x14ac:dyDescent="0.25">
      <c r="A36" s="48">
        <v>44305</v>
      </c>
      <c r="B36" s="516" t="s">
        <v>464</v>
      </c>
      <c r="C36" s="516" t="s">
        <v>330</v>
      </c>
      <c r="D36" s="516" t="s">
        <v>92</v>
      </c>
      <c r="E36" s="734">
        <v>8000</v>
      </c>
      <c r="F36" s="650">
        <v>8000</v>
      </c>
      <c r="G36" s="526">
        <f>G35-E36+F36</f>
        <v>394000</v>
      </c>
      <c r="H36" s="426" t="s">
        <v>42</v>
      </c>
      <c r="I36" s="221" t="s">
        <v>45</v>
      </c>
      <c r="J36" s="931" t="s">
        <v>468</v>
      </c>
      <c r="K36" s="245" t="s">
        <v>135</v>
      </c>
      <c r="L36" s="228" t="s">
        <v>46</v>
      </c>
      <c r="M36" s="26"/>
      <c r="N36" s="25"/>
    </row>
    <row r="37" spans="1:14" x14ac:dyDescent="0.25">
      <c r="A37" s="48">
        <v>44305</v>
      </c>
      <c r="B37" s="516" t="s">
        <v>459</v>
      </c>
      <c r="C37" s="516" t="s">
        <v>275</v>
      </c>
      <c r="D37" s="516" t="s">
        <v>275</v>
      </c>
      <c r="E37" s="734">
        <v>180000</v>
      </c>
      <c r="F37" s="768">
        <v>180000</v>
      </c>
      <c r="G37" s="526">
        <f t="shared" si="2"/>
        <v>394000</v>
      </c>
      <c r="H37" s="426" t="s">
        <v>42</v>
      </c>
      <c r="I37" s="221" t="s">
        <v>45</v>
      </c>
      <c r="J37" s="931" t="s">
        <v>466</v>
      </c>
      <c r="K37" s="245" t="s">
        <v>135</v>
      </c>
      <c r="L37" s="228" t="s">
        <v>46</v>
      </c>
      <c r="M37" s="257"/>
      <c r="N37" s="259"/>
    </row>
    <row r="38" spans="1:14" x14ac:dyDescent="0.25">
      <c r="A38" s="48">
        <v>44306</v>
      </c>
      <c r="B38" s="516" t="s">
        <v>105</v>
      </c>
      <c r="C38" s="516" t="s">
        <v>50</v>
      </c>
      <c r="D38" s="516" t="s">
        <v>14</v>
      </c>
      <c r="E38" s="734"/>
      <c r="F38" s="768">
        <v>19000</v>
      </c>
      <c r="G38" s="526">
        <f t="shared" si="2"/>
        <v>413000</v>
      </c>
      <c r="H38" s="426" t="s">
        <v>42</v>
      </c>
      <c r="I38" s="221" t="s">
        <v>45</v>
      </c>
      <c r="J38" s="931" t="s">
        <v>485</v>
      </c>
      <c r="K38" s="245" t="s">
        <v>135</v>
      </c>
      <c r="L38" s="228" t="s">
        <v>46</v>
      </c>
      <c r="M38" s="26"/>
      <c r="N38" s="25"/>
    </row>
    <row r="39" spans="1:14" x14ac:dyDescent="0.25">
      <c r="A39" s="48">
        <v>44306</v>
      </c>
      <c r="B39" s="212" t="s">
        <v>68</v>
      </c>
      <c r="C39" s="212" t="s">
        <v>67</v>
      </c>
      <c r="D39" s="287" t="s">
        <v>14</v>
      </c>
      <c r="E39" s="579">
        <v>6000</v>
      </c>
      <c r="F39" s="768"/>
      <c r="G39" s="526">
        <f t="shared" si="2"/>
        <v>407000</v>
      </c>
      <c r="H39" s="426" t="s">
        <v>42</v>
      </c>
      <c r="I39" s="221" t="s">
        <v>45</v>
      </c>
      <c r="J39" s="880" t="s">
        <v>485</v>
      </c>
      <c r="K39" s="245" t="s">
        <v>135</v>
      </c>
      <c r="L39" s="228" t="s">
        <v>46</v>
      </c>
      <c r="M39" s="26"/>
      <c r="N39" s="25" t="s">
        <v>243</v>
      </c>
    </row>
    <row r="40" spans="1:14" x14ac:dyDescent="0.25">
      <c r="A40" s="48">
        <v>44306</v>
      </c>
      <c r="B40" s="212" t="s">
        <v>68</v>
      </c>
      <c r="C40" s="212" t="s">
        <v>67</v>
      </c>
      <c r="D40" s="287" t="s">
        <v>14</v>
      </c>
      <c r="E40" s="579">
        <v>6000</v>
      </c>
      <c r="F40" s="768"/>
      <c r="G40" s="526">
        <f t="shared" si="2"/>
        <v>401000</v>
      </c>
      <c r="H40" s="426" t="s">
        <v>42</v>
      </c>
      <c r="I40" s="221" t="s">
        <v>45</v>
      </c>
      <c r="J40" s="880" t="s">
        <v>485</v>
      </c>
      <c r="K40" s="245" t="s">
        <v>135</v>
      </c>
      <c r="L40" s="228" t="s">
        <v>46</v>
      </c>
      <c r="M40" s="26"/>
      <c r="N40" s="25" t="s">
        <v>486</v>
      </c>
    </row>
    <row r="41" spans="1:14" x14ac:dyDescent="0.25">
      <c r="A41" s="48">
        <v>44306</v>
      </c>
      <c r="B41" s="212" t="s">
        <v>68</v>
      </c>
      <c r="C41" s="212" t="s">
        <v>67</v>
      </c>
      <c r="D41" s="287" t="s">
        <v>14</v>
      </c>
      <c r="E41" s="448">
        <v>10000</v>
      </c>
      <c r="F41" s="768"/>
      <c r="G41" s="526">
        <f t="shared" si="2"/>
        <v>391000</v>
      </c>
      <c r="H41" s="426" t="s">
        <v>42</v>
      </c>
      <c r="I41" s="221" t="s">
        <v>45</v>
      </c>
      <c r="J41" s="880" t="s">
        <v>485</v>
      </c>
      <c r="K41" s="245" t="s">
        <v>135</v>
      </c>
      <c r="L41" s="228" t="s">
        <v>46</v>
      </c>
      <c r="M41" s="26"/>
      <c r="N41" s="25" t="s">
        <v>487</v>
      </c>
    </row>
    <row r="42" spans="1:14" ht="15.75" customHeight="1" x14ac:dyDescent="0.25">
      <c r="A42" s="48">
        <v>44306</v>
      </c>
      <c r="B42" s="516" t="s">
        <v>495</v>
      </c>
      <c r="C42" s="516" t="s">
        <v>330</v>
      </c>
      <c r="D42" s="516" t="s">
        <v>92</v>
      </c>
      <c r="E42" s="734">
        <v>7000</v>
      </c>
      <c r="F42" s="768">
        <v>7000</v>
      </c>
      <c r="G42" s="519">
        <f t="shared" si="2"/>
        <v>391000</v>
      </c>
      <c r="H42" s="445" t="s">
        <v>42</v>
      </c>
      <c r="I42" s="446" t="s">
        <v>45</v>
      </c>
      <c r="J42" s="887" t="s">
        <v>508</v>
      </c>
      <c r="K42" s="245" t="s">
        <v>135</v>
      </c>
      <c r="L42" s="756" t="s">
        <v>46</v>
      </c>
      <c r="M42" s="26"/>
      <c r="N42" s="25"/>
    </row>
    <row r="43" spans="1:14" x14ac:dyDescent="0.25">
      <c r="A43" s="48">
        <v>44306</v>
      </c>
      <c r="B43" s="516" t="s">
        <v>496</v>
      </c>
      <c r="C43" s="516" t="s">
        <v>330</v>
      </c>
      <c r="D43" s="516" t="s">
        <v>92</v>
      </c>
      <c r="E43" s="734">
        <v>6000</v>
      </c>
      <c r="F43" s="651">
        <v>6000</v>
      </c>
      <c r="G43" s="526">
        <f t="shared" si="2"/>
        <v>391000</v>
      </c>
      <c r="H43" s="426" t="s">
        <v>42</v>
      </c>
      <c r="I43" s="221" t="s">
        <v>45</v>
      </c>
      <c r="J43" s="887" t="s">
        <v>508</v>
      </c>
      <c r="K43" s="245" t="s">
        <v>135</v>
      </c>
      <c r="L43" s="228" t="s">
        <v>46</v>
      </c>
      <c r="M43" s="257"/>
      <c r="N43" s="259"/>
    </row>
    <row r="44" spans="1:14" x14ac:dyDescent="0.25">
      <c r="A44" s="48">
        <v>44306</v>
      </c>
      <c r="B44" s="516" t="s">
        <v>497</v>
      </c>
      <c r="C44" s="516" t="s">
        <v>330</v>
      </c>
      <c r="D44" s="516" t="s">
        <v>92</v>
      </c>
      <c r="E44" s="734">
        <v>3000</v>
      </c>
      <c r="F44" s="771">
        <v>3000</v>
      </c>
      <c r="G44" s="526">
        <f t="shared" si="2"/>
        <v>391000</v>
      </c>
      <c r="H44" s="426" t="s">
        <v>42</v>
      </c>
      <c r="I44" s="221" t="s">
        <v>45</v>
      </c>
      <c r="J44" s="887" t="s">
        <v>508</v>
      </c>
      <c r="K44" s="245" t="s">
        <v>135</v>
      </c>
      <c r="L44" s="228" t="s">
        <v>46</v>
      </c>
      <c r="M44" s="26"/>
      <c r="N44" s="25"/>
    </row>
    <row r="45" spans="1:14" x14ac:dyDescent="0.25">
      <c r="A45" s="48">
        <v>44306</v>
      </c>
      <c r="B45" s="516" t="s">
        <v>498</v>
      </c>
      <c r="C45" s="516" t="s">
        <v>330</v>
      </c>
      <c r="D45" s="516" t="s">
        <v>92</v>
      </c>
      <c r="E45" s="734">
        <v>5000</v>
      </c>
      <c r="F45" s="772">
        <v>5000</v>
      </c>
      <c r="G45" s="526">
        <f t="shared" si="2"/>
        <v>391000</v>
      </c>
      <c r="H45" s="426" t="s">
        <v>42</v>
      </c>
      <c r="I45" s="221" t="s">
        <v>45</v>
      </c>
      <c r="J45" s="887" t="s">
        <v>508</v>
      </c>
      <c r="K45" s="245" t="s">
        <v>135</v>
      </c>
      <c r="L45" s="228" t="s">
        <v>46</v>
      </c>
      <c r="M45" s="26"/>
      <c r="N45" s="25"/>
    </row>
    <row r="46" spans="1:14" x14ac:dyDescent="0.25">
      <c r="A46" s="48">
        <v>44306</v>
      </c>
      <c r="B46" s="516" t="s">
        <v>499</v>
      </c>
      <c r="C46" s="516" t="s">
        <v>330</v>
      </c>
      <c r="D46" s="516" t="s">
        <v>92</v>
      </c>
      <c r="E46" s="734">
        <v>10000</v>
      </c>
      <c r="F46" s="773">
        <v>10000</v>
      </c>
      <c r="G46" s="526">
        <f t="shared" si="2"/>
        <v>391000</v>
      </c>
      <c r="H46" s="426" t="s">
        <v>42</v>
      </c>
      <c r="I46" s="221" t="s">
        <v>45</v>
      </c>
      <c r="J46" s="887" t="s">
        <v>508</v>
      </c>
      <c r="K46" s="245" t="s">
        <v>135</v>
      </c>
      <c r="L46" s="228" t="s">
        <v>46</v>
      </c>
      <c r="M46" s="26"/>
      <c r="N46" s="25"/>
    </row>
    <row r="47" spans="1:14" x14ac:dyDescent="0.25">
      <c r="A47" s="48">
        <v>44306</v>
      </c>
      <c r="B47" s="516" t="s">
        <v>500</v>
      </c>
      <c r="C47" s="516" t="s">
        <v>330</v>
      </c>
      <c r="D47" s="516" t="s">
        <v>92</v>
      </c>
      <c r="E47" s="734">
        <v>4000</v>
      </c>
      <c r="F47" s="650">
        <v>4000</v>
      </c>
      <c r="G47" s="526">
        <f t="shared" si="2"/>
        <v>391000</v>
      </c>
      <c r="H47" s="426" t="s">
        <v>42</v>
      </c>
      <c r="I47" s="221" t="s">
        <v>45</v>
      </c>
      <c r="J47" s="887" t="s">
        <v>508</v>
      </c>
      <c r="K47" s="245" t="s">
        <v>135</v>
      </c>
      <c r="L47" s="228" t="s">
        <v>46</v>
      </c>
      <c r="M47" s="26"/>
      <c r="N47" s="25"/>
    </row>
    <row r="48" spans="1:14" ht="14.25" customHeight="1" x14ac:dyDescent="0.25">
      <c r="A48" s="48">
        <v>44306</v>
      </c>
      <c r="B48" s="516" t="s">
        <v>501</v>
      </c>
      <c r="C48" s="516" t="s">
        <v>330</v>
      </c>
      <c r="D48" s="516" t="s">
        <v>92</v>
      </c>
      <c r="E48" s="734">
        <v>30000</v>
      </c>
      <c r="F48" s="651">
        <v>30000</v>
      </c>
      <c r="G48" s="526">
        <f t="shared" si="2"/>
        <v>391000</v>
      </c>
      <c r="H48" s="426" t="s">
        <v>42</v>
      </c>
      <c r="I48" s="221" t="s">
        <v>45</v>
      </c>
      <c r="J48" s="887" t="s">
        <v>508</v>
      </c>
      <c r="K48" s="245" t="s">
        <v>135</v>
      </c>
      <c r="L48" s="228" t="s">
        <v>46</v>
      </c>
      <c r="M48" s="427"/>
      <c r="N48" s="451"/>
    </row>
    <row r="49" spans="1:14" x14ac:dyDescent="0.25">
      <c r="A49" s="48">
        <v>44306</v>
      </c>
      <c r="B49" s="516" t="s">
        <v>502</v>
      </c>
      <c r="C49" s="516" t="s">
        <v>330</v>
      </c>
      <c r="D49" s="516" t="s">
        <v>92</v>
      </c>
      <c r="E49" s="734">
        <v>7000</v>
      </c>
      <c r="F49" s="651">
        <v>7000</v>
      </c>
      <c r="G49" s="526">
        <f t="shared" si="2"/>
        <v>391000</v>
      </c>
      <c r="H49" s="426" t="s">
        <v>42</v>
      </c>
      <c r="I49" s="221" t="s">
        <v>45</v>
      </c>
      <c r="J49" s="887" t="s">
        <v>508</v>
      </c>
      <c r="K49" s="245" t="s">
        <v>135</v>
      </c>
      <c r="L49" s="228" t="s">
        <v>46</v>
      </c>
      <c r="M49" s="427"/>
      <c r="N49" s="451"/>
    </row>
    <row r="50" spans="1:14" x14ac:dyDescent="0.25">
      <c r="A50" s="48">
        <v>44306</v>
      </c>
      <c r="B50" s="516" t="s">
        <v>503</v>
      </c>
      <c r="C50" s="516" t="s">
        <v>330</v>
      </c>
      <c r="D50" s="516" t="s">
        <v>92</v>
      </c>
      <c r="E50" s="734">
        <v>5500</v>
      </c>
      <c r="F50" s="651">
        <v>5500</v>
      </c>
      <c r="G50" s="526">
        <f t="shared" si="2"/>
        <v>391000</v>
      </c>
      <c r="H50" s="426" t="s">
        <v>42</v>
      </c>
      <c r="I50" s="221" t="s">
        <v>45</v>
      </c>
      <c r="J50" s="887" t="s">
        <v>508</v>
      </c>
      <c r="K50" s="245" t="s">
        <v>135</v>
      </c>
      <c r="L50" s="228" t="s">
        <v>46</v>
      </c>
      <c r="M50" s="427"/>
      <c r="N50" s="451"/>
    </row>
    <row r="51" spans="1:14" ht="15" customHeight="1" x14ac:dyDescent="0.25">
      <c r="A51" s="48">
        <v>44306</v>
      </c>
      <c r="B51" s="516" t="s">
        <v>505</v>
      </c>
      <c r="C51" s="516" t="s">
        <v>330</v>
      </c>
      <c r="D51" s="516" t="s">
        <v>92</v>
      </c>
      <c r="E51" s="734">
        <v>29000</v>
      </c>
      <c r="F51" s="768">
        <v>29000</v>
      </c>
      <c r="G51" s="526">
        <f t="shared" si="2"/>
        <v>391000</v>
      </c>
      <c r="H51" s="426" t="s">
        <v>42</v>
      </c>
      <c r="I51" s="221" t="s">
        <v>45</v>
      </c>
      <c r="J51" s="887" t="s">
        <v>508</v>
      </c>
      <c r="K51" s="245" t="s">
        <v>135</v>
      </c>
      <c r="L51" s="228" t="s">
        <v>46</v>
      </c>
      <c r="M51" s="26"/>
      <c r="N51" s="25"/>
    </row>
    <row r="52" spans="1:14" ht="14.25" customHeight="1" x14ac:dyDescent="0.25">
      <c r="A52" s="48">
        <v>44306</v>
      </c>
      <c r="B52" s="516" t="s">
        <v>504</v>
      </c>
      <c r="C52" s="516" t="s">
        <v>330</v>
      </c>
      <c r="D52" s="516" t="s">
        <v>92</v>
      </c>
      <c r="E52" s="734">
        <v>17000</v>
      </c>
      <c r="F52" s="768">
        <v>17000</v>
      </c>
      <c r="G52" s="526">
        <f t="shared" si="2"/>
        <v>391000</v>
      </c>
      <c r="H52" s="426" t="s">
        <v>42</v>
      </c>
      <c r="I52" s="221" t="s">
        <v>45</v>
      </c>
      <c r="J52" s="887" t="s">
        <v>508</v>
      </c>
      <c r="K52" s="245" t="s">
        <v>135</v>
      </c>
      <c r="L52" s="228" t="s">
        <v>46</v>
      </c>
      <c r="M52" s="257"/>
      <c r="N52" s="259"/>
    </row>
    <row r="53" spans="1:14" ht="15.75" customHeight="1" x14ac:dyDescent="0.25">
      <c r="A53" s="48">
        <v>44306</v>
      </c>
      <c r="B53" s="516" t="s">
        <v>506</v>
      </c>
      <c r="C53" s="516" t="s">
        <v>330</v>
      </c>
      <c r="D53" s="516" t="s">
        <v>92</v>
      </c>
      <c r="E53" s="734">
        <v>5000</v>
      </c>
      <c r="F53" s="771">
        <v>5000</v>
      </c>
      <c r="G53" s="526">
        <f t="shared" si="2"/>
        <v>391000</v>
      </c>
      <c r="H53" s="426" t="s">
        <v>42</v>
      </c>
      <c r="I53" s="221" t="s">
        <v>45</v>
      </c>
      <c r="J53" s="887" t="s">
        <v>508</v>
      </c>
      <c r="K53" s="245" t="s">
        <v>135</v>
      </c>
      <c r="L53" s="228" t="s">
        <v>46</v>
      </c>
      <c r="M53" s="26"/>
      <c r="N53" s="25"/>
    </row>
    <row r="54" spans="1:14" x14ac:dyDescent="0.25">
      <c r="A54" s="48">
        <v>44306</v>
      </c>
      <c r="B54" s="516" t="s">
        <v>507</v>
      </c>
      <c r="C54" s="516" t="s">
        <v>330</v>
      </c>
      <c r="D54" s="516" t="s">
        <v>92</v>
      </c>
      <c r="E54" s="743">
        <v>39000</v>
      </c>
      <c r="F54" s="307">
        <v>39000</v>
      </c>
      <c r="G54" s="526">
        <f t="shared" si="2"/>
        <v>391000</v>
      </c>
      <c r="H54" s="426" t="s">
        <v>42</v>
      </c>
      <c r="I54" s="221" t="s">
        <v>45</v>
      </c>
      <c r="J54" s="887" t="s">
        <v>508</v>
      </c>
      <c r="K54" s="245" t="s">
        <v>135</v>
      </c>
      <c r="L54" s="228" t="s">
        <v>46</v>
      </c>
      <c r="M54" s="26"/>
      <c r="N54" s="25"/>
    </row>
    <row r="55" spans="1:14" x14ac:dyDescent="0.25">
      <c r="A55" s="48">
        <v>44307</v>
      </c>
      <c r="B55" s="516" t="s">
        <v>543</v>
      </c>
      <c r="C55" s="516" t="s">
        <v>330</v>
      </c>
      <c r="D55" s="516" t="s">
        <v>92</v>
      </c>
      <c r="E55" s="734">
        <v>4000</v>
      </c>
      <c r="F55" s="773">
        <v>4000</v>
      </c>
      <c r="G55" s="526">
        <f t="shared" si="2"/>
        <v>391000</v>
      </c>
      <c r="H55" s="426" t="s">
        <v>42</v>
      </c>
      <c r="I55" s="221" t="s">
        <v>45</v>
      </c>
      <c r="J55" s="931" t="s">
        <v>544</v>
      </c>
      <c r="K55" s="245" t="s">
        <v>135</v>
      </c>
      <c r="L55" s="228" t="s">
        <v>46</v>
      </c>
      <c r="M55" s="26"/>
      <c r="N55" s="25"/>
    </row>
    <row r="56" spans="1:14" x14ac:dyDescent="0.25">
      <c r="A56" s="48">
        <v>44309</v>
      </c>
      <c r="B56" s="516" t="s">
        <v>571</v>
      </c>
      <c r="C56" s="516" t="s">
        <v>189</v>
      </c>
      <c r="D56" s="516" t="s">
        <v>572</v>
      </c>
      <c r="E56" s="844">
        <v>200000</v>
      </c>
      <c r="F56" s="774">
        <v>200000</v>
      </c>
      <c r="G56" s="526">
        <f t="shared" si="2"/>
        <v>391000</v>
      </c>
      <c r="H56" s="426" t="s">
        <v>42</v>
      </c>
      <c r="I56" s="221" t="s">
        <v>45</v>
      </c>
      <c r="J56" s="931" t="s">
        <v>573</v>
      </c>
      <c r="K56" s="245" t="s">
        <v>135</v>
      </c>
      <c r="L56" s="228" t="s">
        <v>46</v>
      </c>
      <c r="M56" s="26"/>
      <c r="N56" s="25"/>
    </row>
    <row r="57" spans="1:14" x14ac:dyDescent="0.25">
      <c r="A57" s="48">
        <v>44309</v>
      </c>
      <c r="B57" s="516" t="s">
        <v>818</v>
      </c>
      <c r="C57" s="516" t="s">
        <v>122</v>
      </c>
      <c r="D57" s="516" t="s">
        <v>92</v>
      </c>
      <c r="E57" s="844">
        <v>10000</v>
      </c>
      <c r="F57" s="775">
        <v>10000</v>
      </c>
      <c r="G57" s="526">
        <f t="shared" si="2"/>
        <v>391000</v>
      </c>
      <c r="H57" s="426" t="s">
        <v>42</v>
      </c>
      <c r="I57" s="221" t="s">
        <v>45</v>
      </c>
      <c r="J57" s="290" t="s">
        <v>575</v>
      </c>
      <c r="K57" s="245" t="s">
        <v>135</v>
      </c>
      <c r="L57" s="228" t="s">
        <v>46</v>
      </c>
      <c r="M57" s="26"/>
      <c r="N57" s="25"/>
    </row>
    <row r="58" spans="1:14" x14ac:dyDescent="0.25">
      <c r="A58" s="48">
        <v>44314</v>
      </c>
      <c r="B58" s="516" t="s">
        <v>105</v>
      </c>
      <c r="C58" s="516" t="s">
        <v>50</v>
      </c>
      <c r="D58" s="516" t="s">
        <v>14</v>
      </c>
      <c r="E58" s="844"/>
      <c r="F58" s="775">
        <v>16000</v>
      </c>
      <c r="G58" s="526">
        <f t="shared" si="2"/>
        <v>407000</v>
      </c>
      <c r="H58" s="426" t="s">
        <v>42</v>
      </c>
      <c r="I58" s="221" t="s">
        <v>45</v>
      </c>
      <c r="J58" s="931" t="s">
        <v>575</v>
      </c>
      <c r="K58" s="245" t="s">
        <v>135</v>
      </c>
      <c r="L58" s="228" t="s">
        <v>46</v>
      </c>
      <c r="M58" s="26"/>
      <c r="N58" s="322"/>
    </row>
    <row r="59" spans="1:14" x14ac:dyDescent="0.25">
      <c r="A59" s="48">
        <v>44314</v>
      </c>
      <c r="B59" s="571" t="s">
        <v>68</v>
      </c>
      <c r="C59" s="571" t="s">
        <v>67</v>
      </c>
      <c r="D59" s="572" t="s">
        <v>14</v>
      </c>
      <c r="E59" s="448">
        <v>5000</v>
      </c>
      <c r="F59" s="771"/>
      <c r="G59" s="526">
        <f t="shared" si="2"/>
        <v>402000</v>
      </c>
      <c r="H59" s="426" t="s">
        <v>42</v>
      </c>
      <c r="I59" s="221" t="s">
        <v>45</v>
      </c>
      <c r="J59" s="291" t="s">
        <v>807</v>
      </c>
      <c r="K59" s="245" t="s">
        <v>135</v>
      </c>
      <c r="L59" s="228" t="s">
        <v>46</v>
      </c>
      <c r="M59" s="26"/>
      <c r="N59" s="25" t="s">
        <v>243</v>
      </c>
    </row>
    <row r="60" spans="1:14" x14ac:dyDescent="0.25">
      <c r="A60" s="48">
        <v>44314</v>
      </c>
      <c r="B60" s="571" t="s">
        <v>68</v>
      </c>
      <c r="C60" s="571" t="s">
        <v>67</v>
      </c>
      <c r="D60" s="572" t="s">
        <v>14</v>
      </c>
      <c r="E60" s="448">
        <v>5000</v>
      </c>
      <c r="F60" s="776"/>
      <c r="G60" s="526">
        <f t="shared" si="2"/>
        <v>397000</v>
      </c>
      <c r="H60" s="426" t="s">
        <v>42</v>
      </c>
      <c r="I60" s="221" t="s">
        <v>45</v>
      </c>
      <c r="J60" s="291" t="s">
        <v>807</v>
      </c>
      <c r="K60" s="245" t="s">
        <v>135</v>
      </c>
      <c r="L60" s="228" t="s">
        <v>46</v>
      </c>
      <c r="M60" s="26"/>
      <c r="N60" s="25" t="s">
        <v>244</v>
      </c>
    </row>
    <row r="61" spans="1:14" x14ac:dyDescent="0.25">
      <c r="A61" s="48">
        <v>44314</v>
      </c>
      <c r="B61" s="571" t="s">
        <v>68</v>
      </c>
      <c r="C61" s="571" t="s">
        <v>67</v>
      </c>
      <c r="D61" s="572" t="s">
        <v>14</v>
      </c>
      <c r="E61" s="807">
        <v>4000</v>
      </c>
      <c r="F61" s="774"/>
      <c r="G61" s="526">
        <f t="shared" si="2"/>
        <v>393000</v>
      </c>
      <c r="H61" s="426" t="s">
        <v>42</v>
      </c>
      <c r="I61" s="221" t="s">
        <v>45</v>
      </c>
      <c r="J61" s="291" t="s">
        <v>807</v>
      </c>
      <c r="K61" s="245" t="s">
        <v>135</v>
      </c>
      <c r="L61" s="228" t="s">
        <v>46</v>
      </c>
      <c r="M61" s="26"/>
      <c r="N61" s="25" t="s">
        <v>616</v>
      </c>
    </row>
    <row r="62" spans="1:14" x14ac:dyDescent="0.25">
      <c r="A62" s="48">
        <v>44314</v>
      </c>
      <c r="B62" s="571" t="s">
        <v>68</v>
      </c>
      <c r="C62" s="571" t="s">
        <v>67</v>
      </c>
      <c r="D62" s="572" t="s">
        <v>14</v>
      </c>
      <c r="E62" s="203">
        <v>8000</v>
      </c>
      <c r="F62" s="307"/>
      <c r="G62" s="526">
        <f t="shared" si="2"/>
        <v>385000</v>
      </c>
      <c r="H62" s="426" t="s">
        <v>42</v>
      </c>
      <c r="I62" s="221" t="s">
        <v>45</v>
      </c>
      <c r="J62" s="291" t="s">
        <v>807</v>
      </c>
      <c r="K62" s="245" t="s">
        <v>135</v>
      </c>
      <c r="L62" s="228" t="s">
        <v>46</v>
      </c>
      <c r="M62" s="26"/>
      <c r="N62" s="25" t="s">
        <v>634</v>
      </c>
    </row>
    <row r="63" spans="1:14" x14ac:dyDescent="0.25">
      <c r="A63" s="48">
        <v>44314</v>
      </c>
      <c r="B63" s="571" t="s">
        <v>68</v>
      </c>
      <c r="C63" s="571" t="s">
        <v>67</v>
      </c>
      <c r="D63" s="572" t="s">
        <v>14</v>
      </c>
      <c r="E63" s="448">
        <v>3000</v>
      </c>
      <c r="F63" s="307"/>
      <c r="G63" s="526">
        <f t="shared" si="2"/>
        <v>382000</v>
      </c>
      <c r="H63" s="426" t="s">
        <v>42</v>
      </c>
      <c r="I63" s="221" t="s">
        <v>45</v>
      </c>
      <c r="J63" s="291" t="s">
        <v>807</v>
      </c>
      <c r="K63" s="245" t="s">
        <v>135</v>
      </c>
      <c r="L63" s="228" t="s">
        <v>46</v>
      </c>
      <c r="M63" s="26"/>
      <c r="N63" s="25" t="s">
        <v>635</v>
      </c>
    </row>
    <row r="64" spans="1:14" x14ac:dyDescent="0.25">
      <c r="A64" s="48">
        <v>44314</v>
      </c>
      <c r="B64" s="571" t="s">
        <v>68</v>
      </c>
      <c r="C64" s="571" t="s">
        <v>67</v>
      </c>
      <c r="D64" s="572" t="s">
        <v>14</v>
      </c>
      <c r="E64" s="448">
        <v>8000</v>
      </c>
      <c r="F64" s="307"/>
      <c r="G64" s="526">
        <f t="shared" si="2"/>
        <v>374000</v>
      </c>
      <c r="H64" s="426" t="s">
        <v>42</v>
      </c>
      <c r="I64" s="221" t="s">
        <v>45</v>
      </c>
      <c r="J64" s="291" t="s">
        <v>807</v>
      </c>
      <c r="K64" s="245" t="s">
        <v>135</v>
      </c>
      <c r="L64" s="228" t="s">
        <v>46</v>
      </c>
      <c r="M64" s="26"/>
      <c r="N64" s="25" t="s">
        <v>636</v>
      </c>
    </row>
    <row r="65" spans="1:14" x14ac:dyDescent="0.25">
      <c r="A65" s="48">
        <v>44314</v>
      </c>
      <c r="B65" s="516" t="s">
        <v>637</v>
      </c>
      <c r="C65" s="516" t="s">
        <v>330</v>
      </c>
      <c r="D65" s="516" t="s">
        <v>92</v>
      </c>
      <c r="E65" s="844">
        <v>32000</v>
      </c>
      <c r="F65" s="307">
        <v>32000</v>
      </c>
      <c r="G65" s="526">
        <f t="shared" si="2"/>
        <v>374000</v>
      </c>
      <c r="H65" s="426" t="s">
        <v>42</v>
      </c>
      <c r="I65" s="221" t="s">
        <v>45</v>
      </c>
      <c r="J65" s="931" t="s">
        <v>781</v>
      </c>
      <c r="K65" s="245" t="s">
        <v>135</v>
      </c>
      <c r="L65" s="228" t="s">
        <v>46</v>
      </c>
      <c r="M65" s="26"/>
      <c r="N65" s="25"/>
    </row>
    <row r="66" spans="1:14" x14ac:dyDescent="0.25">
      <c r="A66" s="48">
        <v>44314</v>
      </c>
      <c r="B66" s="516" t="s">
        <v>495</v>
      </c>
      <c r="C66" s="516" t="s">
        <v>330</v>
      </c>
      <c r="D66" s="516" t="s">
        <v>92</v>
      </c>
      <c r="E66" s="844">
        <v>7000</v>
      </c>
      <c r="F66" s="307">
        <v>7000</v>
      </c>
      <c r="G66" s="526">
        <f t="shared" si="2"/>
        <v>374000</v>
      </c>
      <c r="H66" s="426" t="s">
        <v>42</v>
      </c>
      <c r="I66" s="221" t="s">
        <v>45</v>
      </c>
      <c r="J66" s="931" t="s">
        <v>781</v>
      </c>
      <c r="K66" s="245" t="s">
        <v>135</v>
      </c>
      <c r="L66" s="228" t="s">
        <v>46</v>
      </c>
      <c r="M66" s="26"/>
      <c r="N66" s="25"/>
    </row>
    <row r="67" spans="1:14" x14ac:dyDescent="0.25">
      <c r="A67" s="48">
        <v>44314</v>
      </c>
      <c r="B67" s="516" t="s">
        <v>638</v>
      </c>
      <c r="C67" s="516" t="s">
        <v>330</v>
      </c>
      <c r="D67" s="516" t="s">
        <v>92</v>
      </c>
      <c r="E67" s="844">
        <v>12500</v>
      </c>
      <c r="F67" s="770">
        <v>12500</v>
      </c>
      <c r="G67" s="526">
        <f t="shared" si="2"/>
        <v>374000</v>
      </c>
      <c r="H67" s="426" t="s">
        <v>42</v>
      </c>
      <c r="I67" s="221" t="s">
        <v>45</v>
      </c>
      <c r="J67" s="931" t="s">
        <v>781</v>
      </c>
      <c r="K67" s="245" t="s">
        <v>135</v>
      </c>
      <c r="L67" s="228" t="s">
        <v>46</v>
      </c>
      <c r="M67" s="26"/>
      <c r="N67" s="25"/>
    </row>
    <row r="68" spans="1:14" x14ac:dyDescent="0.25">
      <c r="A68" s="48">
        <v>44314</v>
      </c>
      <c r="B68" s="516" t="s">
        <v>638</v>
      </c>
      <c r="C68" s="516" t="s">
        <v>330</v>
      </c>
      <c r="D68" s="516" t="s">
        <v>92</v>
      </c>
      <c r="E68" s="844">
        <v>12500</v>
      </c>
      <c r="F68" s="770">
        <v>12500</v>
      </c>
      <c r="G68" s="526">
        <f t="shared" si="2"/>
        <v>374000</v>
      </c>
      <c r="H68" s="426" t="s">
        <v>42</v>
      </c>
      <c r="I68" s="221" t="s">
        <v>45</v>
      </c>
      <c r="J68" s="931" t="s">
        <v>781</v>
      </c>
      <c r="K68" s="245" t="s">
        <v>135</v>
      </c>
      <c r="L68" s="228" t="s">
        <v>46</v>
      </c>
      <c r="M68" s="26"/>
      <c r="N68" s="25"/>
    </row>
    <row r="69" spans="1:14" x14ac:dyDescent="0.25">
      <c r="A69" s="48">
        <v>44314</v>
      </c>
      <c r="B69" s="516" t="s">
        <v>639</v>
      </c>
      <c r="C69" s="516" t="s">
        <v>330</v>
      </c>
      <c r="D69" s="516" t="s">
        <v>92</v>
      </c>
      <c r="E69" s="844">
        <v>25000</v>
      </c>
      <c r="F69" s="770">
        <v>25000</v>
      </c>
      <c r="G69" s="526">
        <f t="shared" si="2"/>
        <v>374000</v>
      </c>
      <c r="H69" s="426" t="s">
        <v>42</v>
      </c>
      <c r="I69" s="221" t="s">
        <v>45</v>
      </c>
      <c r="J69" s="931" t="s">
        <v>782</v>
      </c>
      <c r="K69" s="245" t="s">
        <v>135</v>
      </c>
      <c r="L69" s="228" t="s">
        <v>46</v>
      </c>
      <c r="M69" s="26"/>
      <c r="N69" s="25"/>
    </row>
    <row r="70" spans="1:14" x14ac:dyDescent="0.25">
      <c r="A70" s="48">
        <v>44314</v>
      </c>
      <c r="B70" s="516" t="s">
        <v>639</v>
      </c>
      <c r="C70" s="516" t="s">
        <v>330</v>
      </c>
      <c r="D70" s="516" t="s">
        <v>92</v>
      </c>
      <c r="E70" s="844">
        <v>25000</v>
      </c>
      <c r="F70" s="792">
        <v>25000</v>
      </c>
      <c r="G70" s="526">
        <f t="shared" si="2"/>
        <v>374000</v>
      </c>
      <c r="H70" s="426" t="s">
        <v>42</v>
      </c>
      <c r="I70" s="221" t="s">
        <v>45</v>
      </c>
      <c r="J70" s="931" t="s">
        <v>782</v>
      </c>
      <c r="K70" s="245" t="s">
        <v>135</v>
      </c>
      <c r="L70" s="228" t="s">
        <v>46</v>
      </c>
      <c r="M70" s="26"/>
      <c r="N70" s="25"/>
    </row>
    <row r="71" spans="1:14" x14ac:dyDescent="0.25">
      <c r="A71" s="48">
        <v>44314</v>
      </c>
      <c r="B71" s="516" t="s">
        <v>639</v>
      </c>
      <c r="C71" s="516" t="s">
        <v>330</v>
      </c>
      <c r="D71" s="516" t="s">
        <v>92</v>
      </c>
      <c r="E71" s="844">
        <v>25000</v>
      </c>
      <c r="F71" s="581">
        <v>25000</v>
      </c>
      <c r="G71" s="526">
        <f t="shared" si="2"/>
        <v>374000</v>
      </c>
      <c r="H71" s="426" t="s">
        <v>42</v>
      </c>
      <c r="I71" s="221" t="s">
        <v>45</v>
      </c>
      <c r="J71" s="931" t="s">
        <v>782</v>
      </c>
      <c r="K71" s="245" t="s">
        <v>135</v>
      </c>
      <c r="L71" s="228" t="s">
        <v>46</v>
      </c>
      <c r="M71" s="26"/>
      <c r="N71" s="25"/>
    </row>
    <row r="72" spans="1:14" x14ac:dyDescent="0.25">
      <c r="A72" s="531">
        <v>44314</v>
      </c>
      <c r="B72" s="516" t="s">
        <v>639</v>
      </c>
      <c r="C72" s="516" t="s">
        <v>330</v>
      </c>
      <c r="D72" s="516" t="s">
        <v>92</v>
      </c>
      <c r="E72" s="844">
        <v>25000</v>
      </c>
      <c r="F72" s="793">
        <v>25000</v>
      </c>
      <c r="G72" s="526">
        <f t="shared" si="2"/>
        <v>374000</v>
      </c>
      <c r="H72" s="260" t="s">
        <v>42</v>
      </c>
      <c r="I72" s="210" t="s">
        <v>45</v>
      </c>
      <c r="J72" s="931" t="s">
        <v>782</v>
      </c>
      <c r="K72" s="245" t="s">
        <v>135</v>
      </c>
      <c r="L72" s="228" t="s">
        <v>46</v>
      </c>
      <c r="M72" s="26"/>
      <c r="N72" s="25"/>
    </row>
    <row r="73" spans="1:14" x14ac:dyDescent="0.25">
      <c r="A73" s="48">
        <v>44315</v>
      </c>
      <c r="B73" s="516" t="s">
        <v>675</v>
      </c>
      <c r="C73" s="516" t="s">
        <v>122</v>
      </c>
      <c r="D73" s="516" t="s">
        <v>92</v>
      </c>
      <c r="E73" s="844">
        <v>300000</v>
      </c>
      <c r="F73" s="581">
        <v>300000</v>
      </c>
      <c r="G73" s="526">
        <f t="shared" si="2"/>
        <v>374000</v>
      </c>
      <c r="H73" s="450" t="s">
        <v>42</v>
      </c>
      <c r="I73" s="210" t="s">
        <v>45</v>
      </c>
      <c r="J73" s="737" t="s">
        <v>783</v>
      </c>
      <c r="K73" s="245" t="s">
        <v>135</v>
      </c>
      <c r="L73" s="228" t="s">
        <v>46</v>
      </c>
      <c r="M73" s="26"/>
      <c r="N73" s="25"/>
    </row>
    <row r="74" spans="1:14" x14ac:dyDescent="0.25">
      <c r="A74" s="48">
        <v>44315</v>
      </c>
      <c r="B74" s="516" t="s">
        <v>676</v>
      </c>
      <c r="C74" s="516" t="s">
        <v>50</v>
      </c>
      <c r="D74" s="516" t="s">
        <v>14</v>
      </c>
      <c r="E74" s="844"/>
      <c r="F74" s="794">
        <v>300000</v>
      </c>
      <c r="G74" s="526">
        <f t="shared" si="2"/>
        <v>674000</v>
      </c>
      <c r="H74" s="260" t="s">
        <v>42</v>
      </c>
      <c r="I74" s="210" t="s">
        <v>45</v>
      </c>
      <c r="J74" s="675" t="s">
        <v>813</v>
      </c>
      <c r="K74" s="245" t="s">
        <v>135</v>
      </c>
      <c r="L74" s="228" t="s">
        <v>46</v>
      </c>
      <c r="M74" s="257"/>
      <c r="N74" s="259"/>
    </row>
    <row r="75" spans="1:14" x14ac:dyDescent="0.25">
      <c r="A75" s="48">
        <v>44315</v>
      </c>
      <c r="B75" s="288" t="s">
        <v>748</v>
      </c>
      <c r="C75" s="675" t="s">
        <v>275</v>
      </c>
      <c r="D75" s="516" t="s">
        <v>275</v>
      </c>
      <c r="E75" s="828">
        <v>210000</v>
      </c>
      <c r="F75" s="307"/>
      <c r="G75" s="526">
        <f t="shared" si="2"/>
        <v>464000</v>
      </c>
      <c r="H75" s="260" t="s">
        <v>42</v>
      </c>
      <c r="I75" s="210" t="s">
        <v>45</v>
      </c>
      <c r="J75" s="737" t="s">
        <v>785</v>
      </c>
      <c r="K75" s="245" t="s">
        <v>135</v>
      </c>
      <c r="L75" s="228" t="s">
        <v>46</v>
      </c>
      <c r="M75" s="26"/>
      <c r="N75" s="25"/>
    </row>
    <row r="76" spans="1:14" x14ac:dyDescent="0.25">
      <c r="A76" s="48">
        <v>44315</v>
      </c>
      <c r="B76" s="516" t="s">
        <v>749</v>
      </c>
      <c r="C76" s="675" t="s">
        <v>275</v>
      </c>
      <c r="D76" s="516" t="s">
        <v>275</v>
      </c>
      <c r="E76" s="743">
        <v>10000</v>
      </c>
      <c r="F76" s="777"/>
      <c r="G76" s="526">
        <f t="shared" si="2"/>
        <v>454000</v>
      </c>
      <c r="H76" s="260" t="s">
        <v>42</v>
      </c>
      <c r="I76" s="210" t="s">
        <v>45</v>
      </c>
      <c r="J76" s="737" t="s">
        <v>785</v>
      </c>
      <c r="K76" s="245" t="s">
        <v>135</v>
      </c>
      <c r="L76" s="228" t="s">
        <v>46</v>
      </c>
      <c r="M76" s="26"/>
      <c r="N76" s="25"/>
    </row>
    <row r="77" spans="1:14" x14ac:dyDescent="0.25">
      <c r="A77" s="48">
        <v>44315</v>
      </c>
      <c r="B77" s="516" t="s">
        <v>750</v>
      </c>
      <c r="C77" s="675" t="s">
        <v>275</v>
      </c>
      <c r="D77" s="516" t="s">
        <v>275</v>
      </c>
      <c r="E77" s="749">
        <v>10000</v>
      </c>
      <c r="F77" s="777"/>
      <c r="G77" s="526">
        <f t="shared" si="2"/>
        <v>444000</v>
      </c>
      <c r="H77" s="260" t="s">
        <v>42</v>
      </c>
      <c r="I77" s="210" t="s">
        <v>45</v>
      </c>
      <c r="J77" s="737" t="s">
        <v>785</v>
      </c>
      <c r="K77" s="245" t="s">
        <v>135</v>
      </c>
      <c r="L77" s="228" t="s">
        <v>46</v>
      </c>
      <c r="M77" s="26"/>
      <c r="N77" s="25"/>
    </row>
    <row r="78" spans="1:14" x14ac:dyDescent="0.25">
      <c r="A78" s="48">
        <v>44315</v>
      </c>
      <c r="B78" s="516" t="s">
        <v>751</v>
      </c>
      <c r="C78" s="675" t="s">
        <v>275</v>
      </c>
      <c r="D78" s="516" t="s">
        <v>275</v>
      </c>
      <c r="E78" s="734">
        <v>10000</v>
      </c>
      <c r="F78" s="777"/>
      <c r="G78" s="526">
        <f t="shared" si="2"/>
        <v>434000</v>
      </c>
      <c r="H78" s="260" t="s">
        <v>42</v>
      </c>
      <c r="I78" s="210" t="s">
        <v>45</v>
      </c>
      <c r="J78" s="737" t="s">
        <v>785</v>
      </c>
      <c r="K78" s="245" t="s">
        <v>135</v>
      </c>
      <c r="L78" s="228" t="s">
        <v>46</v>
      </c>
      <c r="M78" s="26"/>
      <c r="N78" s="25"/>
    </row>
    <row r="79" spans="1:14" x14ac:dyDescent="0.25">
      <c r="A79" s="48">
        <v>44315</v>
      </c>
      <c r="B79" s="212" t="s">
        <v>752</v>
      </c>
      <c r="C79" s="675" t="s">
        <v>275</v>
      </c>
      <c r="D79" s="516" t="s">
        <v>275</v>
      </c>
      <c r="E79" s="500">
        <v>4000</v>
      </c>
      <c r="F79" s="771"/>
      <c r="G79" s="526">
        <f t="shared" si="2"/>
        <v>430000</v>
      </c>
      <c r="H79" s="260" t="s">
        <v>42</v>
      </c>
      <c r="I79" s="210" t="s">
        <v>45</v>
      </c>
      <c r="J79" s="737" t="s">
        <v>785</v>
      </c>
      <c r="K79" s="245" t="s">
        <v>135</v>
      </c>
      <c r="L79" s="228" t="s">
        <v>46</v>
      </c>
      <c r="M79" s="26"/>
      <c r="N79" s="25"/>
    </row>
    <row r="80" spans="1:14" x14ac:dyDescent="0.25">
      <c r="A80" s="48">
        <v>44315</v>
      </c>
      <c r="B80" s="515" t="s">
        <v>753</v>
      </c>
      <c r="C80" s="675" t="s">
        <v>275</v>
      </c>
      <c r="D80" s="516" t="s">
        <v>275</v>
      </c>
      <c r="E80" s="448">
        <v>6000</v>
      </c>
      <c r="F80" s="651"/>
      <c r="G80" s="526">
        <f t="shared" si="2"/>
        <v>424000</v>
      </c>
      <c r="H80" s="308" t="s">
        <v>42</v>
      </c>
      <c r="I80" s="291" t="s">
        <v>45</v>
      </c>
      <c r="J80" s="737" t="s">
        <v>785</v>
      </c>
      <c r="K80" s="245" t="s">
        <v>135</v>
      </c>
      <c r="L80" s="756" t="s">
        <v>46</v>
      </c>
      <c r="M80" s="837"/>
      <c r="N80" s="838"/>
    </row>
    <row r="81" spans="1:14" x14ac:dyDescent="0.25">
      <c r="A81" s="48">
        <v>44315</v>
      </c>
      <c r="B81" s="516" t="s">
        <v>677</v>
      </c>
      <c r="C81" s="516" t="s">
        <v>122</v>
      </c>
      <c r="D81" s="516" t="s">
        <v>92</v>
      </c>
      <c r="E81" s="844">
        <v>50000</v>
      </c>
      <c r="F81" s="650">
        <v>50000</v>
      </c>
      <c r="G81" s="526">
        <f t="shared" si="2"/>
        <v>424000</v>
      </c>
      <c r="H81" s="260" t="s">
        <v>42</v>
      </c>
      <c r="I81" s="210" t="s">
        <v>45</v>
      </c>
      <c r="J81" s="931" t="s">
        <v>784</v>
      </c>
      <c r="K81" s="245" t="s">
        <v>135</v>
      </c>
      <c r="L81" s="228" t="s">
        <v>46</v>
      </c>
      <c r="M81" s="747"/>
      <c r="N81" s="748"/>
    </row>
    <row r="82" spans="1:14" x14ac:dyDescent="0.25">
      <c r="A82" s="48">
        <v>44316</v>
      </c>
      <c r="B82" s="516" t="s">
        <v>705</v>
      </c>
      <c r="C82" s="516" t="s">
        <v>67</v>
      </c>
      <c r="D82" s="516" t="s">
        <v>14</v>
      </c>
      <c r="E82" s="844">
        <v>52000</v>
      </c>
      <c r="F82" s="651">
        <v>52000</v>
      </c>
      <c r="G82" s="526">
        <f t="shared" si="2"/>
        <v>424000</v>
      </c>
      <c r="H82" s="260" t="s">
        <v>42</v>
      </c>
      <c r="I82" s="210" t="s">
        <v>45</v>
      </c>
      <c r="J82" s="931" t="s">
        <v>786</v>
      </c>
      <c r="K82" s="245" t="s">
        <v>135</v>
      </c>
      <c r="L82" s="228" t="s">
        <v>46</v>
      </c>
      <c r="M82" s="26"/>
      <c r="N82" s="25"/>
    </row>
    <row r="83" spans="1:14" x14ac:dyDescent="0.25">
      <c r="A83" s="48">
        <v>44316</v>
      </c>
      <c r="B83" s="516" t="s">
        <v>819</v>
      </c>
      <c r="C83" s="516" t="s">
        <v>50</v>
      </c>
      <c r="D83" s="516" t="s">
        <v>14</v>
      </c>
      <c r="E83" s="844"/>
      <c r="F83" s="651"/>
      <c r="G83" s="526">
        <f t="shared" ref="G83:G84" si="3">G82-E83+F83</f>
        <v>424000</v>
      </c>
      <c r="H83" s="260" t="s">
        <v>42</v>
      </c>
      <c r="I83" s="210" t="s">
        <v>45</v>
      </c>
      <c r="J83" s="931"/>
      <c r="K83" s="245" t="s">
        <v>135</v>
      </c>
      <c r="L83" s="228" t="s">
        <v>46</v>
      </c>
      <c r="M83" s="26"/>
      <c r="N83" s="25"/>
    </row>
    <row r="84" spans="1:14" x14ac:dyDescent="0.25">
      <c r="A84" s="48">
        <v>44316</v>
      </c>
      <c r="B84" s="516" t="s">
        <v>105</v>
      </c>
      <c r="C84" s="516" t="s">
        <v>50</v>
      </c>
      <c r="D84" s="516" t="s">
        <v>14</v>
      </c>
      <c r="E84" s="734"/>
      <c r="F84" s="768">
        <v>79000</v>
      </c>
      <c r="G84" s="526">
        <f t="shared" si="3"/>
        <v>503000</v>
      </c>
      <c r="H84" s="260" t="s">
        <v>42</v>
      </c>
      <c r="I84" s="210" t="s">
        <v>45</v>
      </c>
      <c r="J84" s="931" t="s">
        <v>814</v>
      </c>
      <c r="K84" s="245" t="s">
        <v>135</v>
      </c>
      <c r="L84" s="228" t="s">
        <v>46</v>
      </c>
      <c r="M84" s="26"/>
      <c r="N84" s="25"/>
    </row>
    <row r="85" spans="1:14" x14ac:dyDescent="0.25">
      <c r="A85" s="48">
        <v>44316</v>
      </c>
      <c r="B85" s="516" t="s">
        <v>68</v>
      </c>
      <c r="C85" s="516" t="s">
        <v>67</v>
      </c>
      <c r="D85" s="516" t="s">
        <v>14</v>
      </c>
      <c r="E85" s="734">
        <v>7000</v>
      </c>
      <c r="F85" s="650"/>
      <c r="G85" s="526">
        <f t="shared" ref="G85:G92" si="4">G84-E85+F85</f>
        <v>496000</v>
      </c>
      <c r="H85" s="260" t="s">
        <v>42</v>
      </c>
      <c r="I85" s="210" t="s">
        <v>45</v>
      </c>
      <c r="J85" s="931" t="s">
        <v>814</v>
      </c>
      <c r="K85" s="245" t="s">
        <v>135</v>
      </c>
      <c r="L85" s="228" t="s">
        <v>46</v>
      </c>
      <c r="M85" s="26"/>
      <c r="N85" s="25" t="s">
        <v>706</v>
      </c>
    </row>
    <row r="86" spans="1:14" x14ac:dyDescent="0.25">
      <c r="A86" s="48">
        <v>44316</v>
      </c>
      <c r="B86" s="516" t="s">
        <v>68</v>
      </c>
      <c r="C86" s="516" t="s">
        <v>67</v>
      </c>
      <c r="D86" s="516" t="s">
        <v>14</v>
      </c>
      <c r="E86" s="734">
        <v>20000</v>
      </c>
      <c r="F86" s="650"/>
      <c r="G86" s="526">
        <f t="shared" si="4"/>
        <v>476000</v>
      </c>
      <c r="H86" s="260" t="s">
        <v>42</v>
      </c>
      <c r="I86" s="210" t="s">
        <v>45</v>
      </c>
      <c r="J86" s="931" t="s">
        <v>814</v>
      </c>
      <c r="K86" s="245" t="s">
        <v>135</v>
      </c>
      <c r="L86" s="228" t="s">
        <v>46</v>
      </c>
      <c r="M86" s="26"/>
      <c r="N86" s="25" t="s">
        <v>707</v>
      </c>
    </row>
    <row r="87" spans="1:14" x14ac:dyDescent="0.25">
      <c r="A87" s="48">
        <v>44316</v>
      </c>
      <c r="B87" s="516" t="s">
        <v>68</v>
      </c>
      <c r="C87" s="516" t="s">
        <v>67</v>
      </c>
      <c r="D87" s="516" t="s">
        <v>14</v>
      </c>
      <c r="E87" s="734">
        <v>5000</v>
      </c>
      <c r="F87" s="650"/>
      <c r="G87" s="526">
        <f t="shared" si="4"/>
        <v>471000</v>
      </c>
      <c r="H87" s="260" t="s">
        <v>42</v>
      </c>
      <c r="I87" s="210" t="s">
        <v>45</v>
      </c>
      <c r="J87" s="931" t="s">
        <v>814</v>
      </c>
      <c r="K87" s="245" t="s">
        <v>135</v>
      </c>
      <c r="L87" s="228" t="s">
        <v>46</v>
      </c>
      <c r="M87" s="26"/>
      <c r="N87" s="25" t="s">
        <v>604</v>
      </c>
    </row>
    <row r="88" spans="1:14" x14ac:dyDescent="0.25">
      <c r="A88" s="48">
        <v>44316</v>
      </c>
      <c r="B88" s="516" t="s">
        <v>68</v>
      </c>
      <c r="C88" s="516" t="s">
        <v>67</v>
      </c>
      <c r="D88" s="516" t="s">
        <v>14</v>
      </c>
      <c r="E88" s="734">
        <v>5000</v>
      </c>
      <c r="F88" s="768"/>
      <c r="G88" s="526">
        <f t="shared" si="4"/>
        <v>466000</v>
      </c>
      <c r="H88" s="260" t="s">
        <v>42</v>
      </c>
      <c r="I88" s="210" t="s">
        <v>45</v>
      </c>
      <c r="J88" s="931" t="s">
        <v>814</v>
      </c>
      <c r="K88" s="245" t="s">
        <v>135</v>
      </c>
      <c r="L88" s="228" t="s">
        <v>46</v>
      </c>
      <c r="M88" s="26"/>
      <c r="N88" s="25" t="s">
        <v>708</v>
      </c>
    </row>
    <row r="89" spans="1:14" x14ac:dyDescent="0.25">
      <c r="A89" s="48">
        <v>44316</v>
      </c>
      <c r="B89" s="516" t="s">
        <v>68</v>
      </c>
      <c r="C89" s="516" t="s">
        <v>67</v>
      </c>
      <c r="D89" s="516" t="s">
        <v>14</v>
      </c>
      <c r="E89" s="734">
        <v>19000</v>
      </c>
      <c r="F89" s="768"/>
      <c r="G89" s="526">
        <f t="shared" si="4"/>
        <v>447000</v>
      </c>
      <c r="H89" s="260" t="s">
        <v>42</v>
      </c>
      <c r="I89" s="210" t="s">
        <v>45</v>
      </c>
      <c r="J89" s="931" t="s">
        <v>814</v>
      </c>
      <c r="K89" s="245" t="s">
        <v>135</v>
      </c>
      <c r="L89" s="228" t="s">
        <v>46</v>
      </c>
      <c r="M89" s="26"/>
      <c r="N89" s="25" t="s">
        <v>709</v>
      </c>
    </row>
    <row r="90" spans="1:14" x14ac:dyDescent="0.25">
      <c r="A90" s="48">
        <v>44316</v>
      </c>
      <c r="B90" s="516" t="s">
        <v>68</v>
      </c>
      <c r="C90" s="516" t="s">
        <v>67</v>
      </c>
      <c r="D90" s="516" t="s">
        <v>14</v>
      </c>
      <c r="E90" s="809">
        <v>10000</v>
      </c>
      <c r="F90" s="768"/>
      <c r="G90" s="526">
        <f t="shared" si="4"/>
        <v>437000</v>
      </c>
      <c r="H90" s="260" t="s">
        <v>42</v>
      </c>
      <c r="I90" s="210" t="s">
        <v>45</v>
      </c>
      <c r="J90" s="931" t="s">
        <v>814</v>
      </c>
      <c r="K90" s="245" t="s">
        <v>135</v>
      </c>
      <c r="L90" s="228" t="s">
        <v>46</v>
      </c>
      <c r="M90" s="26"/>
      <c r="N90" s="25" t="s">
        <v>253</v>
      </c>
    </row>
    <row r="91" spans="1:14" x14ac:dyDescent="0.25">
      <c r="A91" s="48">
        <v>44316</v>
      </c>
      <c r="B91" s="516" t="s">
        <v>93</v>
      </c>
      <c r="C91" s="516" t="s">
        <v>93</v>
      </c>
      <c r="D91" s="516" t="s">
        <v>14</v>
      </c>
      <c r="E91" s="734">
        <v>5000</v>
      </c>
      <c r="F91" s="768"/>
      <c r="G91" s="526">
        <f t="shared" si="4"/>
        <v>432000</v>
      </c>
      <c r="H91" s="260" t="s">
        <v>42</v>
      </c>
      <c r="I91" s="210" t="s">
        <v>45</v>
      </c>
      <c r="J91" s="931" t="s">
        <v>814</v>
      </c>
      <c r="K91" s="245" t="s">
        <v>135</v>
      </c>
      <c r="L91" s="228" t="s">
        <v>46</v>
      </c>
      <c r="M91" s="26"/>
      <c r="N91" s="25"/>
    </row>
    <row r="92" spans="1:14" ht="15.75" thickBot="1" x14ac:dyDescent="0.3">
      <c r="A92" s="48">
        <v>44316</v>
      </c>
      <c r="B92" s="516" t="s">
        <v>93</v>
      </c>
      <c r="C92" s="516" t="s">
        <v>93</v>
      </c>
      <c r="D92" s="516" t="s">
        <v>14</v>
      </c>
      <c r="E92" s="739">
        <v>5000</v>
      </c>
      <c r="F92" s="651"/>
      <c r="G92" s="526">
        <f t="shared" si="4"/>
        <v>427000</v>
      </c>
      <c r="H92" s="260" t="s">
        <v>42</v>
      </c>
      <c r="I92" s="210" t="s">
        <v>45</v>
      </c>
      <c r="J92" s="931" t="s">
        <v>814</v>
      </c>
      <c r="K92" s="245" t="s">
        <v>135</v>
      </c>
      <c r="L92" s="228" t="s">
        <v>46</v>
      </c>
      <c r="M92" s="26"/>
      <c r="N92" s="25"/>
    </row>
    <row r="93" spans="1:14" ht="15.75" thickBot="1" x14ac:dyDescent="0.3">
      <c r="A93" s="48"/>
      <c r="B93" s="516"/>
      <c r="C93" s="516"/>
      <c r="D93" s="675"/>
      <c r="E93" s="1017">
        <f>SUM(E4:E92)</f>
        <v>2496050</v>
      </c>
      <c r="F93" s="1018">
        <f>SUM(F4:F92)+G4</f>
        <v>2923050</v>
      </c>
      <c r="G93" s="1019">
        <f>F93-E93</f>
        <v>427000</v>
      </c>
      <c r="H93" s="450"/>
      <c r="I93" s="210"/>
      <c r="J93" s="932"/>
      <c r="K93" s="245"/>
      <c r="L93" s="228"/>
      <c r="M93" s="26"/>
      <c r="N93" s="25"/>
    </row>
    <row r="94" spans="1:14" x14ac:dyDescent="0.25">
      <c r="A94" s="48"/>
      <c r="B94" s="516"/>
      <c r="C94" s="516"/>
      <c r="D94" s="516"/>
      <c r="E94" s="1016"/>
      <c r="F94" s="797"/>
      <c r="G94" s="805"/>
      <c r="H94" s="260"/>
      <c r="I94" s="210"/>
      <c r="J94" s="932"/>
      <c r="K94" s="245"/>
      <c r="L94" s="228"/>
      <c r="M94" s="26"/>
      <c r="N94" s="25"/>
    </row>
    <row r="95" spans="1:14" x14ac:dyDescent="0.25">
      <c r="A95" s="48"/>
      <c r="B95" s="516"/>
      <c r="C95" s="516"/>
      <c r="D95" s="516"/>
      <c r="E95" s="790"/>
      <c r="F95" s="433"/>
      <c r="G95" s="526"/>
      <c r="H95" s="260"/>
      <c r="I95" s="210"/>
      <c r="J95" s="932"/>
      <c r="K95" s="245"/>
      <c r="L95" s="228"/>
      <c r="M95" s="26"/>
      <c r="N95" s="25"/>
    </row>
    <row r="96" spans="1:14" x14ac:dyDescent="0.25">
      <c r="A96" s="48"/>
      <c r="B96" s="516"/>
      <c r="C96" s="516"/>
      <c r="D96" s="675"/>
      <c r="E96" s="734"/>
      <c r="F96" s="307"/>
      <c r="G96" s="526"/>
      <c r="H96" s="260"/>
      <c r="I96" s="210"/>
      <c r="J96" s="932"/>
      <c r="K96" s="245"/>
      <c r="L96" s="228"/>
      <c r="M96" s="26"/>
      <c r="N96" s="25"/>
    </row>
    <row r="97" spans="1:14" x14ac:dyDescent="0.25">
      <c r="A97" s="48"/>
      <c r="B97" s="516"/>
      <c r="C97" s="516"/>
      <c r="D97" s="516"/>
      <c r="E97" s="734"/>
      <c r="F97" s="772"/>
      <c r="G97" s="526"/>
      <c r="H97" s="260"/>
      <c r="I97" s="210"/>
      <c r="J97" s="932"/>
      <c r="K97" s="245"/>
      <c r="L97" s="228"/>
      <c r="M97" s="26"/>
      <c r="N97" s="25"/>
    </row>
    <row r="98" spans="1:14" x14ac:dyDescent="0.25">
      <c r="A98" s="48"/>
      <c r="B98" s="516"/>
      <c r="C98" s="516"/>
      <c r="D98" s="516"/>
      <c r="E98" s="734"/>
      <c r="F98" s="771"/>
      <c r="G98" s="526"/>
      <c r="H98" s="260"/>
      <c r="I98" s="210"/>
      <c r="J98" s="932"/>
      <c r="K98" s="245"/>
      <c r="L98" s="228"/>
      <c r="M98" s="26"/>
      <c r="N98" s="25"/>
    </row>
    <row r="99" spans="1:14" x14ac:dyDescent="0.25">
      <c r="A99" s="48"/>
      <c r="B99" s="516"/>
      <c r="C99" s="516"/>
      <c r="D99" s="516"/>
      <c r="E99" s="734"/>
      <c r="F99" s="650"/>
      <c r="G99" s="526"/>
      <c r="H99" s="260"/>
      <c r="I99" s="210"/>
      <c r="J99" s="932"/>
      <c r="K99" s="245"/>
      <c r="L99" s="228"/>
      <c r="M99" s="26"/>
      <c r="N99" s="25"/>
    </row>
    <row r="100" spans="1:14" x14ac:dyDescent="0.25">
      <c r="A100" s="48"/>
      <c r="B100" s="516"/>
      <c r="C100" s="516"/>
      <c r="D100" s="516"/>
      <c r="E100" s="734"/>
      <c r="F100" s="443"/>
      <c r="G100" s="526"/>
      <c r="H100" s="496"/>
      <c r="I100" s="496"/>
      <c r="J100" s="933"/>
      <c r="K100" s="245"/>
      <c r="L100" s="721"/>
      <c r="M100" s="26"/>
      <c r="N100" s="25"/>
    </row>
    <row r="101" spans="1:14" x14ac:dyDescent="0.25">
      <c r="A101" s="48"/>
      <c r="B101" s="516"/>
      <c r="C101" s="516"/>
      <c r="D101" s="516"/>
      <c r="E101" s="734"/>
      <c r="F101" s="779"/>
      <c r="G101" s="526"/>
      <c r="H101" s="496"/>
      <c r="I101" s="496"/>
      <c r="J101" s="321"/>
      <c r="K101" s="245"/>
      <c r="L101" s="721"/>
      <c r="M101" s="26"/>
      <c r="N101" s="25"/>
    </row>
    <row r="102" spans="1:14" x14ac:dyDescent="0.25">
      <c r="A102" s="48"/>
      <c r="B102" s="516"/>
      <c r="C102" s="516"/>
      <c r="D102" s="675"/>
      <c r="E102" s="743"/>
      <c r="F102" s="768"/>
      <c r="G102" s="526"/>
      <c r="H102" s="496"/>
      <c r="I102" s="496"/>
      <c r="J102" s="321"/>
      <c r="K102" s="245"/>
      <c r="L102" s="721"/>
      <c r="M102" s="26"/>
      <c r="N102" s="25"/>
    </row>
    <row r="103" spans="1:14" x14ac:dyDescent="0.25">
      <c r="A103" s="48"/>
      <c r="B103" s="516"/>
      <c r="C103" s="516"/>
      <c r="D103" s="675"/>
      <c r="E103" s="743"/>
      <c r="F103" s="768"/>
      <c r="G103" s="526"/>
      <c r="H103" s="496"/>
      <c r="I103" s="496"/>
      <c r="J103" s="321"/>
      <c r="K103" s="245"/>
      <c r="L103" s="721"/>
      <c r="M103" s="26"/>
      <c r="N103" s="25"/>
    </row>
    <row r="104" spans="1:14" ht="15.75" customHeight="1" x14ac:dyDescent="0.25">
      <c r="A104" s="48"/>
      <c r="B104" s="516"/>
      <c r="C104" s="516"/>
      <c r="D104" s="675"/>
      <c r="E104" s="809"/>
      <c r="F104" s="768"/>
      <c r="G104" s="526"/>
      <c r="H104" s="802"/>
      <c r="I104" s="802"/>
      <c r="J104" s="321"/>
      <c r="K104" s="245"/>
      <c r="L104" s="803"/>
      <c r="M104" s="257"/>
      <c r="N104" s="259"/>
    </row>
    <row r="105" spans="1:14" x14ac:dyDescent="0.25">
      <c r="A105" s="48"/>
      <c r="B105" s="26"/>
      <c r="C105" s="26"/>
      <c r="D105" s="516"/>
      <c r="E105" s="433"/>
      <c r="F105" s="768"/>
      <c r="G105" s="526"/>
      <c r="H105" s="496"/>
      <c r="I105" s="496"/>
      <c r="J105" s="321"/>
      <c r="K105" s="245"/>
      <c r="L105" s="721"/>
      <c r="M105" s="26"/>
      <c r="N105" s="25"/>
    </row>
    <row r="106" spans="1:14" x14ac:dyDescent="0.25">
      <c r="A106" s="48"/>
      <c r="B106" s="26"/>
      <c r="C106" s="26"/>
      <c r="D106" s="516"/>
      <c r="E106" s="433"/>
      <c r="F106" s="433"/>
      <c r="G106" s="526"/>
      <c r="H106" s="496"/>
      <c r="I106" s="496"/>
      <c r="J106" s="321"/>
      <c r="K106" s="245"/>
      <c r="L106" s="721"/>
      <c r="M106" s="26"/>
      <c r="N106" s="25"/>
    </row>
    <row r="107" spans="1:14" x14ac:dyDescent="0.25">
      <c r="A107" s="48"/>
      <c r="B107" s="516"/>
      <c r="C107" s="516"/>
      <c r="D107" s="516"/>
      <c r="E107" s="734"/>
      <c r="F107" s="449"/>
      <c r="G107" s="526"/>
      <c r="H107" s="496"/>
      <c r="I107" s="496"/>
      <c r="J107" s="321"/>
      <c r="K107" s="245"/>
      <c r="L107" s="721"/>
      <c r="M107" s="26"/>
      <c r="N107" s="25"/>
    </row>
    <row r="108" spans="1:14" x14ac:dyDescent="0.25">
      <c r="A108" s="48"/>
      <c r="B108" s="516"/>
      <c r="C108" s="516"/>
      <c r="D108" s="516"/>
      <c r="E108" s="734"/>
      <c r="F108" s="449"/>
      <c r="G108" s="526"/>
      <c r="H108" s="496"/>
      <c r="I108" s="496"/>
      <c r="J108" s="321"/>
      <c r="K108" s="245"/>
      <c r="L108" s="721"/>
      <c r="M108" s="26"/>
      <c r="N108" s="25"/>
    </row>
    <row r="109" spans="1:14" x14ac:dyDescent="0.25">
      <c r="A109" s="48"/>
      <c r="B109" s="238"/>
      <c r="C109" s="26"/>
      <c r="D109" s="238"/>
      <c r="E109" s="814"/>
      <c r="F109" s="449"/>
      <c r="G109" s="526"/>
      <c r="H109" s="721"/>
      <c r="I109" s="496"/>
      <c r="J109" s="321"/>
      <c r="K109" s="245"/>
      <c r="L109" s="721"/>
      <c r="M109" s="26"/>
      <c r="N109" s="25"/>
    </row>
    <row r="110" spans="1:14" x14ac:dyDescent="0.25">
      <c r="A110" s="48"/>
      <c r="B110" s="238"/>
      <c r="C110" s="26"/>
      <c r="D110" s="238"/>
      <c r="E110" s="220"/>
      <c r="F110" s="449"/>
      <c r="G110" s="526"/>
      <c r="H110" s="721"/>
      <c r="I110" s="496"/>
      <c r="J110" s="321"/>
      <c r="K110" s="245"/>
      <c r="L110" s="721"/>
      <c r="M110" s="26"/>
      <c r="N110" s="25"/>
    </row>
    <row r="111" spans="1:14" x14ac:dyDescent="0.25">
      <c r="A111" s="48"/>
      <c r="B111" s="238"/>
      <c r="C111" s="26"/>
      <c r="D111" s="238"/>
      <c r="E111" s="845"/>
      <c r="F111" s="449"/>
      <c r="G111" s="526"/>
      <c r="H111" s="721"/>
      <c r="I111" s="496"/>
      <c r="J111" s="934"/>
      <c r="K111" s="245"/>
      <c r="L111" s="721"/>
      <c r="M111" s="496"/>
      <c r="N111" s="288"/>
    </row>
    <row r="112" spans="1:14" x14ac:dyDescent="0.25">
      <c r="A112" s="48"/>
      <c r="B112" s="238"/>
      <c r="C112" s="26"/>
      <c r="D112" s="238"/>
      <c r="E112" s="529"/>
      <c r="F112" s="449"/>
      <c r="G112" s="526"/>
      <c r="H112" s="721"/>
      <c r="I112" s="496"/>
      <c r="J112" s="238"/>
      <c r="K112" s="245"/>
      <c r="L112" s="721"/>
      <c r="M112" s="26"/>
      <c r="N112" s="25"/>
    </row>
    <row r="113" spans="1:14" x14ac:dyDescent="0.25">
      <c r="A113" s="48"/>
      <c r="B113" s="238"/>
      <c r="C113" s="26"/>
      <c r="D113" s="238"/>
      <c r="E113" s="529"/>
      <c r="F113" s="449"/>
      <c r="G113" s="526"/>
      <c r="H113" s="721"/>
      <c r="I113" s="496"/>
      <c r="J113" s="238"/>
      <c r="K113" s="245"/>
      <c r="L113" s="721"/>
      <c r="M113" s="26"/>
      <c r="N113" s="25"/>
    </row>
    <row r="114" spans="1:14" x14ac:dyDescent="0.25">
      <c r="A114" s="48"/>
      <c r="B114" s="238"/>
      <c r="C114" s="26"/>
      <c r="D114" s="26"/>
      <c r="E114" s="529"/>
      <c r="F114" s="449"/>
      <c r="G114" s="526"/>
      <c r="H114" s="721"/>
      <c r="I114" s="496"/>
      <c r="J114" s="238"/>
      <c r="K114" s="245"/>
      <c r="L114" s="721"/>
      <c r="M114" s="26"/>
      <c r="N114" s="25"/>
    </row>
    <row r="115" spans="1:14" x14ac:dyDescent="0.25">
      <c r="A115" s="48"/>
      <c r="B115" s="516"/>
      <c r="C115" s="516"/>
      <c r="D115" s="516"/>
      <c r="E115" s="734"/>
      <c r="F115" s="529"/>
      <c r="G115" s="526"/>
      <c r="H115" s="721"/>
      <c r="I115" s="496"/>
      <c r="J115" s="238"/>
      <c r="K115" s="245"/>
      <c r="L115" s="721"/>
      <c r="M115" s="26"/>
      <c r="N115" s="25"/>
    </row>
    <row r="116" spans="1:14" x14ac:dyDescent="0.25">
      <c r="A116" s="48"/>
      <c r="B116" s="26"/>
      <c r="C116" s="26"/>
      <c r="D116" s="26"/>
      <c r="E116" s="529"/>
      <c r="F116" s="529"/>
      <c r="G116" s="526"/>
      <c r="H116" s="721"/>
      <c r="I116" s="496"/>
      <c r="J116" s="238"/>
      <c r="K116" s="245"/>
      <c r="L116" s="721"/>
      <c r="M116" s="26"/>
      <c r="N116" s="25"/>
    </row>
    <row r="117" spans="1:14" x14ac:dyDescent="0.25">
      <c r="A117" s="48"/>
      <c r="B117" s="26"/>
      <c r="C117" s="26"/>
      <c r="D117" s="26"/>
      <c r="E117" s="529"/>
      <c r="F117" s="529"/>
      <c r="G117" s="526"/>
      <c r="H117" s="721"/>
      <c r="I117" s="496"/>
      <c r="J117" s="238"/>
      <c r="K117" s="245"/>
      <c r="L117" s="721"/>
      <c r="M117" s="26"/>
      <c r="N117" s="25"/>
    </row>
    <row r="118" spans="1:14" x14ac:dyDescent="0.25">
      <c r="A118" s="48"/>
      <c r="B118" s="26"/>
      <c r="C118" s="26"/>
      <c r="D118" s="26"/>
      <c r="E118" s="529"/>
      <c r="F118" s="529"/>
      <c r="G118" s="526"/>
      <c r="H118" s="721"/>
      <c r="I118" s="496"/>
      <c r="J118" s="238"/>
      <c r="K118" s="245"/>
      <c r="L118" s="721"/>
      <c r="M118" s="26"/>
      <c r="N118" s="25"/>
    </row>
    <row r="119" spans="1:14" x14ac:dyDescent="0.25">
      <c r="A119" s="48"/>
      <c r="B119" s="26"/>
      <c r="C119" s="26"/>
      <c r="D119" s="26"/>
      <c r="E119" s="529"/>
      <c r="F119" s="529"/>
      <c r="G119" s="526"/>
      <c r="H119" s="721"/>
      <c r="I119" s="496"/>
      <c r="J119" s="238"/>
      <c r="K119" s="245"/>
      <c r="L119" s="721"/>
      <c r="M119" s="26"/>
      <c r="N119" s="25"/>
    </row>
    <row r="120" spans="1:14" x14ac:dyDescent="0.25">
      <c r="A120" s="48"/>
      <c r="B120" s="26"/>
      <c r="C120" s="26"/>
      <c r="D120" s="26"/>
      <c r="E120" s="529"/>
      <c r="F120" s="529"/>
      <c r="G120" s="526"/>
      <c r="H120" s="721"/>
      <c r="I120" s="496"/>
      <c r="J120" s="238"/>
      <c r="K120" s="245"/>
      <c r="L120" s="721"/>
      <c r="M120" s="26"/>
      <c r="N120" s="25"/>
    </row>
    <row r="121" spans="1:14" x14ac:dyDescent="0.25">
      <c r="A121" s="48"/>
      <c r="B121" s="26"/>
      <c r="C121" s="26"/>
      <c r="D121" s="26"/>
      <c r="E121" s="529"/>
      <c r="F121" s="529"/>
      <c r="G121" s="526"/>
      <c r="H121" s="721"/>
      <c r="I121" s="496"/>
      <c r="J121" s="238"/>
      <c r="K121" s="245"/>
      <c r="L121" s="721"/>
      <c r="M121" s="26"/>
      <c r="N121" s="25"/>
    </row>
    <row r="122" spans="1:14" x14ac:dyDescent="0.25">
      <c r="A122" s="48"/>
      <c r="B122" s="26"/>
      <c r="C122" s="26"/>
      <c r="D122" s="26"/>
      <c r="E122" s="529"/>
      <c r="F122" s="529"/>
      <c r="G122" s="526"/>
      <c r="H122" s="721"/>
      <c r="I122" s="496"/>
      <c r="J122" s="238"/>
      <c r="K122" s="245"/>
      <c r="L122" s="721"/>
      <c r="M122" s="26"/>
      <c r="N122" s="25"/>
    </row>
    <row r="123" spans="1:14" x14ac:dyDescent="0.25">
      <c r="A123" s="48"/>
      <c r="B123" s="26"/>
      <c r="C123" s="26"/>
      <c r="D123" s="26"/>
      <c r="E123" s="529"/>
      <c r="F123" s="529"/>
      <c r="G123" s="526"/>
      <c r="H123" s="721"/>
      <c r="I123" s="496"/>
      <c r="J123" s="238"/>
      <c r="K123" s="245"/>
      <c r="L123" s="721"/>
      <c r="M123" s="26"/>
      <c r="N123" s="25"/>
    </row>
    <row r="124" spans="1:14" x14ac:dyDescent="0.25">
      <c r="A124" s="48"/>
      <c r="B124" s="516"/>
      <c r="C124" s="516"/>
      <c r="D124" s="675"/>
      <c r="E124" s="846"/>
      <c r="F124" s="529"/>
      <c r="G124" s="526"/>
      <c r="H124" s="721"/>
      <c r="I124" s="496"/>
      <c r="J124" s="238"/>
      <c r="K124" s="245"/>
      <c r="L124" s="721"/>
      <c r="M124" s="26"/>
      <c r="N124" s="25"/>
    </row>
    <row r="125" spans="1:14" x14ac:dyDescent="0.25">
      <c r="A125" s="48"/>
      <c r="B125" s="516"/>
      <c r="C125" s="516"/>
      <c r="D125" s="675"/>
      <c r="E125" s="846"/>
      <c r="F125" s="529"/>
      <c r="G125" s="526"/>
      <c r="H125" s="721"/>
      <c r="I125" s="496"/>
      <c r="J125" s="238"/>
      <c r="K125" s="245"/>
      <c r="L125" s="721"/>
      <c r="M125" s="26"/>
      <c r="N125" s="25"/>
    </row>
    <row r="126" spans="1:14" x14ac:dyDescent="0.25">
      <c r="A126" s="48"/>
      <c r="B126" s="516"/>
      <c r="C126" s="516"/>
      <c r="D126" s="675"/>
      <c r="E126" s="846"/>
      <c r="F126" s="529"/>
      <c r="G126" s="526"/>
      <c r="H126" s="721"/>
      <c r="I126" s="496"/>
      <c r="J126" s="238"/>
      <c r="K126" s="245"/>
      <c r="L126" s="721"/>
      <c r="M126" s="26"/>
      <c r="N126" s="25"/>
    </row>
    <row r="127" spans="1:14" x14ac:dyDescent="0.25">
      <c r="A127" s="48"/>
      <c r="B127" s="516"/>
      <c r="C127" s="516"/>
      <c r="D127" s="516"/>
      <c r="E127" s="743"/>
      <c r="F127" s="529"/>
      <c r="G127" s="526"/>
      <c r="H127" s="721"/>
      <c r="I127" s="496"/>
      <c r="J127" s="238"/>
      <c r="K127" s="245"/>
      <c r="L127" s="721"/>
      <c r="M127" s="26"/>
      <c r="N127" s="25"/>
    </row>
    <row r="128" spans="1:14" x14ac:dyDescent="0.25">
      <c r="A128" s="48"/>
      <c r="B128" s="516"/>
      <c r="C128" s="516"/>
      <c r="D128" s="516"/>
      <c r="E128" s="743"/>
      <c r="F128" s="529"/>
      <c r="G128" s="526"/>
      <c r="H128" s="721"/>
      <c r="I128" s="496"/>
      <c r="J128" s="238"/>
      <c r="K128" s="245"/>
      <c r="L128" s="721"/>
      <c r="M128" s="26"/>
      <c r="N128" s="25"/>
    </row>
    <row r="129" spans="1:14" x14ac:dyDescent="0.25">
      <c r="A129" s="48"/>
      <c r="B129" s="516"/>
      <c r="C129" s="516"/>
      <c r="D129" s="516"/>
      <c r="E129" s="743"/>
      <c r="F129" s="529"/>
      <c r="G129" s="526"/>
      <c r="H129" s="721"/>
      <c r="I129" s="496"/>
      <c r="J129" s="238"/>
      <c r="K129" s="245"/>
      <c r="L129" s="721"/>
      <c r="M129" s="26"/>
      <c r="N129" s="25"/>
    </row>
    <row r="130" spans="1:14" x14ac:dyDescent="0.25">
      <c r="A130" s="48"/>
      <c r="B130" s="516"/>
      <c r="C130" s="516"/>
      <c r="D130" s="516"/>
      <c r="E130" s="743"/>
      <c r="F130" s="529"/>
      <c r="G130" s="526"/>
      <c r="H130" s="721"/>
      <c r="I130" s="496"/>
      <c r="J130" s="238"/>
      <c r="K130" s="245"/>
      <c r="L130" s="721"/>
      <c r="M130" s="26"/>
      <c r="N130" s="25"/>
    </row>
    <row r="131" spans="1:14" x14ac:dyDescent="0.25">
      <c r="A131" s="48"/>
      <c r="B131" s="516"/>
      <c r="C131" s="516"/>
      <c r="D131" s="675"/>
      <c r="E131" s="846"/>
      <c r="F131" s="529"/>
      <c r="G131" s="526"/>
      <c r="H131" s="721"/>
      <c r="I131" s="496"/>
      <c r="J131" s="238"/>
      <c r="K131" s="245"/>
      <c r="L131" s="721"/>
      <c r="M131" s="26"/>
      <c r="N131" s="25"/>
    </row>
    <row r="132" spans="1:14" x14ac:dyDescent="0.25">
      <c r="A132" s="51"/>
      <c r="B132" s="26"/>
      <c r="C132" s="26"/>
      <c r="D132" s="26"/>
      <c r="E132" s="529"/>
      <c r="F132" s="529"/>
      <c r="G132" s="526"/>
      <c r="H132" s="721"/>
      <c r="I132" s="496"/>
      <c r="J132" s="238"/>
      <c r="K132" s="245"/>
      <c r="L132" s="721"/>
      <c r="M132" s="26"/>
      <c r="N132" s="25"/>
    </row>
    <row r="133" spans="1:14" x14ac:dyDescent="0.25">
      <c r="A133" s="51"/>
      <c r="B133" s="26"/>
      <c r="C133" s="26"/>
      <c r="D133" s="26"/>
      <c r="E133" s="529"/>
      <c r="F133" s="529"/>
      <c r="G133" s="526"/>
      <c r="H133" s="721"/>
      <c r="I133" s="496"/>
      <c r="J133" s="238"/>
      <c r="K133" s="245"/>
      <c r="L133" s="721"/>
      <c r="M133" s="26"/>
      <c r="N133" s="25"/>
    </row>
    <row r="134" spans="1:14" x14ac:dyDescent="0.25">
      <c r="A134" s="51"/>
      <c r="B134" s="26"/>
      <c r="C134" s="26"/>
      <c r="D134" s="26"/>
      <c r="E134" s="529"/>
      <c r="F134" s="529"/>
      <c r="G134" s="526"/>
      <c r="H134" s="721"/>
      <c r="I134" s="496"/>
      <c r="J134" s="238"/>
      <c r="K134" s="245"/>
      <c r="L134" s="721"/>
      <c r="M134" s="26"/>
      <c r="N134" s="25"/>
    </row>
    <row r="135" spans="1:14" x14ac:dyDescent="0.25">
      <c r="A135" s="51"/>
      <c r="B135" s="26"/>
      <c r="C135" s="26"/>
      <c r="D135" s="26"/>
      <c r="E135" s="529"/>
      <c r="F135" s="529"/>
      <c r="G135" s="526"/>
      <c r="H135" s="721"/>
      <c r="I135" s="496"/>
      <c r="J135" s="238"/>
      <c r="K135" s="245"/>
      <c r="L135" s="721"/>
      <c r="M135" s="26"/>
      <c r="N135" s="25"/>
    </row>
    <row r="136" spans="1:14" x14ac:dyDescent="0.25">
      <c r="A136" s="51"/>
      <c r="B136" s="26"/>
      <c r="C136" s="26"/>
      <c r="D136" s="26"/>
      <c r="E136" s="529"/>
      <c r="F136" s="529"/>
      <c r="G136" s="526"/>
      <c r="H136" s="721"/>
      <c r="I136" s="496"/>
      <c r="J136" s="238"/>
      <c r="K136" s="245"/>
      <c r="L136" s="721"/>
      <c r="M136" s="26"/>
      <c r="N136" s="25"/>
    </row>
    <row r="137" spans="1:14" x14ac:dyDescent="0.25">
      <c r="A137" s="51"/>
      <c r="B137" s="26"/>
      <c r="C137" s="26"/>
      <c r="D137" s="26"/>
      <c r="E137" s="529"/>
      <c r="F137" s="529"/>
      <c r="G137" s="526"/>
      <c r="H137" s="721"/>
      <c r="I137" s="496"/>
      <c r="J137" s="238"/>
      <c r="K137" s="245"/>
      <c r="L137" s="721"/>
      <c r="M137" s="26"/>
      <c r="N137" s="25"/>
    </row>
    <row r="138" spans="1:14" x14ac:dyDescent="0.25">
      <c r="A138" s="51"/>
      <c r="B138" s="26"/>
      <c r="C138" s="26"/>
      <c r="D138" s="26"/>
      <c r="E138" s="529"/>
      <c r="F138" s="529"/>
      <c r="G138" s="526"/>
      <c r="H138" s="721"/>
      <c r="I138" s="496"/>
      <c r="J138" s="238"/>
      <c r="K138" s="245"/>
      <c r="L138" s="721"/>
      <c r="M138" s="26"/>
      <c r="N138" s="25"/>
    </row>
    <row r="139" spans="1:14" x14ac:dyDescent="0.25">
      <c r="A139" s="51"/>
      <c r="B139" s="26"/>
      <c r="C139" s="26"/>
      <c r="D139" s="26"/>
      <c r="E139" s="529"/>
      <c r="F139" s="529"/>
      <c r="G139" s="526"/>
      <c r="H139" s="721"/>
      <c r="I139" s="496"/>
      <c r="J139" s="238"/>
      <c r="K139" s="245"/>
      <c r="L139" s="721"/>
      <c r="M139" s="26"/>
      <c r="N139" s="25"/>
    </row>
    <row r="140" spans="1:14" x14ac:dyDescent="0.25">
      <c r="A140" s="51"/>
      <c r="B140" s="26"/>
      <c r="C140" s="26"/>
      <c r="D140" s="26"/>
      <c r="E140" s="529"/>
      <c r="F140" s="529"/>
      <c r="G140" s="526"/>
      <c r="H140" s="721"/>
      <c r="I140" s="496"/>
      <c r="J140" s="238"/>
      <c r="K140" s="245"/>
      <c r="L140" s="721"/>
      <c r="M140" s="26"/>
      <c r="N140" s="25"/>
    </row>
    <row r="141" spans="1:14" x14ac:dyDescent="0.25">
      <c r="A141" s="51"/>
      <c r="B141" s="26"/>
      <c r="C141" s="26"/>
      <c r="D141" s="26"/>
      <c r="E141" s="529"/>
      <c r="F141" s="529"/>
      <c r="G141" s="526"/>
      <c r="H141" s="721"/>
      <c r="I141" s="496"/>
      <c r="J141" s="238"/>
      <c r="K141" s="245"/>
      <c r="L141" s="721"/>
      <c r="M141" s="26"/>
      <c r="N141" s="25"/>
    </row>
    <row r="142" spans="1:14" x14ac:dyDescent="0.25">
      <c r="A142" s="48"/>
      <c r="B142" s="516"/>
      <c r="C142" s="516"/>
      <c r="D142" s="516"/>
      <c r="E142" s="844"/>
      <c r="F142" s="529"/>
      <c r="G142" s="526"/>
      <c r="H142" s="721"/>
      <c r="I142" s="496"/>
      <c r="J142" s="238"/>
      <c r="K142" s="245"/>
      <c r="L142" s="721"/>
      <c r="M142" s="26"/>
      <c r="N142" s="25"/>
    </row>
    <row r="143" spans="1:14" x14ac:dyDescent="0.25">
      <c r="A143" s="48"/>
      <c r="B143" s="26"/>
      <c r="C143" s="26"/>
      <c r="D143" s="26"/>
      <c r="E143" s="529"/>
      <c r="F143" s="529"/>
      <c r="G143" s="526"/>
      <c r="H143" s="721"/>
      <c r="I143" s="496"/>
      <c r="J143" s="238"/>
      <c r="K143" s="245"/>
      <c r="L143" s="721"/>
      <c r="M143" s="26"/>
      <c r="N143" s="25"/>
    </row>
    <row r="144" spans="1:14" x14ac:dyDescent="0.25">
      <c r="A144" s="48"/>
      <c r="B144" s="26"/>
      <c r="C144" s="26"/>
      <c r="D144" s="26"/>
      <c r="E144" s="529"/>
      <c r="F144" s="529"/>
      <c r="G144" s="526"/>
      <c r="H144" s="721"/>
      <c r="I144" s="496"/>
      <c r="J144" s="238"/>
      <c r="K144" s="245"/>
      <c r="L144" s="721"/>
      <c r="M144" s="26"/>
      <c r="N144" s="25"/>
    </row>
    <row r="145" spans="1:14" x14ac:dyDescent="0.25">
      <c r="A145" s="48"/>
      <c r="B145" s="26"/>
      <c r="C145" s="26"/>
      <c r="D145" s="26"/>
      <c r="E145" s="529"/>
      <c r="F145" s="529"/>
      <c r="G145" s="526"/>
      <c r="H145" s="721"/>
      <c r="I145" s="496"/>
      <c r="J145" s="238"/>
      <c r="K145" s="245"/>
      <c r="L145" s="721"/>
      <c r="M145" s="26"/>
      <c r="N145" s="25"/>
    </row>
    <row r="146" spans="1:14" x14ac:dyDescent="0.25">
      <c r="A146" s="48"/>
      <c r="B146" s="26"/>
      <c r="C146" s="26"/>
      <c r="D146" s="26"/>
      <c r="E146" s="529"/>
      <c r="F146" s="529"/>
      <c r="G146" s="526"/>
      <c r="H146" s="721"/>
      <c r="I146" s="496"/>
      <c r="J146" s="238"/>
      <c r="K146" s="245"/>
      <c r="L146" s="721"/>
      <c r="M146" s="26"/>
      <c r="N146" s="25"/>
    </row>
    <row r="147" spans="1:14" x14ac:dyDescent="0.25">
      <c r="A147" s="48"/>
      <c r="B147" s="26"/>
      <c r="C147" s="26"/>
      <c r="D147" s="26"/>
      <c r="E147" s="529"/>
      <c r="F147" s="529"/>
      <c r="G147" s="526"/>
      <c r="H147" s="721"/>
      <c r="I147" s="496"/>
      <c r="J147" s="238"/>
      <c r="K147" s="245"/>
      <c r="L147" s="721"/>
      <c r="M147" s="26"/>
      <c r="N147" s="25"/>
    </row>
    <row r="148" spans="1:14" x14ac:dyDescent="0.25">
      <c r="A148" s="48"/>
      <c r="B148" s="26"/>
      <c r="C148" s="26"/>
      <c r="D148" s="26"/>
      <c r="E148" s="529"/>
      <c r="F148" s="529"/>
      <c r="G148" s="526"/>
      <c r="H148" s="721"/>
      <c r="I148" s="496"/>
      <c r="J148" s="238"/>
      <c r="K148" s="245"/>
      <c r="L148" s="721"/>
      <c r="M148" s="26"/>
      <c r="N148" s="25"/>
    </row>
    <row r="149" spans="1:14" x14ac:dyDescent="0.25">
      <c r="A149" s="48"/>
      <c r="B149" s="26"/>
      <c r="C149" s="26"/>
      <c r="D149" s="26"/>
      <c r="E149" s="529"/>
      <c r="F149" s="529"/>
      <c r="G149" s="526"/>
      <c r="H149" s="721"/>
      <c r="I149" s="496"/>
      <c r="J149" s="238"/>
      <c r="K149" s="245"/>
      <c r="L149" s="721"/>
      <c r="M149" s="26"/>
      <c r="N149" s="25"/>
    </row>
    <row r="150" spans="1:14" x14ac:dyDescent="0.25">
      <c r="A150" s="51"/>
      <c r="B150" s="26"/>
      <c r="C150" s="26"/>
      <c r="D150" s="26"/>
      <c r="E150" s="529"/>
      <c r="F150" s="529"/>
      <c r="G150" s="526"/>
      <c r="H150" s="26"/>
      <c r="I150" s="26"/>
      <c r="J150" s="238"/>
      <c r="K150" s="245"/>
      <c r="L150" s="853"/>
      <c r="M150" s="26"/>
      <c r="N150" s="25"/>
    </row>
    <row r="151" spans="1:14" x14ac:dyDescent="0.25">
      <c r="A151" s="48"/>
      <c r="B151" s="516"/>
      <c r="C151" s="516"/>
      <c r="D151" s="516"/>
      <c r="E151" s="854"/>
      <c r="F151" s="855"/>
      <c r="G151" s="526"/>
      <c r="H151" s="26"/>
      <c r="I151" s="26"/>
      <c r="J151" s="238"/>
      <c r="K151" s="245"/>
      <c r="L151" s="853"/>
      <c r="M151" s="26"/>
      <c r="N151" s="25"/>
    </row>
    <row r="152" spans="1:14" x14ac:dyDescent="0.25">
      <c r="A152" s="51"/>
      <c r="B152" s="26"/>
      <c r="C152" s="26"/>
      <c r="D152" s="238"/>
      <c r="E152" s="859"/>
      <c r="F152" s="859"/>
      <c r="G152" s="526"/>
      <c r="H152" s="853"/>
      <c r="I152" s="26"/>
      <c r="J152" s="238"/>
      <c r="K152" s="245"/>
      <c r="L152" s="853"/>
      <c r="M152" s="26"/>
      <c r="N152" s="25"/>
    </row>
    <row r="153" spans="1:14" x14ac:dyDescent="0.25">
      <c r="A153" s="48"/>
      <c r="B153" s="516"/>
      <c r="C153" s="516"/>
      <c r="D153" s="516"/>
      <c r="E153" s="844"/>
      <c r="F153" s="856"/>
      <c r="G153" s="526"/>
      <c r="H153" s="853"/>
      <c r="I153" s="26"/>
      <c r="J153" s="238"/>
      <c r="K153" s="245"/>
      <c r="L153" s="853"/>
      <c r="M153" s="26"/>
      <c r="N153" s="25"/>
    </row>
    <row r="154" spans="1:14" x14ac:dyDescent="0.25">
      <c r="A154" s="48"/>
      <c r="B154" s="26"/>
      <c r="C154" s="26"/>
      <c r="D154" s="26"/>
      <c r="E154" s="529"/>
      <c r="F154" s="529"/>
      <c r="G154" s="526"/>
      <c r="H154" s="853"/>
      <c r="I154" s="26"/>
      <c r="J154" s="238"/>
      <c r="K154" s="245"/>
      <c r="L154" s="853"/>
      <c r="M154" s="26"/>
      <c r="N154" s="25"/>
    </row>
    <row r="155" spans="1:14" x14ac:dyDescent="0.25">
      <c r="A155" s="48"/>
      <c r="B155" s="26"/>
      <c r="C155" s="26"/>
      <c r="D155" s="26"/>
      <c r="E155" s="529"/>
      <c r="F155" s="529"/>
      <c r="G155" s="526"/>
      <c r="H155" s="853"/>
      <c r="I155" s="26"/>
      <c r="J155" s="238"/>
      <c r="K155" s="245"/>
      <c r="L155" s="853"/>
      <c r="M155" s="26"/>
      <c r="N155" s="25"/>
    </row>
    <row r="156" spans="1:14" x14ac:dyDescent="0.25">
      <c r="A156" s="48"/>
      <c r="B156" s="26"/>
      <c r="C156" s="26"/>
      <c r="D156" s="26"/>
      <c r="E156" s="529"/>
      <c r="F156" s="529"/>
      <c r="G156" s="526"/>
      <c r="H156" s="853"/>
      <c r="I156" s="26"/>
      <c r="J156" s="238"/>
      <c r="K156" s="245"/>
      <c r="L156" s="853"/>
      <c r="M156" s="26"/>
      <c r="N156" s="25"/>
    </row>
    <row r="157" spans="1:14" x14ac:dyDescent="0.25">
      <c r="A157" s="48"/>
      <c r="B157" s="26"/>
      <c r="C157" s="26"/>
      <c r="D157" s="26"/>
      <c r="E157" s="529"/>
      <c r="F157" s="529"/>
      <c r="G157" s="526"/>
      <c r="H157" s="853"/>
      <c r="I157" s="26"/>
      <c r="J157" s="238"/>
      <c r="K157" s="245"/>
      <c r="L157" s="853"/>
      <c r="M157" s="26"/>
      <c r="N157" s="25"/>
    </row>
    <row r="158" spans="1:14" x14ac:dyDescent="0.25">
      <c r="A158" s="48"/>
      <c r="B158" s="26"/>
      <c r="C158" s="26"/>
      <c r="D158" s="26"/>
      <c r="E158" s="860"/>
      <c r="F158" s="530"/>
      <c r="G158" s="526"/>
      <c r="H158" s="853"/>
      <c r="I158" s="26"/>
      <c r="J158" s="238"/>
      <c r="K158" s="245"/>
      <c r="L158" s="853"/>
      <c r="M158" s="26"/>
      <c r="N158" s="25"/>
    </row>
    <row r="159" spans="1:14" x14ac:dyDescent="0.25">
      <c r="A159" s="48"/>
      <c r="B159" s="516"/>
      <c r="C159" s="516"/>
      <c r="D159" s="516"/>
      <c r="E159" s="844"/>
      <c r="F159" s="872"/>
      <c r="G159" s="526"/>
      <c r="H159" s="26"/>
      <c r="I159" s="26"/>
      <c r="J159" s="238"/>
      <c r="K159" s="245"/>
      <c r="L159" s="853"/>
      <c r="M159" s="26"/>
      <c r="N159" s="25"/>
    </row>
    <row r="160" spans="1:14" x14ac:dyDescent="0.25">
      <c r="A160" s="48"/>
      <c r="B160" s="516"/>
      <c r="C160" s="516"/>
      <c r="D160" s="516"/>
      <c r="E160" s="844"/>
      <c r="F160" s="872"/>
      <c r="G160" s="526"/>
      <c r="H160" s="26"/>
      <c r="I160" s="26"/>
      <c r="J160" s="238"/>
      <c r="K160" s="245"/>
      <c r="L160" s="853"/>
      <c r="M160" s="26"/>
      <c r="N160" s="25"/>
    </row>
    <row r="161" spans="1:14" x14ac:dyDescent="0.25">
      <c r="A161" s="26"/>
      <c r="B161" s="26"/>
      <c r="C161" s="26"/>
      <c r="D161" s="26"/>
      <c r="E161" s="530"/>
      <c r="F161" s="530"/>
      <c r="G161" s="526"/>
      <c r="H161" s="26"/>
      <c r="I161" s="26"/>
      <c r="J161" s="238"/>
      <c r="K161" s="245"/>
      <c r="L161" s="853"/>
      <c r="M161" s="26"/>
      <c r="N161" s="25"/>
    </row>
    <row r="162" spans="1:14" x14ac:dyDescent="0.25">
      <c r="A162" s="26"/>
      <c r="B162" s="26"/>
      <c r="C162" s="26"/>
      <c r="D162" s="26"/>
      <c r="E162" s="530"/>
      <c r="F162" s="530"/>
      <c r="G162" s="526"/>
      <c r="H162" s="26"/>
      <c r="I162" s="26"/>
      <c r="J162" s="238"/>
      <c r="K162" s="245"/>
      <c r="L162" s="853"/>
      <c r="M162" s="26"/>
      <c r="N162" s="25"/>
    </row>
    <row r="163" spans="1:14" x14ac:dyDescent="0.25">
      <c r="A163" s="26"/>
      <c r="B163" s="26"/>
      <c r="C163" s="26"/>
      <c r="D163" s="26"/>
      <c r="E163" s="530"/>
      <c r="F163" s="530"/>
      <c r="G163" s="526"/>
      <c r="H163" s="26"/>
      <c r="I163" s="26"/>
      <c r="J163" s="238"/>
      <c r="K163" s="245"/>
      <c r="L163" s="853"/>
      <c r="M163" s="26"/>
      <c r="N163" s="25"/>
    </row>
    <row r="164" spans="1:14" x14ac:dyDescent="0.25">
      <c r="K164" s="26"/>
    </row>
    <row r="165" spans="1:14" x14ac:dyDescent="0.25">
      <c r="K165" s="26"/>
    </row>
    <row r="166" spans="1:14" x14ac:dyDescent="0.25">
      <c r="K166" s="26"/>
    </row>
    <row r="167" spans="1:14" x14ac:dyDescent="0.25">
      <c r="K167" s="26"/>
    </row>
    <row r="168" spans="1:14" x14ac:dyDescent="0.25">
      <c r="K168" s="26"/>
    </row>
    <row r="169" spans="1:14" x14ac:dyDescent="0.25">
      <c r="K169" s="26"/>
    </row>
    <row r="170" spans="1:14" x14ac:dyDescent="0.25">
      <c r="K170" s="26"/>
    </row>
  </sheetData>
  <autoFilter ref="A1:N26"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06C40-B521-4771-926A-1F806C0E3FAA}">
  <sheetPr filterMode="1"/>
  <dimension ref="A1:O4589"/>
  <sheetViews>
    <sheetView topLeftCell="E137" zoomScale="110" zoomScaleNormal="85" workbookViewId="0">
      <selection activeCell="F149" sqref="F149"/>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5" s="85" customFormat="1" ht="31.5" x14ac:dyDescent="0.25">
      <c r="A1" s="1092" t="s">
        <v>45</v>
      </c>
      <c r="B1" s="1092"/>
      <c r="C1" s="1092"/>
      <c r="D1" s="1092"/>
      <c r="E1" s="1092"/>
      <c r="F1" s="1092"/>
      <c r="G1" s="1092"/>
      <c r="H1" s="1092"/>
      <c r="I1" s="1092"/>
      <c r="J1" s="1092"/>
      <c r="K1" s="1092"/>
      <c r="L1" s="1092"/>
      <c r="M1" s="1092"/>
      <c r="N1" s="1092"/>
    </row>
    <row r="2" spans="1:15" s="85" customFormat="1" ht="18.75" x14ac:dyDescent="0.25">
      <c r="A2" s="1093" t="s">
        <v>261</v>
      </c>
      <c r="B2" s="1093"/>
      <c r="C2" s="1093"/>
      <c r="D2" s="1093"/>
      <c r="E2" s="1093"/>
      <c r="F2" s="1093"/>
      <c r="G2" s="1093"/>
      <c r="H2" s="1093"/>
      <c r="I2" s="1093"/>
      <c r="J2" s="1093"/>
      <c r="K2" s="1093"/>
      <c r="L2" s="1093"/>
      <c r="M2" s="1093"/>
      <c r="N2" s="1093"/>
    </row>
    <row r="3" spans="1:15" s="85" customFormat="1" ht="45" hidden="1" x14ac:dyDescent="0.25">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458" t="s">
        <v>0</v>
      </c>
      <c r="B4" s="459" t="s">
        <v>5</v>
      </c>
      <c r="C4" s="459" t="s">
        <v>10</v>
      </c>
      <c r="D4" s="460" t="s">
        <v>8</v>
      </c>
      <c r="E4" s="460" t="s">
        <v>13</v>
      </c>
      <c r="F4" s="463" t="s">
        <v>34</v>
      </c>
      <c r="G4" s="462" t="s">
        <v>41</v>
      </c>
      <c r="H4" s="460" t="s">
        <v>2</v>
      </c>
      <c r="I4" s="460" t="s">
        <v>3</v>
      </c>
      <c r="J4" s="459" t="s">
        <v>9</v>
      </c>
      <c r="K4" s="459" t="s">
        <v>1</v>
      </c>
      <c r="L4" s="459" t="s">
        <v>4</v>
      </c>
      <c r="M4" s="459" t="s">
        <v>12</v>
      </c>
      <c r="N4" s="461" t="s">
        <v>11</v>
      </c>
    </row>
    <row r="5" spans="1:15" s="23" customFormat="1" ht="27.95" customHeight="1" thickBot="1" x14ac:dyDescent="0.3">
      <c r="A5" s="300">
        <v>44287</v>
      </c>
      <c r="B5" s="301" t="s">
        <v>146</v>
      </c>
      <c r="C5" s="242"/>
      <c r="D5" s="243"/>
      <c r="E5" s="329"/>
      <c r="F5" s="329"/>
      <c r="G5" s="679">
        <v>0</v>
      </c>
      <c r="H5" s="69"/>
      <c r="I5" s="420" t="s">
        <v>18</v>
      </c>
      <c r="J5" s="306"/>
      <c r="K5" s="678" t="s">
        <v>135</v>
      </c>
      <c r="L5" s="306" t="s">
        <v>62</v>
      </c>
      <c r="M5" s="101"/>
      <c r="N5" s="102"/>
    </row>
    <row r="6" spans="1:15" s="23" customFormat="1" ht="16.5" customHeight="1" x14ac:dyDescent="0.25">
      <c r="A6" s="891">
        <v>44298</v>
      </c>
      <c r="B6" s="280" t="s">
        <v>105</v>
      </c>
      <c r="C6" s="280" t="s">
        <v>50</v>
      </c>
      <c r="D6" s="892" t="s">
        <v>91</v>
      </c>
      <c r="E6" s="276"/>
      <c r="F6" s="276">
        <v>41000</v>
      </c>
      <c r="G6" s="276">
        <f>G5-E6+F6</f>
        <v>41000</v>
      </c>
      <c r="H6" s="415" t="s">
        <v>276</v>
      </c>
      <c r="I6" s="415" t="s">
        <v>18</v>
      </c>
      <c r="J6" s="416" t="s">
        <v>281</v>
      </c>
      <c r="K6" s="417" t="s">
        <v>135</v>
      </c>
      <c r="L6" s="417" t="s">
        <v>62</v>
      </c>
      <c r="M6" s="418"/>
      <c r="N6" s="419"/>
    </row>
    <row r="7" spans="1:15" s="23" customFormat="1" ht="15" customHeight="1" x14ac:dyDescent="0.25">
      <c r="A7" s="211">
        <v>44298</v>
      </c>
      <c r="B7" s="212" t="s">
        <v>68</v>
      </c>
      <c r="C7" s="212" t="s">
        <v>67</v>
      </c>
      <c r="D7" s="212" t="s">
        <v>91</v>
      </c>
      <c r="E7" s="447">
        <v>8000</v>
      </c>
      <c r="F7" s="222"/>
      <c r="G7" s="203">
        <f t="shared" ref="G7:G22" si="0">G6-E7+F7</f>
        <v>33000</v>
      </c>
      <c r="H7" s="268" t="s">
        <v>276</v>
      </c>
      <c r="I7" s="304" t="s">
        <v>18</v>
      </c>
      <c r="J7" s="422" t="s">
        <v>281</v>
      </c>
      <c r="K7" s="421" t="s">
        <v>135</v>
      </c>
      <c r="L7" s="311" t="s">
        <v>62</v>
      </c>
      <c r="M7" s="252"/>
      <c r="N7" s="253" t="s">
        <v>264</v>
      </c>
    </row>
    <row r="8" spans="1:15" s="23" customFormat="1" ht="15" customHeight="1" x14ac:dyDescent="0.25">
      <c r="A8" s="211">
        <v>44298</v>
      </c>
      <c r="B8" s="212" t="s">
        <v>68</v>
      </c>
      <c r="C8" s="212" t="s">
        <v>67</v>
      </c>
      <c r="D8" s="212" t="s">
        <v>91</v>
      </c>
      <c r="E8" s="447">
        <v>6000</v>
      </c>
      <c r="F8" s="222"/>
      <c r="G8" s="203">
        <f t="shared" si="0"/>
        <v>27000</v>
      </c>
      <c r="H8" s="268" t="s">
        <v>276</v>
      </c>
      <c r="I8" s="304" t="s">
        <v>18</v>
      </c>
      <c r="J8" s="422" t="s">
        <v>281</v>
      </c>
      <c r="K8" s="421" t="s">
        <v>135</v>
      </c>
      <c r="L8" s="311" t="s">
        <v>62</v>
      </c>
      <c r="M8" s="252"/>
      <c r="N8" s="253" t="s">
        <v>277</v>
      </c>
    </row>
    <row r="9" spans="1:15" s="97" customFormat="1" x14ac:dyDescent="0.25">
      <c r="A9" s="211">
        <v>44298</v>
      </c>
      <c r="B9" s="212" t="s">
        <v>68</v>
      </c>
      <c r="C9" s="212" t="s">
        <v>67</v>
      </c>
      <c r="D9" s="212" t="s">
        <v>91</v>
      </c>
      <c r="E9" s="220">
        <v>5000</v>
      </c>
      <c r="F9" s="219"/>
      <c r="G9" s="203">
        <f t="shared" si="0"/>
        <v>22000</v>
      </c>
      <c r="H9" s="268" t="s">
        <v>276</v>
      </c>
      <c r="I9" s="304" t="s">
        <v>18</v>
      </c>
      <c r="J9" s="422" t="s">
        <v>281</v>
      </c>
      <c r="K9" s="421" t="s">
        <v>135</v>
      </c>
      <c r="L9" s="311" t="s">
        <v>62</v>
      </c>
      <c r="M9" s="248"/>
      <c r="N9" s="249" t="s">
        <v>278</v>
      </c>
    </row>
    <row r="10" spans="1:15" s="97" customFormat="1" x14ac:dyDescent="0.25">
      <c r="A10" s="211">
        <v>44298</v>
      </c>
      <c r="B10" s="212" t="s">
        <v>68</v>
      </c>
      <c r="C10" s="212" t="s">
        <v>67</v>
      </c>
      <c r="D10" s="212" t="s">
        <v>91</v>
      </c>
      <c r="E10" s="247">
        <v>8000</v>
      </c>
      <c r="F10" s="222"/>
      <c r="G10" s="203">
        <f t="shared" si="0"/>
        <v>14000</v>
      </c>
      <c r="H10" s="268" t="s">
        <v>276</v>
      </c>
      <c r="I10" s="304" t="s">
        <v>18</v>
      </c>
      <c r="J10" s="422" t="s">
        <v>281</v>
      </c>
      <c r="K10" s="421" t="s">
        <v>135</v>
      </c>
      <c r="L10" s="311" t="s">
        <v>62</v>
      </c>
      <c r="M10" s="223"/>
      <c r="N10" s="224" t="s">
        <v>279</v>
      </c>
    </row>
    <row r="11" spans="1:15" ht="16.5" customHeight="1" x14ac:dyDescent="0.25">
      <c r="A11" s="211">
        <v>44298</v>
      </c>
      <c r="B11" s="212" t="s">
        <v>68</v>
      </c>
      <c r="C11" s="212" t="s">
        <v>67</v>
      </c>
      <c r="D11" s="212" t="s">
        <v>91</v>
      </c>
      <c r="E11" s="203">
        <v>4000</v>
      </c>
      <c r="F11" s="203"/>
      <c r="G11" s="203">
        <f t="shared" si="0"/>
        <v>10000</v>
      </c>
      <c r="H11" s="268" t="s">
        <v>276</v>
      </c>
      <c r="I11" s="304" t="s">
        <v>18</v>
      </c>
      <c r="J11" s="422" t="s">
        <v>281</v>
      </c>
      <c r="K11" s="421" t="s">
        <v>135</v>
      </c>
      <c r="L11" s="311" t="s">
        <v>62</v>
      </c>
      <c r="M11" s="210"/>
      <c r="N11" s="212" t="s">
        <v>280</v>
      </c>
    </row>
    <row r="12" spans="1:15" ht="15.75" customHeight="1" x14ac:dyDescent="0.25">
      <c r="A12" s="211">
        <v>44298</v>
      </c>
      <c r="B12" s="245" t="s">
        <v>93</v>
      </c>
      <c r="C12" s="245" t="s">
        <v>93</v>
      </c>
      <c r="D12" s="246" t="s">
        <v>91</v>
      </c>
      <c r="E12" s="266">
        <v>5000</v>
      </c>
      <c r="F12" s="266"/>
      <c r="G12" s="266">
        <f t="shared" si="0"/>
        <v>5000</v>
      </c>
      <c r="H12" s="719" t="s">
        <v>276</v>
      </c>
      <c r="I12" s="719" t="s">
        <v>18</v>
      </c>
      <c r="J12" s="762" t="s">
        <v>281</v>
      </c>
      <c r="K12" s="763" t="s">
        <v>135</v>
      </c>
      <c r="L12" s="763" t="s">
        <v>62</v>
      </c>
      <c r="M12" s="709"/>
      <c r="N12" s="764"/>
    </row>
    <row r="13" spans="1:15" ht="15" customHeight="1" x14ac:dyDescent="0.25">
      <c r="A13" s="211">
        <v>44298</v>
      </c>
      <c r="B13" s="245" t="s">
        <v>93</v>
      </c>
      <c r="C13" s="245" t="s">
        <v>93</v>
      </c>
      <c r="D13" s="246" t="s">
        <v>91</v>
      </c>
      <c r="E13" s="262">
        <v>5000</v>
      </c>
      <c r="F13" s="220"/>
      <c r="G13" s="266">
        <f t="shared" si="0"/>
        <v>0</v>
      </c>
      <c r="H13" s="268" t="s">
        <v>276</v>
      </c>
      <c r="I13" s="304" t="s">
        <v>18</v>
      </c>
      <c r="J13" s="762" t="s">
        <v>281</v>
      </c>
      <c r="K13" s="421" t="s">
        <v>135</v>
      </c>
      <c r="L13" s="311" t="s">
        <v>62</v>
      </c>
      <c r="M13" s="291"/>
      <c r="N13" s="251"/>
      <c r="O13" s="282"/>
    </row>
    <row r="14" spans="1:15" ht="15" customHeight="1" x14ac:dyDescent="0.25">
      <c r="A14" s="271">
        <v>44299</v>
      </c>
      <c r="B14" s="280" t="s">
        <v>105</v>
      </c>
      <c r="C14" s="280" t="s">
        <v>50</v>
      </c>
      <c r="D14" s="892" t="s">
        <v>91</v>
      </c>
      <c r="E14" s="834"/>
      <c r="F14" s="274">
        <v>62000</v>
      </c>
      <c r="G14" s="726">
        <f t="shared" si="0"/>
        <v>62000</v>
      </c>
      <c r="H14" s="415" t="s">
        <v>276</v>
      </c>
      <c r="I14" s="415" t="s">
        <v>18</v>
      </c>
      <c r="J14" s="765" t="s">
        <v>309</v>
      </c>
      <c r="K14" s="417" t="s">
        <v>135</v>
      </c>
      <c r="L14" s="417" t="s">
        <v>62</v>
      </c>
      <c r="M14" s="424"/>
      <c r="N14" s="406"/>
      <c r="O14" s="282"/>
    </row>
    <row r="15" spans="1:15" ht="15.75" customHeight="1" x14ac:dyDescent="0.25">
      <c r="A15" s="244">
        <v>44299</v>
      </c>
      <c r="B15" s="212" t="s">
        <v>68</v>
      </c>
      <c r="C15" s="212" t="s">
        <v>67</v>
      </c>
      <c r="D15" s="212" t="s">
        <v>91</v>
      </c>
      <c r="E15" s="227">
        <v>8000</v>
      </c>
      <c r="F15" s="222"/>
      <c r="G15" s="266">
        <f t="shared" si="0"/>
        <v>54000</v>
      </c>
      <c r="H15" s="268" t="s">
        <v>276</v>
      </c>
      <c r="I15" s="210" t="s">
        <v>18</v>
      </c>
      <c r="J15" s="762" t="s">
        <v>309</v>
      </c>
      <c r="K15" s="436" t="s">
        <v>135</v>
      </c>
      <c r="L15" s="713" t="s">
        <v>62</v>
      </c>
      <c r="M15" s="210"/>
      <c r="N15" s="212" t="s">
        <v>264</v>
      </c>
    </row>
    <row r="16" spans="1:15" x14ac:dyDescent="0.25">
      <c r="A16" s="244">
        <v>44299</v>
      </c>
      <c r="B16" s="212" t="s">
        <v>68</v>
      </c>
      <c r="C16" s="212" t="s">
        <v>67</v>
      </c>
      <c r="D16" s="212" t="s">
        <v>91</v>
      </c>
      <c r="E16" s="227">
        <v>8000</v>
      </c>
      <c r="F16" s="220"/>
      <c r="G16" s="266">
        <f t="shared" si="0"/>
        <v>46000</v>
      </c>
      <c r="H16" s="426" t="s">
        <v>276</v>
      </c>
      <c r="I16" s="210" t="s">
        <v>18</v>
      </c>
      <c r="J16" s="762" t="s">
        <v>309</v>
      </c>
      <c r="K16" s="436" t="s">
        <v>135</v>
      </c>
      <c r="L16" s="713" t="s">
        <v>62</v>
      </c>
      <c r="M16" s="210"/>
      <c r="N16" s="212" t="s">
        <v>310</v>
      </c>
    </row>
    <row r="17" spans="1:15" ht="17.25" customHeight="1" x14ac:dyDescent="0.25">
      <c r="A17" s="244">
        <v>44299</v>
      </c>
      <c r="B17" s="212" t="s">
        <v>68</v>
      </c>
      <c r="C17" s="212" t="s">
        <v>67</v>
      </c>
      <c r="D17" s="212" t="s">
        <v>91</v>
      </c>
      <c r="E17" s="447">
        <v>5000</v>
      </c>
      <c r="F17" s="240"/>
      <c r="G17" s="203">
        <f t="shared" si="0"/>
        <v>41000</v>
      </c>
      <c r="H17" s="426" t="s">
        <v>276</v>
      </c>
      <c r="I17" s="210" t="s">
        <v>18</v>
      </c>
      <c r="J17" s="762" t="s">
        <v>309</v>
      </c>
      <c r="K17" s="436" t="s">
        <v>135</v>
      </c>
      <c r="L17" s="713" t="s">
        <v>62</v>
      </c>
      <c r="M17" s="210"/>
      <c r="N17" s="212" t="s">
        <v>311</v>
      </c>
    </row>
    <row r="18" spans="1:15" x14ac:dyDescent="0.25">
      <c r="A18" s="244">
        <v>44299</v>
      </c>
      <c r="B18" s="212" t="s">
        <v>68</v>
      </c>
      <c r="C18" s="212" t="s">
        <v>67</v>
      </c>
      <c r="D18" s="212" t="s">
        <v>91</v>
      </c>
      <c r="E18" s="219">
        <v>9000</v>
      </c>
      <c r="F18" s="222"/>
      <c r="G18" s="203">
        <f t="shared" si="0"/>
        <v>32000</v>
      </c>
      <c r="H18" s="426" t="s">
        <v>276</v>
      </c>
      <c r="I18" s="210" t="s">
        <v>18</v>
      </c>
      <c r="J18" s="762" t="s">
        <v>309</v>
      </c>
      <c r="K18" s="436" t="s">
        <v>135</v>
      </c>
      <c r="L18" s="713" t="s">
        <v>62</v>
      </c>
      <c r="M18" s="210"/>
      <c r="N18" s="212" t="s">
        <v>312</v>
      </c>
    </row>
    <row r="19" spans="1:15" x14ac:dyDescent="0.25">
      <c r="A19" s="244">
        <v>44299</v>
      </c>
      <c r="B19" s="212" t="s">
        <v>68</v>
      </c>
      <c r="C19" s="212" t="s">
        <v>67</v>
      </c>
      <c r="D19" s="212" t="s">
        <v>91</v>
      </c>
      <c r="E19" s="203">
        <v>6000</v>
      </c>
      <c r="F19" s="203"/>
      <c r="G19" s="203">
        <f t="shared" si="0"/>
        <v>26000</v>
      </c>
      <c r="H19" s="426" t="s">
        <v>276</v>
      </c>
      <c r="I19" s="210" t="s">
        <v>18</v>
      </c>
      <c r="J19" s="762" t="s">
        <v>309</v>
      </c>
      <c r="K19" s="436" t="s">
        <v>135</v>
      </c>
      <c r="L19" s="713" t="s">
        <v>62</v>
      </c>
      <c r="M19" s="210"/>
      <c r="N19" s="212" t="s">
        <v>313</v>
      </c>
    </row>
    <row r="20" spans="1:15" ht="16.5" customHeight="1" x14ac:dyDescent="0.25">
      <c r="A20" s="244">
        <v>44299</v>
      </c>
      <c r="B20" s="212" t="s">
        <v>68</v>
      </c>
      <c r="C20" s="212" t="s">
        <v>67</v>
      </c>
      <c r="D20" s="212" t="s">
        <v>91</v>
      </c>
      <c r="E20" s="447">
        <v>7000</v>
      </c>
      <c r="F20" s="262"/>
      <c r="G20" s="220">
        <f t="shared" si="0"/>
        <v>19000</v>
      </c>
      <c r="H20" s="445" t="s">
        <v>276</v>
      </c>
      <c r="I20" s="291" t="s">
        <v>18</v>
      </c>
      <c r="J20" s="762" t="s">
        <v>309</v>
      </c>
      <c r="K20" s="436" t="s">
        <v>135</v>
      </c>
      <c r="L20" s="713" t="s">
        <v>62</v>
      </c>
      <c r="M20" s="291"/>
      <c r="N20" s="251" t="s">
        <v>314</v>
      </c>
    </row>
    <row r="21" spans="1:15" ht="15.75" customHeight="1" x14ac:dyDescent="0.25">
      <c r="A21" s="244">
        <v>44299</v>
      </c>
      <c r="B21" s="212" t="s">
        <v>68</v>
      </c>
      <c r="C21" s="212" t="s">
        <v>67</v>
      </c>
      <c r="D21" s="212" t="s">
        <v>91</v>
      </c>
      <c r="E21" s="447">
        <v>5000</v>
      </c>
      <c r="F21" s="219"/>
      <c r="G21" s="220">
        <f t="shared" si="0"/>
        <v>14000</v>
      </c>
      <c r="H21" s="426" t="s">
        <v>276</v>
      </c>
      <c r="I21" s="210" t="s">
        <v>18</v>
      </c>
      <c r="J21" s="762" t="s">
        <v>309</v>
      </c>
      <c r="K21" s="436" t="s">
        <v>135</v>
      </c>
      <c r="L21" s="713" t="s">
        <v>62</v>
      </c>
      <c r="M21" s="210"/>
      <c r="N21" s="212" t="s">
        <v>315</v>
      </c>
    </row>
    <row r="22" spans="1:15" x14ac:dyDescent="0.25">
      <c r="A22" s="244">
        <v>44299</v>
      </c>
      <c r="B22" s="212" t="s">
        <v>93</v>
      </c>
      <c r="C22" s="212" t="s">
        <v>93</v>
      </c>
      <c r="D22" s="212" t="s">
        <v>91</v>
      </c>
      <c r="E22" s="278">
        <v>2000</v>
      </c>
      <c r="F22" s="219"/>
      <c r="G22" s="222">
        <f t="shared" si="0"/>
        <v>12000</v>
      </c>
      <c r="H22" s="426" t="s">
        <v>276</v>
      </c>
      <c r="I22" s="210" t="s">
        <v>18</v>
      </c>
      <c r="J22" s="762" t="s">
        <v>309</v>
      </c>
      <c r="K22" s="436" t="s">
        <v>135</v>
      </c>
      <c r="L22" s="713" t="s">
        <v>62</v>
      </c>
      <c r="M22" s="291"/>
      <c r="N22" s="251"/>
    </row>
    <row r="23" spans="1:15" ht="15" customHeight="1" x14ac:dyDescent="0.25">
      <c r="A23" s="244">
        <v>44299</v>
      </c>
      <c r="B23" s="212" t="s">
        <v>93</v>
      </c>
      <c r="C23" s="212" t="s">
        <v>93</v>
      </c>
      <c r="D23" s="212" t="s">
        <v>91</v>
      </c>
      <c r="E23" s="266">
        <v>3000</v>
      </c>
      <c r="F23" s="220"/>
      <c r="G23" s="220">
        <f>G22-E23+F23</f>
        <v>9000</v>
      </c>
      <c r="H23" s="426" t="s">
        <v>276</v>
      </c>
      <c r="I23" s="210" t="s">
        <v>18</v>
      </c>
      <c r="J23" s="762" t="s">
        <v>309</v>
      </c>
      <c r="K23" s="436" t="s">
        <v>135</v>
      </c>
      <c r="L23" s="713" t="s">
        <v>62</v>
      </c>
      <c r="M23" s="291"/>
      <c r="N23" s="251"/>
      <c r="O23" s="442"/>
    </row>
    <row r="24" spans="1:15" x14ac:dyDescent="0.25">
      <c r="A24" s="244">
        <v>44299</v>
      </c>
      <c r="B24" s="212" t="s">
        <v>93</v>
      </c>
      <c r="C24" s="212" t="s">
        <v>93</v>
      </c>
      <c r="D24" s="212" t="s">
        <v>91</v>
      </c>
      <c r="E24" s="219">
        <v>5000</v>
      </c>
      <c r="F24" s="240"/>
      <c r="G24" s="219">
        <f t="shared" ref="G24" si="1">G23-E24+F24</f>
        <v>4000</v>
      </c>
      <c r="H24" s="268" t="s">
        <v>276</v>
      </c>
      <c r="I24" s="221" t="s">
        <v>18</v>
      </c>
      <c r="J24" s="762" t="s">
        <v>309</v>
      </c>
      <c r="K24" s="421" t="s">
        <v>135</v>
      </c>
      <c r="L24" s="311" t="s">
        <v>62</v>
      </c>
      <c r="M24" s="221"/>
      <c r="N24" s="230"/>
      <c r="O24" s="442"/>
    </row>
    <row r="25" spans="1:15" ht="14.25" customHeight="1" x14ac:dyDescent="0.25">
      <c r="A25" s="244">
        <v>44300</v>
      </c>
      <c r="B25" s="212" t="s">
        <v>316</v>
      </c>
      <c r="C25" s="212" t="s">
        <v>50</v>
      </c>
      <c r="D25" s="212" t="s">
        <v>91</v>
      </c>
      <c r="E25" s="220"/>
      <c r="F25" s="220">
        <v>-4000</v>
      </c>
      <c r="G25" s="220">
        <f>G24-E25+F25</f>
        <v>0</v>
      </c>
      <c r="H25" s="426" t="s">
        <v>276</v>
      </c>
      <c r="I25" s="221" t="s">
        <v>18</v>
      </c>
      <c r="J25" s="762" t="s">
        <v>309</v>
      </c>
      <c r="K25" s="421" t="s">
        <v>135</v>
      </c>
      <c r="L25" s="311" t="s">
        <v>62</v>
      </c>
      <c r="M25" s="210"/>
      <c r="N25" s="212"/>
      <c r="O25" s="442"/>
    </row>
    <row r="26" spans="1:15" ht="15" customHeight="1" x14ac:dyDescent="0.25">
      <c r="A26" s="271">
        <v>44300</v>
      </c>
      <c r="B26" s="272" t="s">
        <v>105</v>
      </c>
      <c r="C26" s="272" t="s">
        <v>50</v>
      </c>
      <c r="D26" s="272" t="s">
        <v>91</v>
      </c>
      <c r="E26" s="782"/>
      <c r="F26" s="834">
        <v>65000</v>
      </c>
      <c r="G26" s="279">
        <f t="shared" ref="G26:G38" si="2">G25-E26+F26</f>
        <v>65000</v>
      </c>
      <c r="H26" s="944" t="s">
        <v>276</v>
      </c>
      <c r="I26" s="840" t="s">
        <v>18</v>
      </c>
      <c r="J26" s="765" t="s">
        <v>342</v>
      </c>
      <c r="K26" s="839" t="s">
        <v>135</v>
      </c>
      <c r="L26" s="839" t="s">
        <v>62</v>
      </c>
      <c r="M26" s="945"/>
      <c r="N26" s="927"/>
      <c r="O26" s="442"/>
    </row>
    <row r="27" spans="1:15" x14ac:dyDescent="0.25">
      <c r="A27" s="211">
        <v>44300</v>
      </c>
      <c r="B27" s="212" t="s">
        <v>68</v>
      </c>
      <c r="C27" s="212" t="s">
        <v>67</v>
      </c>
      <c r="D27" s="212" t="s">
        <v>91</v>
      </c>
      <c r="E27" s="447">
        <v>8000</v>
      </c>
      <c r="F27" s="227"/>
      <c r="G27" s="220">
        <f>G26-E27+F27</f>
        <v>57000</v>
      </c>
      <c r="H27" s="426" t="s">
        <v>276</v>
      </c>
      <c r="I27" s="221" t="s">
        <v>18</v>
      </c>
      <c r="J27" s="762" t="s">
        <v>342</v>
      </c>
      <c r="K27" s="421" t="s">
        <v>135</v>
      </c>
      <c r="L27" s="311" t="s">
        <v>62</v>
      </c>
      <c r="M27" s="217"/>
      <c r="N27" s="218" t="s">
        <v>343</v>
      </c>
      <c r="O27" s="442"/>
    </row>
    <row r="28" spans="1:15" ht="15" customHeight="1" x14ac:dyDescent="0.25">
      <c r="A28" s="211">
        <v>44300</v>
      </c>
      <c r="B28" s="212" t="s">
        <v>68</v>
      </c>
      <c r="C28" s="212" t="s">
        <v>67</v>
      </c>
      <c r="D28" s="212" t="s">
        <v>91</v>
      </c>
      <c r="E28" s="219">
        <v>6000</v>
      </c>
      <c r="F28" s="283"/>
      <c r="G28" s="219">
        <f t="shared" si="2"/>
        <v>51000</v>
      </c>
      <c r="H28" s="445" t="s">
        <v>276</v>
      </c>
      <c r="I28" s="446" t="s">
        <v>18</v>
      </c>
      <c r="J28" s="762" t="s">
        <v>342</v>
      </c>
      <c r="K28" s="436" t="s">
        <v>135</v>
      </c>
      <c r="L28" s="713" t="s">
        <v>62</v>
      </c>
      <c r="M28" s="723"/>
      <c r="N28" s="724" t="s">
        <v>344</v>
      </c>
      <c r="O28" s="442"/>
    </row>
    <row r="29" spans="1:15" ht="13.5" customHeight="1" x14ac:dyDescent="0.25">
      <c r="A29" s="211">
        <v>44300</v>
      </c>
      <c r="B29" s="212" t="s">
        <v>68</v>
      </c>
      <c r="C29" s="212" t="s">
        <v>67</v>
      </c>
      <c r="D29" s="212" t="s">
        <v>91</v>
      </c>
      <c r="E29" s="447">
        <v>7000</v>
      </c>
      <c r="F29" s="220"/>
      <c r="G29" s="220">
        <f>G28-E29+F29</f>
        <v>44000</v>
      </c>
      <c r="H29" s="260" t="s">
        <v>276</v>
      </c>
      <c r="I29" s="210" t="s">
        <v>18</v>
      </c>
      <c r="J29" s="762" t="s">
        <v>342</v>
      </c>
      <c r="K29" s="245" t="s">
        <v>135</v>
      </c>
      <c r="L29" s="676" t="s">
        <v>62</v>
      </c>
      <c r="M29" s="210"/>
      <c r="N29" s="212" t="s">
        <v>345</v>
      </c>
      <c r="O29" s="442"/>
    </row>
    <row r="30" spans="1:15" ht="16.5" customHeight="1" x14ac:dyDescent="0.25">
      <c r="A30" s="211">
        <v>44300</v>
      </c>
      <c r="B30" s="212" t="s">
        <v>68</v>
      </c>
      <c r="C30" s="212" t="s">
        <v>67</v>
      </c>
      <c r="D30" s="212" t="s">
        <v>91</v>
      </c>
      <c r="E30" s="262">
        <v>10000</v>
      </c>
      <c r="F30" s="227"/>
      <c r="G30" s="262">
        <f t="shared" si="2"/>
        <v>34000</v>
      </c>
      <c r="H30" s="942" t="s">
        <v>276</v>
      </c>
      <c r="I30" s="725" t="s">
        <v>18</v>
      </c>
      <c r="J30" s="762" t="s">
        <v>342</v>
      </c>
      <c r="K30" s="972" t="s">
        <v>135</v>
      </c>
      <c r="L30" s="815" t="s">
        <v>62</v>
      </c>
      <c r="M30" s="217"/>
      <c r="N30" s="218" t="s">
        <v>346</v>
      </c>
      <c r="O30" s="442"/>
    </row>
    <row r="31" spans="1:15" ht="18" customHeight="1" x14ac:dyDescent="0.25">
      <c r="A31" s="211">
        <v>44300</v>
      </c>
      <c r="B31" s="212" t="s">
        <v>68</v>
      </c>
      <c r="C31" s="212" t="s">
        <v>67</v>
      </c>
      <c r="D31" s="212" t="s">
        <v>91</v>
      </c>
      <c r="E31" s="222">
        <v>12000</v>
      </c>
      <c r="F31" s="240"/>
      <c r="G31" s="220">
        <f t="shared" si="2"/>
        <v>22000</v>
      </c>
      <c r="H31" s="426" t="s">
        <v>276</v>
      </c>
      <c r="I31" s="210" t="s">
        <v>18</v>
      </c>
      <c r="J31" s="762" t="s">
        <v>342</v>
      </c>
      <c r="K31" s="421" t="s">
        <v>135</v>
      </c>
      <c r="L31" s="311" t="s">
        <v>62</v>
      </c>
      <c r="M31" s="217"/>
      <c r="N31" s="218" t="s">
        <v>347</v>
      </c>
      <c r="O31" s="442"/>
    </row>
    <row r="32" spans="1:15" x14ac:dyDescent="0.25">
      <c r="A32" s="211">
        <v>44300</v>
      </c>
      <c r="B32" s="212" t="s">
        <v>68</v>
      </c>
      <c r="C32" s="212" t="s">
        <v>67</v>
      </c>
      <c r="D32" s="212" t="s">
        <v>91</v>
      </c>
      <c r="E32" s="220">
        <v>8000</v>
      </c>
      <c r="F32" s="203"/>
      <c r="G32" s="220">
        <f t="shared" si="2"/>
        <v>14000</v>
      </c>
      <c r="H32" s="268" t="s">
        <v>276</v>
      </c>
      <c r="I32" s="217" t="s">
        <v>18</v>
      </c>
      <c r="J32" s="762" t="s">
        <v>342</v>
      </c>
      <c r="K32" s="436" t="s">
        <v>135</v>
      </c>
      <c r="L32" s="713" t="s">
        <v>62</v>
      </c>
      <c r="M32" s="210"/>
      <c r="N32" s="212" t="s">
        <v>348</v>
      </c>
      <c r="O32" s="442"/>
    </row>
    <row r="33" spans="1:15" ht="14.25" customHeight="1" x14ac:dyDescent="0.25">
      <c r="A33" s="211">
        <v>44300</v>
      </c>
      <c r="B33" s="654" t="s">
        <v>93</v>
      </c>
      <c r="C33" s="654" t="s">
        <v>93</v>
      </c>
      <c r="D33" s="654" t="s">
        <v>91</v>
      </c>
      <c r="E33" s="262">
        <v>5000</v>
      </c>
      <c r="F33" s="262"/>
      <c r="G33" s="220">
        <f t="shared" si="2"/>
        <v>9000</v>
      </c>
      <c r="H33" s="943" t="s">
        <v>276</v>
      </c>
      <c r="I33" s="444" t="s">
        <v>18</v>
      </c>
      <c r="J33" s="762" t="s">
        <v>342</v>
      </c>
      <c r="K33" s="436" t="s">
        <v>135</v>
      </c>
      <c r="L33" s="713" t="s">
        <v>62</v>
      </c>
      <c r="M33" s="291"/>
      <c r="N33" s="251"/>
      <c r="O33" s="442"/>
    </row>
    <row r="34" spans="1:15" x14ac:dyDescent="0.25">
      <c r="A34" s="211">
        <v>44300</v>
      </c>
      <c r="B34" s="654" t="s">
        <v>93</v>
      </c>
      <c r="C34" s="654" t="s">
        <v>93</v>
      </c>
      <c r="D34" s="654" t="s">
        <v>91</v>
      </c>
      <c r="E34" s="266">
        <v>1000</v>
      </c>
      <c r="F34" s="227"/>
      <c r="G34" s="220">
        <f t="shared" si="2"/>
        <v>8000</v>
      </c>
      <c r="H34" s="268" t="s">
        <v>276</v>
      </c>
      <c r="I34" s="217" t="s">
        <v>18</v>
      </c>
      <c r="J34" s="762" t="s">
        <v>342</v>
      </c>
      <c r="K34" s="436" t="s">
        <v>135</v>
      </c>
      <c r="L34" s="713" t="s">
        <v>62</v>
      </c>
      <c r="M34" s="210"/>
      <c r="N34" s="212"/>
      <c r="O34" s="442"/>
    </row>
    <row r="35" spans="1:15" ht="15.75" customHeight="1" x14ac:dyDescent="0.25">
      <c r="A35" s="211">
        <v>44300</v>
      </c>
      <c r="B35" s="654" t="s">
        <v>93</v>
      </c>
      <c r="C35" s="654" t="s">
        <v>93</v>
      </c>
      <c r="D35" s="654" t="s">
        <v>91</v>
      </c>
      <c r="E35" s="219">
        <v>4000</v>
      </c>
      <c r="F35" s="220"/>
      <c r="G35" s="220">
        <f t="shared" si="2"/>
        <v>4000</v>
      </c>
      <c r="H35" s="268" t="s">
        <v>276</v>
      </c>
      <c r="I35" s="217" t="s">
        <v>18</v>
      </c>
      <c r="J35" s="762" t="s">
        <v>342</v>
      </c>
      <c r="K35" s="436" t="s">
        <v>135</v>
      </c>
      <c r="L35" s="713" t="s">
        <v>62</v>
      </c>
      <c r="M35" s="291"/>
      <c r="N35" s="251"/>
      <c r="O35" s="442"/>
    </row>
    <row r="36" spans="1:15" ht="16.5" customHeight="1" x14ac:dyDescent="0.25">
      <c r="A36" s="211">
        <v>44301</v>
      </c>
      <c r="B36" s="218" t="s">
        <v>316</v>
      </c>
      <c r="C36" s="218" t="s">
        <v>50</v>
      </c>
      <c r="D36" s="218" t="s">
        <v>91</v>
      </c>
      <c r="E36" s="447"/>
      <c r="F36" s="262">
        <v>-4000</v>
      </c>
      <c r="G36" s="220">
        <f t="shared" si="2"/>
        <v>0</v>
      </c>
      <c r="H36" s="268" t="s">
        <v>276</v>
      </c>
      <c r="I36" s="217" t="s">
        <v>18</v>
      </c>
      <c r="J36" s="762" t="s">
        <v>342</v>
      </c>
      <c r="K36" s="436" t="s">
        <v>135</v>
      </c>
      <c r="L36" s="713" t="s">
        <v>62</v>
      </c>
      <c r="M36" s="210"/>
      <c r="N36" s="212"/>
      <c r="O36" s="442"/>
    </row>
    <row r="37" spans="1:15" ht="14.25" customHeight="1" x14ac:dyDescent="0.25">
      <c r="A37" s="271">
        <v>44301</v>
      </c>
      <c r="B37" s="272" t="s">
        <v>105</v>
      </c>
      <c r="C37" s="272" t="s">
        <v>50</v>
      </c>
      <c r="D37" s="407" t="s">
        <v>91</v>
      </c>
      <c r="E37" s="782"/>
      <c r="F37" s="957">
        <v>53000</v>
      </c>
      <c r="G37" s="279">
        <f t="shared" si="2"/>
        <v>53000</v>
      </c>
      <c r="H37" s="958" t="s">
        <v>276</v>
      </c>
      <c r="I37" s="959" t="s">
        <v>18</v>
      </c>
      <c r="J37" s="765" t="s">
        <v>389</v>
      </c>
      <c r="K37" s="960" t="s">
        <v>135</v>
      </c>
      <c r="L37" s="960" t="s">
        <v>62</v>
      </c>
      <c r="M37" s="928"/>
      <c r="N37" s="929"/>
      <c r="O37" s="442"/>
    </row>
    <row r="38" spans="1:15" ht="14.25" customHeight="1" x14ac:dyDescent="0.25">
      <c r="A38" s="703">
        <v>44301</v>
      </c>
      <c r="B38" s="218" t="s">
        <v>68</v>
      </c>
      <c r="C38" s="218" t="s">
        <v>67</v>
      </c>
      <c r="D38" s="218" t="s">
        <v>91</v>
      </c>
      <c r="E38" s="266">
        <v>8000</v>
      </c>
      <c r="F38" s="266"/>
      <c r="G38" s="220">
        <f t="shared" si="2"/>
        <v>45000</v>
      </c>
      <c r="H38" s="450" t="s">
        <v>276</v>
      </c>
      <c r="I38" s="210" t="s">
        <v>18</v>
      </c>
      <c r="J38" s="762" t="s">
        <v>389</v>
      </c>
      <c r="K38" s="720" t="s">
        <v>135</v>
      </c>
      <c r="L38" s="720" t="s">
        <v>62</v>
      </c>
      <c r="M38" s="210"/>
      <c r="N38" s="212" t="s">
        <v>390</v>
      </c>
      <c r="O38" s="442"/>
    </row>
    <row r="39" spans="1:15" x14ac:dyDescent="0.25">
      <c r="A39" s="703">
        <v>44301</v>
      </c>
      <c r="B39" s="218" t="s">
        <v>68</v>
      </c>
      <c r="C39" s="218" t="s">
        <v>67</v>
      </c>
      <c r="D39" s="218" t="s">
        <v>91</v>
      </c>
      <c r="E39" s="689">
        <v>11000</v>
      </c>
      <c r="F39" s="275"/>
      <c r="G39" s="266">
        <f>G38-E39+F39</f>
        <v>34000</v>
      </c>
      <c r="H39" s="841" t="s">
        <v>276</v>
      </c>
      <c r="I39" s="269" t="s">
        <v>18</v>
      </c>
      <c r="J39" s="762" t="s">
        <v>389</v>
      </c>
      <c r="K39" s="720" t="s">
        <v>135</v>
      </c>
      <c r="L39" s="720" t="s">
        <v>62</v>
      </c>
      <c r="M39" s="269"/>
      <c r="N39" s="270" t="s">
        <v>391</v>
      </c>
      <c r="O39" s="442"/>
    </row>
    <row r="40" spans="1:15" ht="15" customHeight="1" x14ac:dyDescent="0.25">
      <c r="A40" s="703">
        <v>44301</v>
      </c>
      <c r="B40" s="218" t="s">
        <v>68</v>
      </c>
      <c r="C40" s="218" t="s">
        <v>67</v>
      </c>
      <c r="D40" s="218" t="s">
        <v>91</v>
      </c>
      <c r="E40" s="220">
        <v>10000</v>
      </c>
      <c r="F40" s="220"/>
      <c r="G40" s="266">
        <f t="shared" ref="G40:G50" si="3">G39-E40+F40</f>
        <v>24000</v>
      </c>
      <c r="H40" s="260" t="s">
        <v>276</v>
      </c>
      <c r="I40" s="210" t="s">
        <v>18</v>
      </c>
      <c r="J40" s="762" t="s">
        <v>389</v>
      </c>
      <c r="K40" s="720" t="s">
        <v>135</v>
      </c>
      <c r="L40" s="720" t="s">
        <v>62</v>
      </c>
      <c r="M40" s="210"/>
      <c r="N40" s="212" t="s">
        <v>392</v>
      </c>
      <c r="O40" s="442"/>
    </row>
    <row r="41" spans="1:15" x14ac:dyDescent="0.25">
      <c r="A41" s="703">
        <v>44301</v>
      </c>
      <c r="B41" s="218" t="s">
        <v>68</v>
      </c>
      <c r="C41" s="218" t="s">
        <v>67</v>
      </c>
      <c r="D41" s="218" t="s">
        <v>91</v>
      </c>
      <c r="E41" s="222">
        <v>12000</v>
      </c>
      <c r="F41" s="222"/>
      <c r="G41" s="266">
        <f t="shared" si="3"/>
        <v>12000</v>
      </c>
      <c r="H41" s="260" t="s">
        <v>276</v>
      </c>
      <c r="I41" s="210" t="s">
        <v>18</v>
      </c>
      <c r="J41" s="762" t="s">
        <v>389</v>
      </c>
      <c r="K41" s="720" t="s">
        <v>135</v>
      </c>
      <c r="L41" s="720" t="s">
        <v>62</v>
      </c>
      <c r="M41" s="210"/>
      <c r="N41" s="212" t="s">
        <v>393</v>
      </c>
      <c r="O41" s="442"/>
    </row>
    <row r="42" spans="1:15" ht="16.5" customHeight="1" x14ac:dyDescent="0.25">
      <c r="A42" s="703">
        <v>44301</v>
      </c>
      <c r="B42" s="270" t="s">
        <v>93</v>
      </c>
      <c r="C42" s="270" t="s">
        <v>93</v>
      </c>
      <c r="D42" s="708" t="s">
        <v>91</v>
      </c>
      <c r="E42" s="220">
        <v>5000</v>
      </c>
      <c r="F42" s="219"/>
      <c r="G42" s="266">
        <f t="shared" si="3"/>
        <v>7000</v>
      </c>
      <c r="H42" s="308" t="s">
        <v>276</v>
      </c>
      <c r="I42" s="291" t="s">
        <v>18</v>
      </c>
      <c r="J42" s="762" t="s">
        <v>389</v>
      </c>
      <c r="K42" s="720" t="s">
        <v>135</v>
      </c>
      <c r="L42" s="720" t="s">
        <v>62</v>
      </c>
      <c r="M42" s="291"/>
      <c r="N42" s="251"/>
      <c r="O42" s="442"/>
    </row>
    <row r="43" spans="1:15" x14ac:dyDescent="0.25">
      <c r="A43" s="703">
        <v>44301</v>
      </c>
      <c r="B43" s="270" t="s">
        <v>93</v>
      </c>
      <c r="C43" s="270" t="s">
        <v>93</v>
      </c>
      <c r="D43" s="708" t="s">
        <v>91</v>
      </c>
      <c r="E43" s="819">
        <v>1000</v>
      </c>
      <c r="F43" s="203"/>
      <c r="G43" s="266">
        <f t="shared" si="3"/>
        <v>6000</v>
      </c>
      <c r="H43" s="450" t="s">
        <v>276</v>
      </c>
      <c r="I43" s="210" t="s">
        <v>18</v>
      </c>
      <c r="J43" s="762" t="s">
        <v>389</v>
      </c>
      <c r="K43" s="210" t="s">
        <v>135</v>
      </c>
      <c r="L43" s="210" t="s">
        <v>62</v>
      </c>
      <c r="M43" s="210"/>
      <c r="N43" s="212"/>
      <c r="O43" s="442"/>
    </row>
    <row r="44" spans="1:15" ht="15" customHeight="1" x14ac:dyDescent="0.25">
      <c r="A44" s="703">
        <v>44301</v>
      </c>
      <c r="B44" s="270" t="s">
        <v>93</v>
      </c>
      <c r="C44" s="270" t="s">
        <v>93</v>
      </c>
      <c r="D44" s="708" t="s">
        <v>91</v>
      </c>
      <c r="E44" s="227">
        <v>4000</v>
      </c>
      <c r="F44" s="227"/>
      <c r="G44" s="266">
        <f t="shared" si="3"/>
        <v>2000</v>
      </c>
      <c r="H44" s="260" t="s">
        <v>276</v>
      </c>
      <c r="I44" s="210" t="s">
        <v>18</v>
      </c>
      <c r="J44" s="762" t="s">
        <v>389</v>
      </c>
      <c r="K44" s="210" t="s">
        <v>135</v>
      </c>
      <c r="L44" s="210" t="s">
        <v>62</v>
      </c>
      <c r="M44" s="210"/>
      <c r="N44" s="212"/>
      <c r="O44" s="442"/>
    </row>
    <row r="45" spans="1:15" ht="15.75" customHeight="1" x14ac:dyDescent="0.25">
      <c r="A45" s="703">
        <v>44302</v>
      </c>
      <c r="B45" s="212" t="s">
        <v>316</v>
      </c>
      <c r="C45" s="212" t="s">
        <v>50</v>
      </c>
      <c r="D45" s="287" t="s">
        <v>91</v>
      </c>
      <c r="E45" s="278"/>
      <c r="F45" s="203">
        <v>-2000</v>
      </c>
      <c r="G45" s="266">
        <f t="shared" si="3"/>
        <v>0</v>
      </c>
      <c r="H45" s="260" t="s">
        <v>276</v>
      </c>
      <c r="I45" s="210" t="s">
        <v>18</v>
      </c>
      <c r="J45" s="762" t="s">
        <v>389</v>
      </c>
      <c r="K45" s="210" t="s">
        <v>135</v>
      </c>
      <c r="L45" s="210" t="s">
        <v>62</v>
      </c>
      <c r="M45" s="210"/>
      <c r="N45" s="212"/>
      <c r="O45" s="442"/>
    </row>
    <row r="46" spans="1:15" ht="15" customHeight="1" x14ac:dyDescent="0.25">
      <c r="A46" s="271">
        <v>44302</v>
      </c>
      <c r="B46" s="272" t="s">
        <v>105</v>
      </c>
      <c r="C46" s="272" t="s">
        <v>50</v>
      </c>
      <c r="D46" s="272" t="s">
        <v>91</v>
      </c>
      <c r="E46" s="782"/>
      <c r="F46" s="274">
        <v>50000</v>
      </c>
      <c r="G46" s="726">
        <f t="shared" si="3"/>
        <v>50000</v>
      </c>
      <c r="H46" s="409" t="s">
        <v>276</v>
      </c>
      <c r="I46" s="273" t="s">
        <v>18</v>
      </c>
      <c r="J46" s="961" t="s">
        <v>421</v>
      </c>
      <c r="K46" s="273" t="s">
        <v>135</v>
      </c>
      <c r="L46" s="273" t="s">
        <v>62</v>
      </c>
      <c r="M46" s="424"/>
      <c r="N46" s="406"/>
      <c r="O46" s="442"/>
    </row>
    <row r="47" spans="1:15" x14ac:dyDescent="0.25">
      <c r="A47" s="707">
        <v>44302</v>
      </c>
      <c r="B47" s="212" t="s">
        <v>68</v>
      </c>
      <c r="C47" s="212" t="s">
        <v>67</v>
      </c>
      <c r="D47" s="287" t="s">
        <v>91</v>
      </c>
      <c r="E47" s="220">
        <v>8000</v>
      </c>
      <c r="F47" s="220"/>
      <c r="G47" s="266">
        <f t="shared" si="3"/>
        <v>42000</v>
      </c>
      <c r="H47" s="450" t="s">
        <v>276</v>
      </c>
      <c r="I47" s="210" t="s">
        <v>18</v>
      </c>
      <c r="J47" s="762" t="s">
        <v>421</v>
      </c>
      <c r="K47" s="210" t="s">
        <v>135</v>
      </c>
      <c r="L47" s="210" t="s">
        <v>62</v>
      </c>
      <c r="M47" s="217"/>
      <c r="N47" s="218" t="s">
        <v>264</v>
      </c>
      <c r="O47" s="442"/>
    </row>
    <row r="48" spans="1:15" x14ac:dyDescent="0.25">
      <c r="A48" s="707">
        <v>44302</v>
      </c>
      <c r="B48" s="212" t="s">
        <v>68</v>
      </c>
      <c r="C48" s="212" t="s">
        <v>67</v>
      </c>
      <c r="D48" s="287" t="s">
        <v>91</v>
      </c>
      <c r="E48" s="570">
        <v>8000</v>
      </c>
      <c r="F48" s="262"/>
      <c r="G48" s="266">
        <f t="shared" si="3"/>
        <v>34000</v>
      </c>
      <c r="H48" s="450" t="s">
        <v>276</v>
      </c>
      <c r="I48" s="210" t="s">
        <v>18</v>
      </c>
      <c r="J48" s="762" t="s">
        <v>421</v>
      </c>
      <c r="K48" s="210" t="s">
        <v>135</v>
      </c>
      <c r="L48" s="210" t="s">
        <v>62</v>
      </c>
      <c r="M48" s="291"/>
      <c r="N48" s="251" t="s">
        <v>422</v>
      </c>
      <c r="O48" s="442"/>
    </row>
    <row r="49" spans="1:15" ht="18.75" customHeight="1" x14ac:dyDescent="0.25">
      <c r="A49" s="707">
        <v>44302</v>
      </c>
      <c r="B49" s="212" t="s">
        <v>68</v>
      </c>
      <c r="C49" s="212" t="s">
        <v>67</v>
      </c>
      <c r="D49" s="287" t="s">
        <v>91</v>
      </c>
      <c r="E49" s="220">
        <v>7000</v>
      </c>
      <c r="F49" s="203"/>
      <c r="G49" s="266">
        <f t="shared" si="3"/>
        <v>27000</v>
      </c>
      <c r="H49" s="450" t="s">
        <v>276</v>
      </c>
      <c r="I49" s="210" t="s">
        <v>18</v>
      </c>
      <c r="J49" s="762" t="s">
        <v>421</v>
      </c>
      <c r="K49" s="210" t="s">
        <v>135</v>
      </c>
      <c r="L49" s="210" t="s">
        <v>62</v>
      </c>
      <c r="M49" s="210"/>
      <c r="N49" s="212" t="s">
        <v>423</v>
      </c>
      <c r="O49" s="442"/>
    </row>
    <row r="50" spans="1:15" ht="15" customHeight="1" x14ac:dyDescent="0.25">
      <c r="A50" s="707">
        <v>44302</v>
      </c>
      <c r="B50" s="212" t="s">
        <v>68</v>
      </c>
      <c r="C50" s="212" t="s">
        <v>67</v>
      </c>
      <c r="D50" s="287" t="s">
        <v>91</v>
      </c>
      <c r="E50" s="262">
        <v>10000</v>
      </c>
      <c r="F50" s="219"/>
      <c r="G50" s="266">
        <f t="shared" si="3"/>
        <v>17000</v>
      </c>
      <c r="H50" s="450" t="s">
        <v>276</v>
      </c>
      <c r="I50" s="210" t="s">
        <v>18</v>
      </c>
      <c r="J50" s="762" t="s">
        <v>421</v>
      </c>
      <c r="K50" s="210" t="s">
        <v>135</v>
      </c>
      <c r="L50" s="210" t="s">
        <v>62</v>
      </c>
      <c r="M50" s="291"/>
      <c r="N50" s="251" t="s">
        <v>424</v>
      </c>
      <c r="O50" s="442"/>
    </row>
    <row r="51" spans="1:15" ht="16.5" customHeight="1" x14ac:dyDescent="0.25">
      <c r="A51" s="707">
        <v>44302</v>
      </c>
      <c r="B51" s="212" t="s">
        <v>68</v>
      </c>
      <c r="C51" s="212" t="s">
        <v>67</v>
      </c>
      <c r="D51" s="287" t="s">
        <v>91</v>
      </c>
      <c r="E51" s="454">
        <v>5000</v>
      </c>
      <c r="F51" s="222"/>
      <c r="G51" s="219">
        <f t="shared" ref="G51:G107" si="4">G50-E51+F51</f>
        <v>12000</v>
      </c>
      <c r="H51" s="450" t="s">
        <v>276</v>
      </c>
      <c r="I51" s="210" t="s">
        <v>18</v>
      </c>
      <c r="J51" s="762" t="s">
        <v>421</v>
      </c>
      <c r="K51" s="210" t="s">
        <v>135</v>
      </c>
      <c r="L51" s="210" t="s">
        <v>62</v>
      </c>
      <c r="M51" s="210"/>
      <c r="N51" s="212" t="s">
        <v>425</v>
      </c>
      <c r="O51" s="442"/>
    </row>
    <row r="52" spans="1:15" ht="17.25" customHeight="1" x14ac:dyDescent="0.25">
      <c r="A52" s="707">
        <v>44302</v>
      </c>
      <c r="B52" s="212" t="s">
        <v>93</v>
      </c>
      <c r="C52" s="212" t="s">
        <v>93</v>
      </c>
      <c r="D52" s="287" t="s">
        <v>91</v>
      </c>
      <c r="E52" s="203">
        <v>5000</v>
      </c>
      <c r="F52" s="203"/>
      <c r="G52" s="219">
        <f t="shared" si="4"/>
        <v>7000</v>
      </c>
      <c r="H52" s="450" t="s">
        <v>276</v>
      </c>
      <c r="I52" s="210" t="s">
        <v>18</v>
      </c>
      <c r="J52" s="762" t="s">
        <v>421</v>
      </c>
      <c r="K52" s="210" t="s">
        <v>135</v>
      </c>
      <c r="L52" s="210" t="s">
        <v>62</v>
      </c>
      <c r="M52" s="210"/>
      <c r="N52" s="212"/>
      <c r="O52" s="442"/>
    </row>
    <row r="53" spans="1:15" ht="15.75" customHeight="1" x14ac:dyDescent="0.25">
      <c r="A53" s="707">
        <v>44302</v>
      </c>
      <c r="B53" s="212" t="s">
        <v>93</v>
      </c>
      <c r="C53" s="212" t="s">
        <v>93</v>
      </c>
      <c r="D53" s="287" t="s">
        <v>91</v>
      </c>
      <c r="E53" s="447">
        <v>2000</v>
      </c>
      <c r="F53" s="240"/>
      <c r="G53" s="219">
        <f t="shared" si="4"/>
        <v>5000</v>
      </c>
      <c r="H53" s="450" t="s">
        <v>276</v>
      </c>
      <c r="I53" s="210" t="s">
        <v>18</v>
      </c>
      <c r="J53" s="762" t="s">
        <v>421</v>
      </c>
      <c r="K53" s="210" t="s">
        <v>135</v>
      </c>
      <c r="L53" s="210" t="s">
        <v>62</v>
      </c>
      <c r="M53" s="210"/>
      <c r="N53" s="212"/>
      <c r="O53" s="442"/>
    </row>
    <row r="54" spans="1:15" ht="16.5" customHeight="1" x14ac:dyDescent="0.25">
      <c r="A54" s="707">
        <v>44302</v>
      </c>
      <c r="B54" s="212" t="s">
        <v>93</v>
      </c>
      <c r="C54" s="212" t="s">
        <v>93</v>
      </c>
      <c r="D54" s="287" t="s">
        <v>91</v>
      </c>
      <c r="E54" s="278">
        <v>1000</v>
      </c>
      <c r="F54" s="220"/>
      <c r="G54" s="219">
        <f t="shared" si="4"/>
        <v>4000</v>
      </c>
      <c r="H54" s="450" t="s">
        <v>276</v>
      </c>
      <c r="I54" s="210" t="s">
        <v>18</v>
      </c>
      <c r="J54" s="762" t="s">
        <v>421</v>
      </c>
      <c r="K54" s="210" t="s">
        <v>135</v>
      </c>
      <c r="L54" s="210" t="s">
        <v>62</v>
      </c>
      <c r="M54" s="291"/>
      <c r="N54" s="251"/>
      <c r="O54" s="442"/>
    </row>
    <row r="55" spans="1:15" x14ac:dyDescent="0.25">
      <c r="A55" s="707">
        <v>44302</v>
      </c>
      <c r="B55" s="212" t="s">
        <v>93</v>
      </c>
      <c r="C55" s="212" t="s">
        <v>93</v>
      </c>
      <c r="D55" s="287" t="s">
        <v>91</v>
      </c>
      <c r="E55" s="266">
        <v>2000</v>
      </c>
      <c r="F55" s="227"/>
      <c r="G55" s="219">
        <f t="shared" si="4"/>
        <v>2000</v>
      </c>
      <c r="H55" s="268" t="s">
        <v>276</v>
      </c>
      <c r="I55" s="291" t="s">
        <v>18</v>
      </c>
      <c r="J55" s="762" t="s">
        <v>421</v>
      </c>
      <c r="K55" s="210" t="s">
        <v>135</v>
      </c>
      <c r="L55" s="210" t="s">
        <v>62</v>
      </c>
      <c r="M55" s="210"/>
      <c r="N55" s="212"/>
      <c r="O55" s="442"/>
    </row>
    <row r="56" spans="1:15" ht="13.5" customHeight="1" x14ac:dyDescent="0.25">
      <c r="A56" s="707">
        <v>44303</v>
      </c>
      <c r="B56" s="212" t="s">
        <v>316</v>
      </c>
      <c r="C56" s="212" t="s">
        <v>50</v>
      </c>
      <c r="D56" s="287" t="s">
        <v>91</v>
      </c>
      <c r="E56" s="203"/>
      <c r="F56" s="203">
        <v>-2000</v>
      </c>
      <c r="G56" s="219">
        <f t="shared" si="4"/>
        <v>0</v>
      </c>
      <c r="H56" s="268" t="s">
        <v>276</v>
      </c>
      <c r="I56" s="291" t="s">
        <v>18</v>
      </c>
      <c r="J56" s="762" t="s">
        <v>421</v>
      </c>
      <c r="K56" s="291" t="s">
        <v>135</v>
      </c>
      <c r="L56" s="291" t="s">
        <v>62</v>
      </c>
      <c r="M56" s="210"/>
      <c r="N56" s="212"/>
      <c r="O56" s="442"/>
    </row>
    <row r="57" spans="1:15" x14ac:dyDescent="0.25">
      <c r="A57" s="271">
        <v>44303</v>
      </c>
      <c r="B57" s="272" t="s">
        <v>105</v>
      </c>
      <c r="C57" s="272" t="s">
        <v>50</v>
      </c>
      <c r="D57" s="272" t="s">
        <v>91</v>
      </c>
      <c r="E57" s="782"/>
      <c r="F57" s="276">
        <v>16000</v>
      </c>
      <c r="G57" s="274">
        <f t="shared" si="4"/>
        <v>16000</v>
      </c>
      <c r="H57" s="415" t="s">
        <v>276</v>
      </c>
      <c r="I57" s="424" t="s">
        <v>18</v>
      </c>
      <c r="J57" s="765" t="s">
        <v>431</v>
      </c>
      <c r="K57" s="424" t="s">
        <v>135</v>
      </c>
      <c r="L57" s="424" t="s">
        <v>62</v>
      </c>
      <c r="M57" s="273"/>
      <c r="N57" s="272"/>
      <c r="O57" s="442"/>
    </row>
    <row r="58" spans="1:15" x14ac:dyDescent="0.25">
      <c r="A58" s="211">
        <v>44303</v>
      </c>
      <c r="B58" s="212" t="s">
        <v>68</v>
      </c>
      <c r="C58" s="212" t="s">
        <v>67</v>
      </c>
      <c r="D58" s="212" t="s">
        <v>91</v>
      </c>
      <c r="E58" s="454">
        <v>8000</v>
      </c>
      <c r="F58" s="220"/>
      <c r="G58" s="219">
        <f t="shared" si="4"/>
        <v>8000</v>
      </c>
      <c r="H58" s="268" t="s">
        <v>276</v>
      </c>
      <c r="I58" s="291" t="s">
        <v>18</v>
      </c>
      <c r="J58" s="762" t="s">
        <v>431</v>
      </c>
      <c r="K58" s="291" t="s">
        <v>135</v>
      </c>
      <c r="L58" s="291" t="s">
        <v>62</v>
      </c>
      <c r="M58" s="210"/>
      <c r="N58" s="212" t="s">
        <v>264</v>
      </c>
      <c r="O58" s="442"/>
    </row>
    <row r="59" spans="1:15" x14ac:dyDescent="0.25">
      <c r="A59" s="211">
        <v>44303</v>
      </c>
      <c r="B59" s="212" t="s">
        <v>68</v>
      </c>
      <c r="C59" s="212" t="s">
        <v>67</v>
      </c>
      <c r="D59" s="287" t="s">
        <v>91</v>
      </c>
      <c r="E59" s="219">
        <v>8000</v>
      </c>
      <c r="F59" s="222"/>
      <c r="G59" s="219">
        <f t="shared" si="4"/>
        <v>0</v>
      </c>
      <c r="H59" s="268" t="s">
        <v>276</v>
      </c>
      <c r="I59" s="291" t="s">
        <v>18</v>
      </c>
      <c r="J59" s="762" t="s">
        <v>431</v>
      </c>
      <c r="K59" s="291" t="s">
        <v>135</v>
      </c>
      <c r="L59" s="291" t="s">
        <v>62</v>
      </c>
      <c r="M59" s="210"/>
      <c r="N59" s="212" t="s">
        <v>265</v>
      </c>
      <c r="O59" s="442"/>
    </row>
    <row r="60" spans="1:15" ht="16.5" customHeight="1" x14ac:dyDescent="0.25">
      <c r="A60" s="271">
        <v>44305</v>
      </c>
      <c r="B60" s="272" t="s">
        <v>105</v>
      </c>
      <c r="C60" s="272" t="s">
        <v>50</v>
      </c>
      <c r="D60" s="272" t="s">
        <v>91</v>
      </c>
      <c r="E60" s="789"/>
      <c r="F60" s="276">
        <v>62000</v>
      </c>
      <c r="G60" s="274">
        <f t="shared" si="4"/>
        <v>62000</v>
      </c>
      <c r="H60" s="415" t="s">
        <v>276</v>
      </c>
      <c r="I60" s="424" t="s">
        <v>18</v>
      </c>
      <c r="J60" s="765" t="s">
        <v>442</v>
      </c>
      <c r="K60" s="424" t="s">
        <v>135</v>
      </c>
      <c r="L60" s="424" t="s">
        <v>62</v>
      </c>
      <c r="M60" s="273"/>
      <c r="N60" s="272"/>
      <c r="O60" s="442"/>
    </row>
    <row r="61" spans="1:15" ht="15" customHeight="1" x14ac:dyDescent="0.25">
      <c r="A61" s="48">
        <v>44305</v>
      </c>
      <c r="B61" s="212" t="s">
        <v>68</v>
      </c>
      <c r="C61" s="212" t="s">
        <v>67</v>
      </c>
      <c r="D61" s="287" t="s">
        <v>91</v>
      </c>
      <c r="E61" s="454">
        <v>8000</v>
      </c>
      <c r="F61" s="227"/>
      <c r="G61" s="219">
        <f t="shared" si="4"/>
        <v>54000</v>
      </c>
      <c r="H61" s="268" t="s">
        <v>276</v>
      </c>
      <c r="I61" s="291" t="s">
        <v>18</v>
      </c>
      <c r="J61" s="762" t="s">
        <v>442</v>
      </c>
      <c r="K61" s="291" t="s">
        <v>135</v>
      </c>
      <c r="L61" s="291" t="s">
        <v>62</v>
      </c>
      <c r="M61" s="210"/>
      <c r="N61" s="212" t="s">
        <v>264</v>
      </c>
      <c r="O61" s="442"/>
    </row>
    <row r="62" spans="1:15" ht="18" customHeight="1" x14ac:dyDescent="0.25">
      <c r="A62" s="48">
        <v>44305</v>
      </c>
      <c r="B62" s="212" t="s">
        <v>68</v>
      </c>
      <c r="C62" s="212" t="s">
        <v>67</v>
      </c>
      <c r="D62" s="287" t="s">
        <v>91</v>
      </c>
      <c r="E62" s="262">
        <v>8000</v>
      </c>
      <c r="F62" s="220"/>
      <c r="G62" s="219">
        <f t="shared" si="4"/>
        <v>46000</v>
      </c>
      <c r="H62" s="268" t="s">
        <v>276</v>
      </c>
      <c r="I62" s="291" t="s">
        <v>18</v>
      </c>
      <c r="J62" s="762" t="s">
        <v>442</v>
      </c>
      <c r="K62" s="291" t="s">
        <v>135</v>
      </c>
      <c r="L62" s="291" t="s">
        <v>62</v>
      </c>
      <c r="M62" s="291"/>
      <c r="N62" s="251" t="s">
        <v>443</v>
      </c>
      <c r="O62" s="442"/>
    </row>
    <row r="63" spans="1:15" ht="16.5" customHeight="1" x14ac:dyDescent="0.25">
      <c r="A63" s="48">
        <v>44305</v>
      </c>
      <c r="B63" s="212" t="s">
        <v>68</v>
      </c>
      <c r="C63" s="212" t="s">
        <v>67</v>
      </c>
      <c r="D63" s="287" t="s">
        <v>91</v>
      </c>
      <c r="E63" s="283">
        <v>12000</v>
      </c>
      <c r="F63" s="220"/>
      <c r="G63" s="219">
        <f t="shared" si="4"/>
        <v>34000</v>
      </c>
      <c r="H63" s="268" t="s">
        <v>276</v>
      </c>
      <c r="I63" s="291" t="s">
        <v>18</v>
      </c>
      <c r="J63" s="762" t="s">
        <v>442</v>
      </c>
      <c r="K63" s="291" t="s">
        <v>135</v>
      </c>
      <c r="L63" s="291" t="s">
        <v>62</v>
      </c>
      <c r="M63" s="210"/>
      <c r="N63" s="212" t="s">
        <v>444</v>
      </c>
      <c r="O63" s="442"/>
    </row>
    <row r="64" spans="1:15" x14ac:dyDescent="0.25">
      <c r="A64" s="48">
        <v>44305</v>
      </c>
      <c r="B64" s="212" t="s">
        <v>68</v>
      </c>
      <c r="C64" s="212" t="s">
        <v>67</v>
      </c>
      <c r="D64" s="287" t="s">
        <v>91</v>
      </c>
      <c r="E64" s="219">
        <v>15000</v>
      </c>
      <c r="F64" s="203"/>
      <c r="G64" s="219">
        <f t="shared" si="4"/>
        <v>19000</v>
      </c>
      <c r="H64" s="268" t="s">
        <v>276</v>
      </c>
      <c r="I64" s="210" t="s">
        <v>18</v>
      </c>
      <c r="J64" s="762" t="s">
        <v>442</v>
      </c>
      <c r="K64" s="291" t="s">
        <v>135</v>
      </c>
      <c r="L64" s="291" t="s">
        <v>62</v>
      </c>
      <c r="M64" s="210"/>
      <c r="N64" s="212" t="s">
        <v>445</v>
      </c>
      <c r="O64" s="442"/>
    </row>
    <row r="65" spans="1:15" x14ac:dyDescent="0.25">
      <c r="A65" s="48">
        <v>44305</v>
      </c>
      <c r="B65" s="212" t="s">
        <v>68</v>
      </c>
      <c r="C65" s="212" t="s">
        <v>67</v>
      </c>
      <c r="D65" s="287" t="s">
        <v>91</v>
      </c>
      <c r="E65" s="203">
        <v>5000</v>
      </c>
      <c r="F65" s="203"/>
      <c r="G65" s="219">
        <f t="shared" si="4"/>
        <v>14000</v>
      </c>
      <c r="H65" s="268" t="s">
        <v>276</v>
      </c>
      <c r="I65" s="210" t="s">
        <v>18</v>
      </c>
      <c r="J65" s="762" t="s">
        <v>442</v>
      </c>
      <c r="K65" s="291" t="s">
        <v>135</v>
      </c>
      <c r="L65" s="291" t="s">
        <v>62</v>
      </c>
      <c r="M65" s="210"/>
      <c r="N65" s="212" t="s">
        <v>446</v>
      </c>
      <c r="O65" s="442"/>
    </row>
    <row r="66" spans="1:15" x14ac:dyDescent="0.25">
      <c r="A66" s="48">
        <v>44305</v>
      </c>
      <c r="B66" s="251" t="s">
        <v>93</v>
      </c>
      <c r="C66" s="212" t="s">
        <v>93</v>
      </c>
      <c r="D66" s="287" t="s">
        <v>91</v>
      </c>
      <c r="E66" s="203">
        <v>5000</v>
      </c>
      <c r="F66" s="203"/>
      <c r="G66" s="219">
        <f t="shared" si="4"/>
        <v>9000</v>
      </c>
      <c r="H66" s="268" t="s">
        <v>276</v>
      </c>
      <c r="I66" s="210" t="s">
        <v>18</v>
      </c>
      <c r="J66" s="762" t="s">
        <v>442</v>
      </c>
      <c r="K66" s="291" t="s">
        <v>135</v>
      </c>
      <c r="L66" s="291" t="s">
        <v>62</v>
      </c>
      <c r="M66" s="210"/>
      <c r="N66" s="212"/>
      <c r="O66" s="442"/>
    </row>
    <row r="67" spans="1:15" ht="18" customHeight="1" x14ac:dyDescent="0.25">
      <c r="A67" s="48">
        <v>44305</v>
      </c>
      <c r="B67" s="251" t="s">
        <v>93</v>
      </c>
      <c r="C67" s="212" t="s">
        <v>93</v>
      </c>
      <c r="D67" s="287" t="s">
        <v>91</v>
      </c>
      <c r="E67" s="203">
        <v>1000</v>
      </c>
      <c r="F67" s="203"/>
      <c r="G67" s="219">
        <f t="shared" si="4"/>
        <v>8000</v>
      </c>
      <c r="H67" s="268" t="s">
        <v>276</v>
      </c>
      <c r="I67" s="210" t="s">
        <v>18</v>
      </c>
      <c r="J67" s="762" t="s">
        <v>442</v>
      </c>
      <c r="K67" s="291" t="s">
        <v>135</v>
      </c>
      <c r="L67" s="291" t="s">
        <v>62</v>
      </c>
      <c r="M67" s="210"/>
      <c r="N67" s="212"/>
      <c r="O67" s="442"/>
    </row>
    <row r="68" spans="1:15" ht="17.25" customHeight="1" x14ac:dyDescent="0.25">
      <c r="A68" s="48">
        <v>44305</v>
      </c>
      <c r="B68" s="251" t="s">
        <v>93</v>
      </c>
      <c r="C68" s="212" t="s">
        <v>93</v>
      </c>
      <c r="D68" s="287" t="s">
        <v>91</v>
      </c>
      <c r="E68" s="454">
        <v>4000</v>
      </c>
      <c r="F68" s="203"/>
      <c r="G68" s="219">
        <f t="shared" si="4"/>
        <v>4000</v>
      </c>
      <c r="H68" s="268" t="s">
        <v>276</v>
      </c>
      <c r="I68" s="210" t="s">
        <v>18</v>
      </c>
      <c r="J68" s="762" t="s">
        <v>442</v>
      </c>
      <c r="K68" s="291" t="s">
        <v>135</v>
      </c>
      <c r="L68" s="291" t="s">
        <v>62</v>
      </c>
      <c r="M68" s="210"/>
      <c r="N68" s="212"/>
      <c r="O68" s="442"/>
    </row>
    <row r="69" spans="1:15" ht="18" customHeight="1" x14ac:dyDescent="0.25">
      <c r="A69" s="211">
        <v>44306</v>
      </c>
      <c r="B69" s="212" t="s">
        <v>316</v>
      </c>
      <c r="C69" s="212" t="s">
        <v>50</v>
      </c>
      <c r="D69" s="287" t="s">
        <v>91</v>
      </c>
      <c r="E69" s="267"/>
      <c r="F69" s="203">
        <v>-4000</v>
      </c>
      <c r="G69" s="219">
        <f t="shared" si="4"/>
        <v>0</v>
      </c>
      <c r="H69" s="268" t="s">
        <v>276</v>
      </c>
      <c r="I69" s="210" t="s">
        <v>18</v>
      </c>
      <c r="J69" s="762" t="s">
        <v>442</v>
      </c>
      <c r="K69" s="291" t="s">
        <v>135</v>
      </c>
      <c r="L69" s="291" t="s">
        <v>62</v>
      </c>
      <c r="M69" s="210"/>
      <c r="N69" s="212"/>
      <c r="O69" s="442"/>
    </row>
    <row r="70" spans="1:15" ht="14.25" customHeight="1" x14ac:dyDescent="0.25">
      <c r="A70" s="271">
        <v>44306</v>
      </c>
      <c r="B70" s="272" t="s">
        <v>105</v>
      </c>
      <c r="C70" s="272" t="s">
        <v>50</v>
      </c>
      <c r="D70" s="272" t="s">
        <v>91</v>
      </c>
      <c r="E70" s="965"/>
      <c r="F70" s="276">
        <v>61000</v>
      </c>
      <c r="G70" s="274">
        <f t="shared" si="4"/>
        <v>61000</v>
      </c>
      <c r="H70" s="415" t="s">
        <v>276</v>
      </c>
      <c r="I70" s="273" t="s">
        <v>18</v>
      </c>
      <c r="J70" s="765" t="s">
        <v>460</v>
      </c>
      <c r="K70" s="424" t="s">
        <v>135</v>
      </c>
      <c r="L70" s="424" t="s">
        <v>62</v>
      </c>
      <c r="M70" s="273"/>
      <c r="N70" s="272"/>
      <c r="O70" s="442"/>
    </row>
    <row r="71" spans="1:15" x14ac:dyDescent="0.25">
      <c r="A71" s="211">
        <v>44306</v>
      </c>
      <c r="B71" s="212" t="s">
        <v>68</v>
      </c>
      <c r="C71" s="212" t="s">
        <v>67</v>
      </c>
      <c r="D71" s="287" t="s">
        <v>91</v>
      </c>
      <c r="E71" s="227">
        <v>8000</v>
      </c>
      <c r="F71" s="240"/>
      <c r="G71" s="219">
        <f t="shared" si="4"/>
        <v>53000</v>
      </c>
      <c r="H71" s="268" t="s">
        <v>276</v>
      </c>
      <c r="I71" s="210" t="s">
        <v>18</v>
      </c>
      <c r="J71" s="762" t="s">
        <v>460</v>
      </c>
      <c r="K71" s="291" t="s">
        <v>135</v>
      </c>
      <c r="L71" s="291" t="s">
        <v>62</v>
      </c>
      <c r="M71" s="210"/>
      <c r="N71" s="212" t="s">
        <v>264</v>
      </c>
      <c r="O71" s="442"/>
    </row>
    <row r="72" spans="1:15" ht="17.25" customHeight="1" x14ac:dyDescent="0.25">
      <c r="A72" s="211">
        <v>44306</v>
      </c>
      <c r="B72" s="212" t="s">
        <v>68</v>
      </c>
      <c r="C72" s="212" t="s">
        <v>67</v>
      </c>
      <c r="D72" s="287" t="s">
        <v>91</v>
      </c>
      <c r="E72" s="278">
        <v>13000</v>
      </c>
      <c r="F72" s="220"/>
      <c r="G72" s="219">
        <f t="shared" si="4"/>
        <v>40000</v>
      </c>
      <c r="H72" s="268" t="s">
        <v>276</v>
      </c>
      <c r="I72" s="210" t="s">
        <v>18</v>
      </c>
      <c r="J72" s="762" t="s">
        <v>460</v>
      </c>
      <c r="K72" s="291" t="s">
        <v>135</v>
      </c>
      <c r="L72" s="291" t="s">
        <v>62</v>
      </c>
      <c r="M72" s="210"/>
      <c r="N72" s="251" t="s">
        <v>461</v>
      </c>
      <c r="O72" s="442"/>
    </row>
    <row r="73" spans="1:15" x14ac:dyDescent="0.25">
      <c r="A73" s="211">
        <v>44306</v>
      </c>
      <c r="B73" s="212" t="s">
        <v>68</v>
      </c>
      <c r="C73" s="212" t="s">
        <v>67</v>
      </c>
      <c r="D73" s="287" t="s">
        <v>91</v>
      </c>
      <c r="E73" s="222">
        <v>12000</v>
      </c>
      <c r="F73" s="227"/>
      <c r="G73" s="219">
        <f t="shared" si="4"/>
        <v>28000</v>
      </c>
      <c r="H73" s="268" t="s">
        <v>276</v>
      </c>
      <c r="I73" s="210" t="s">
        <v>18</v>
      </c>
      <c r="J73" s="762" t="s">
        <v>460</v>
      </c>
      <c r="K73" s="291" t="s">
        <v>135</v>
      </c>
      <c r="L73" s="291" t="s">
        <v>62</v>
      </c>
      <c r="M73" s="210"/>
      <c r="N73" s="212" t="s">
        <v>462</v>
      </c>
      <c r="O73" s="442"/>
    </row>
    <row r="74" spans="1:15" x14ac:dyDescent="0.25">
      <c r="A74" s="211">
        <v>44306</v>
      </c>
      <c r="B74" s="212" t="s">
        <v>68</v>
      </c>
      <c r="C74" s="212" t="s">
        <v>67</v>
      </c>
      <c r="D74" s="287" t="s">
        <v>91</v>
      </c>
      <c r="E74" s="203">
        <v>6000</v>
      </c>
      <c r="F74" s="203"/>
      <c r="G74" s="219">
        <f t="shared" si="4"/>
        <v>22000</v>
      </c>
      <c r="H74" s="268" t="s">
        <v>276</v>
      </c>
      <c r="I74" s="210" t="s">
        <v>18</v>
      </c>
      <c r="J74" s="762" t="s">
        <v>460</v>
      </c>
      <c r="K74" s="291" t="s">
        <v>135</v>
      </c>
      <c r="L74" s="291" t="s">
        <v>62</v>
      </c>
      <c r="M74" s="210"/>
      <c r="N74" s="212" t="s">
        <v>463</v>
      </c>
      <c r="O74" s="442"/>
    </row>
    <row r="75" spans="1:15" x14ac:dyDescent="0.25">
      <c r="A75" s="211">
        <v>44306</v>
      </c>
      <c r="B75" s="212" t="s">
        <v>68</v>
      </c>
      <c r="C75" s="212" t="s">
        <v>67</v>
      </c>
      <c r="D75" s="287" t="s">
        <v>91</v>
      </c>
      <c r="E75" s="203">
        <v>7000</v>
      </c>
      <c r="F75" s="203"/>
      <c r="G75" s="219">
        <f t="shared" si="4"/>
        <v>15000</v>
      </c>
      <c r="H75" s="268" t="s">
        <v>276</v>
      </c>
      <c r="I75" s="210" t="s">
        <v>18</v>
      </c>
      <c r="J75" s="762" t="s">
        <v>460</v>
      </c>
      <c r="K75" s="291" t="s">
        <v>135</v>
      </c>
      <c r="L75" s="291" t="s">
        <v>62</v>
      </c>
      <c r="M75" s="210"/>
      <c r="N75" s="212" t="s">
        <v>371</v>
      </c>
      <c r="O75" s="442"/>
    </row>
    <row r="76" spans="1:15" ht="16.5" customHeight="1" x14ac:dyDescent="0.25">
      <c r="A76" s="211">
        <v>44306</v>
      </c>
      <c r="B76" s="212" t="s">
        <v>93</v>
      </c>
      <c r="C76" s="212" t="s">
        <v>93</v>
      </c>
      <c r="D76" s="287" t="s">
        <v>91</v>
      </c>
      <c r="E76" s="263">
        <v>5000</v>
      </c>
      <c r="F76" s="219"/>
      <c r="G76" s="219">
        <f t="shared" si="4"/>
        <v>10000</v>
      </c>
      <c r="H76" s="268" t="s">
        <v>276</v>
      </c>
      <c r="I76" s="210" t="s">
        <v>18</v>
      </c>
      <c r="J76" s="762" t="s">
        <v>460</v>
      </c>
      <c r="K76" s="291" t="s">
        <v>135</v>
      </c>
      <c r="L76" s="291" t="s">
        <v>62</v>
      </c>
      <c r="M76" s="210"/>
      <c r="N76" s="212"/>
      <c r="O76" s="442"/>
    </row>
    <row r="77" spans="1:15" x14ac:dyDescent="0.25">
      <c r="A77" s="211">
        <v>44306</v>
      </c>
      <c r="B77" s="212" t="s">
        <v>93</v>
      </c>
      <c r="C77" s="212" t="s">
        <v>93</v>
      </c>
      <c r="D77" s="287" t="s">
        <v>91</v>
      </c>
      <c r="E77" s="741">
        <v>1000</v>
      </c>
      <c r="F77" s="203"/>
      <c r="G77" s="219">
        <f t="shared" si="4"/>
        <v>9000</v>
      </c>
      <c r="H77" s="268" t="s">
        <v>276</v>
      </c>
      <c r="I77" s="210" t="s">
        <v>18</v>
      </c>
      <c r="J77" s="762" t="s">
        <v>460</v>
      </c>
      <c r="K77" s="291" t="s">
        <v>135</v>
      </c>
      <c r="L77" s="291" t="s">
        <v>62</v>
      </c>
      <c r="M77" s="210"/>
      <c r="N77" s="212"/>
      <c r="O77" s="442"/>
    </row>
    <row r="78" spans="1:15" ht="15.75" customHeight="1" x14ac:dyDescent="0.25">
      <c r="A78" s="211">
        <v>44306</v>
      </c>
      <c r="B78" s="212" t="s">
        <v>93</v>
      </c>
      <c r="C78" s="212" t="s">
        <v>93</v>
      </c>
      <c r="D78" s="287" t="s">
        <v>91</v>
      </c>
      <c r="E78" s="227">
        <v>4000</v>
      </c>
      <c r="F78" s="227"/>
      <c r="G78" s="219">
        <f t="shared" si="4"/>
        <v>5000</v>
      </c>
      <c r="H78" s="268" t="s">
        <v>276</v>
      </c>
      <c r="I78" s="210" t="s">
        <v>18</v>
      </c>
      <c r="J78" s="762" t="s">
        <v>460</v>
      </c>
      <c r="K78" s="291" t="s">
        <v>135</v>
      </c>
      <c r="L78" s="291" t="s">
        <v>62</v>
      </c>
      <c r="M78" s="210"/>
      <c r="N78" s="212"/>
      <c r="O78" s="442"/>
    </row>
    <row r="79" spans="1:15" x14ac:dyDescent="0.25">
      <c r="A79" s="211">
        <v>44307</v>
      </c>
      <c r="B79" s="210" t="s">
        <v>316</v>
      </c>
      <c r="C79" s="210" t="s">
        <v>50</v>
      </c>
      <c r="D79" s="226" t="s">
        <v>91</v>
      </c>
      <c r="E79" s="203"/>
      <c r="F79" s="203">
        <v>-5000</v>
      </c>
      <c r="G79" s="219">
        <f t="shared" si="4"/>
        <v>0</v>
      </c>
      <c r="H79" s="268" t="s">
        <v>276</v>
      </c>
      <c r="I79" s="210" t="s">
        <v>18</v>
      </c>
      <c r="J79" s="762" t="s">
        <v>460</v>
      </c>
      <c r="K79" s="291" t="s">
        <v>135</v>
      </c>
      <c r="L79" s="291" t="s">
        <v>62</v>
      </c>
      <c r="M79" s="210"/>
      <c r="N79" s="212"/>
      <c r="O79" s="442"/>
    </row>
    <row r="80" spans="1:15" x14ac:dyDescent="0.25">
      <c r="A80" s="271">
        <v>44307</v>
      </c>
      <c r="B80" s="273" t="s">
        <v>105</v>
      </c>
      <c r="C80" s="273" t="s">
        <v>50</v>
      </c>
      <c r="D80" s="788" t="s">
        <v>91</v>
      </c>
      <c r="E80" s="902"/>
      <c r="F80" s="746">
        <v>67000</v>
      </c>
      <c r="G80" s="274">
        <f t="shared" si="4"/>
        <v>67000</v>
      </c>
      <c r="H80" s="415" t="s">
        <v>276</v>
      </c>
      <c r="I80" s="273" t="s">
        <v>18</v>
      </c>
      <c r="J80" s="765" t="s">
        <v>527</v>
      </c>
      <c r="K80" s="424" t="s">
        <v>135</v>
      </c>
      <c r="L80" s="424" t="s">
        <v>62</v>
      </c>
      <c r="M80" s="273"/>
      <c r="N80" s="272"/>
      <c r="O80" s="442"/>
    </row>
    <row r="81" spans="1:15" x14ac:dyDescent="0.25">
      <c r="A81" s="211">
        <v>44307</v>
      </c>
      <c r="B81" s="210" t="s">
        <v>68</v>
      </c>
      <c r="C81" s="210" t="s">
        <v>67</v>
      </c>
      <c r="D81" s="226" t="s">
        <v>91</v>
      </c>
      <c r="E81" s="203">
        <v>8000</v>
      </c>
      <c r="F81" s="203"/>
      <c r="G81" s="219">
        <f t="shared" si="4"/>
        <v>59000</v>
      </c>
      <c r="H81" s="268" t="s">
        <v>276</v>
      </c>
      <c r="I81" s="210" t="s">
        <v>18</v>
      </c>
      <c r="J81" s="762" t="s">
        <v>527</v>
      </c>
      <c r="K81" s="291" t="s">
        <v>135</v>
      </c>
      <c r="L81" s="291" t="s">
        <v>62</v>
      </c>
      <c r="M81" s="210"/>
      <c r="N81" s="212" t="s">
        <v>264</v>
      </c>
      <c r="O81" s="442"/>
    </row>
    <row r="82" spans="1:15" x14ac:dyDescent="0.25">
      <c r="A82" s="211">
        <v>44307</v>
      </c>
      <c r="B82" s="210" t="s">
        <v>68</v>
      </c>
      <c r="C82" s="210" t="s">
        <v>67</v>
      </c>
      <c r="D82" s="226" t="s">
        <v>91</v>
      </c>
      <c r="E82" s="447">
        <v>10000</v>
      </c>
      <c r="F82" s="227"/>
      <c r="G82" s="219">
        <f t="shared" si="4"/>
        <v>49000</v>
      </c>
      <c r="H82" s="268" t="s">
        <v>276</v>
      </c>
      <c r="I82" s="210" t="s">
        <v>18</v>
      </c>
      <c r="J82" s="762" t="s">
        <v>527</v>
      </c>
      <c r="K82" s="291" t="s">
        <v>135</v>
      </c>
      <c r="L82" s="291" t="s">
        <v>62</v>
      </c>
      <c r="M82" s="210"/>
      <c r="N82" s="212" t="s">
        <v>422</v>
      </c>
      <c r="O82" s="442"/>
    </row>
    <row r="83" spans="1:15" ht="15" customHeight="1" x14ac:dyDescent="0.25">
      <c r="A83" s="211">
        <v>44307</v>
      </c>
      <c r="B83" s="210" t="s">
        <v>68</v>
      </c>
      <c r="C83" s="210" t="s">
        <v>67</v>
      </c>
      <c r="D83" s="226" t="s">
        <v>91</v>
      </c>
      <c r="E83" s="283">
        <v>13000</v>
      </c>
      <c r="F83" s="283"/>
      <c r="G83" s="219">
        <f t="shared" si="4"/>
        <v>36000</v>
      </c>
      <c r="H83" s="268" t="s">
        <v>276</v>
      </c>
      <c r="I83" s="210" t="s">
        <v>18</v>
      </c>
      <c r="J83" s="762" t="s">
        <v>527</v>
      </c>
      <c r="K83" s="291" t="s">
        <v>135</v>
      </c>
      <c r="L83" s="291" t="s">
        <v>62</v>
      </c>
      <c r="M83" s="210"/>
      <c r="N83" s="212" t="s">
        <v>528</v>
      </c>
      <c r="O83" s="442"/>
    </row>
    <row r="84" spans="1:15" x14ac:dyDescent="0.25">
      <c r="A84" s="211">
        <v>44307</v>
      </c>
      <c r="B84" s="210" t="s">
        <v>68</v>
      </c>
      <c r="C84" s="210" t="s">
        <v>67</v>
      </c>
      <c r="D84" s="226" t="s">
        <v>91</v>
      </c>
      <c r="E84" s="203">
        <v>10000</v>
      </c>
      <c r="F84" s="203"/>
      <c r="G84" s="219">
        <f t="shared" si="4"/>
        <v>26000</v>
      </c>
      <c r="H84" s="268" t="s">
        <v>276</v>
      </c>
      <c r="I84" s="210" t="s">
        <v>18</v>
      </c>
      <c r="J84" s="762" t="s">
        <v>527</v>
      </c>
      <c r="K84" s="291" t="s">
        <v>135</v>
      </c>
      <c r="L84" s="291" t="s">
        <v>62</v>
      </c>
      <c r="M84" s="210"/>
      <c r="N84" s="212" t="s">
        <v>529</v>
      </c>
      <c r="O84" s="442"/>
    </row>
    <row r="85" spans="1:15" x14ac:dyDescent="0.25">
      <c r="A85" s="211">
        <v>44307</v>
      </c>
      <c r="B85" s="210" t="s">
        <v>68</v>
      </c>
      <c r="C85" s="210" t="s">
        <v>67</v>
      </c>
      <c r="D85" s="226" t="s">
        <v>91</v>
      </c>
      <c r="E85" s="454">
        <v>10000</v>
      </c>
      <c r="F85" s="240"/>
      <c r="G85" s="219">
        <f t="shared" si="4"/>
        <v>16000</v>
      </c>
      <c r="H85" s="268" t="s">
        <v>276</v>
      </c>
      <c r="I85" s="210" t="s">
        <v>18</v>
      </c>
      <c r="J85" s="762" t="s">
        <v>527</v>
      </c>
      <c r="K85" s="291" t="s">
        <v>135</v>
      </c>
      <c r="L85" s="291" t="s">
        <v>62</v>
      </c>
      <c r="M85" s="210"/>
      <c r="N85" s="212" t="s">
        <v>530</v>
      </c>
      <c r="O85" s="442"/>
    </row>
    <row r="86" spans="1:15" x14ac:dyDescent="0.25">
      <c r="A86" s="211">
        <v>44307</v>
      </c>
      <c r="B86" s="212" t="s">
        <v>93</v>
      </c>
      <c r="C86" s="212" t="s">
        <v>93</v>
      </c>
      <c r="D86" s="212" t="s">
        <v>91</v>
      </c>
      <c r="E86" s="233">
        <v>5000</v>
      </c>
      <c r="F86" s="203"/>
      <c r="G86" s="219">
        <f t="shared" si="4"/>
        <v>11000</v>
      </c>
      <c r="H86" s="268" t="s">
        <v>276</v>
      </c>
      <c r="I86" s="210" t="s">
        <v>18</v>
      </c>
      <c r="J86" s="762" t="s">
        <v>527</v>
      </c>
      <c r="K86" s="291" t="s">
        <v>135</v>
      </c>
      <c r="L86" s="291" t="s">
        <v>62</v>
      </c>
      <c r="M86" s="210"/>
      <c r="N86" s="212"/>
      <c r="O86" s="442"/>
    </row>
    <row r="87" spans="1:15" x14ac:dyDescent="0.25">
      <c r="A87" s="211">
        <v>44307</v>
      </c>
      <c r="B87" s="212" t="s">
        <v>93</v>
      </c>
      <c r="C87" s="212" t="s">
        <v>93</v>
      </c>
      <c r="D87" s="212" t="s">
        <v>91</v>
      </c>
      <c r="E87" s="219">
        <v>1000</v>
      </c>
      <c r="F87" s="283"/>
      <c r="G87" s="219">
        <f t="shared" si="4"/>
        <v>10000</v>
      </c>
      <c r="H87" s="268" t="s">
        <v>276</v>
      </c>
      <c r="I87" s="210" t="s">
        <v>18</v>
      </c>
      <c r="J87" s="762" t="s">
        <v>527</v>
      </c>
      <c r="K87" s="291" t="s">
        <v>135</v>
      </c>
      <c r="L87" s="291" t="s">
        <v>62</v>
      </c>
      <c r="M87" s="291"/>
      <c r="N87" s="212"/>
      <c r="O87" s="442"/>
    </row>
    <row r="88" spans="1:15" ht="15.75" customHeight="1" x14ac:dyDescent="0.25">
      <c r="A88" s="211">
        <v>44307</v>
      </c>
      <c r="B88" s="212" t="s">
        <v>93</v>
      </c>
      <c r="C88" s="212" t="s">
        <v>93</v>
      </c>
      <c r="D88" s="212" t="s">
        <v>91</v>
      </c>
      <c r="E88" s="203">
        <v>4000</v>
      </c>
      <c r="F88" s="203"/>
      <c r="G88" s="219">
        <f t="shared" si="4"/>
        <v>6000</v>
      </c>
      <c r="H88" s="268" t="s">
        <v>276</v>
      </c>
      <c r="I88" s="210" t="s">
        <v>18</v>
      </c>
      <c r="J88" s="762" t="s">
        <v>527</v>
      </c>
      <c r="K88" s="291" t="s">
        <v>135</v>
      </c>
      <c r="L88" s="291" t="s">
        <v>62</v>
      </c>
      <c r="M88" s="210"/>
      <c r="N88" s="251"/>
      <c r="O88" s="442"/>
    </row>
    <row r="89" spans="1:15" ht="14.25" customHeight="1" x14ac:dyDescent="0.25">
      <c r="A89" s="211">
        <v>44308</v>
      </c>
      <c r="B89" s="251" t="s">
        <v>316</v>
      </c>
      <c r="C89" s="251" t="s">
        <v>50</v>
      </c>
      <c r="D89" s="321" t="s">
        <v>91</v>
      </c>
      <c r="E89" s="227"/>
      <c r="F89" s="227">
        <v>-6000</v>
      </c>
      <c r="G89" s="219">
        <f t="shared" si="4"/>
        <v>0</v>
      </c>
      <c r="H89" s="268" t="s">
        <v>276</v>
      </c>
      <c r="I89" s="210" t="s">
        <v>18</v>
      </c>
      <c r="J89" s="762" t="s">
        <v>527</v>
      </c>
      <c r="K89" s="291" t="s">
        <v>135</v>
      </c>
      <c r="L89" s="291" t="s">
        <v>62</v>
      </c>
      <c r="M89" s="210"/>
      <c r="N89" s="212"/>
      <c r="O89" s="442"/>
    </row>
    <row r="90" spans="1:15" x14ac:dyDescent="0.25">
      <c r="A90" s="271">
        <v>44308</v>
      </c>
      <c r="B90" s="272" t="s">
        <v>105</v>
      </c>
      <c r="C90" s="272" t="s">
        <v>50</v>
      </c>
      <c r="D90" s="407" t="s">
        <v>91</v>
      </c>
      <c r="E90" s="973"/>
      <c r="F90" s="746">
        <v>54000</v>
      </c>
      <c r="G90" s="274">
        <f t="shared" si="4"/>
        <v>54000</v>
      </c>
      <c r="H90" s="415" t="s">
        <v>276</v>
      </c>
      <c r="I90" s="273" t="s">
        <v>18</v>
      </c>
      <c r="J90" s="765" t="s">
        <v>546</v>
      </c>
      <c r="K90" s="424" t="s">
        <v>135</v>
      </c>
      <c r="L90" s="424" t="s">
        <v>62</v>
      </c>
      <c r="M90" s="273"/>
      <c r="N90" s="272" t="s">
        <v>264</v>
      </c>
      <c r="O90" s="442"/>
    </row>
    <row r="91" spans="1:15" x14ac:dyDescent="0.25">
      <c r="A91" s="48">
        <v>44308</v>
      </c>
      <c r="B91" s="210" t="s">
        <v>68</v>
      </c>
      <c r="C91" s="210" t="s">
        <v>67</v>
      </c>
      <c r="D91" s="226" t="s">
        <v>91</v>
      </c>
      <c r="E91" s="233">
        <v>8000</v>
      </c>
      <c r="F91" s="203"/>
      <c r="G91" s="219">
        <f t="shared" si="4"/>
        <v>46000</v>
      </c>
      <c r="H91" s="426" t="s">
        <v>276</v>
      </c>
      <c r="I91" s="210" t="s">
        <v>18</v>
      </c>
      <c r="J91" s="762" t="s">
        <v>546</v>
      </c>
      <c r="K91" s="210" t="s">
        <v>135</v>
      </c>
      <c r="L91" s="210" t="s">
        <v>62</v>
      </c>
      <c r="M91" s="210"/>
      <c r="N91" s="212" t="s">
        <v>547</v>
      </c>
      <c r="O91" s="442"/>
    </row>
    <row r="92" spans="1:15" ht="15.75" x14ac:dyDescent="0.25">
      <c r="A92" s="48">
        <v>44308</v>
      </c>
      <c r="B92" s="210" t="s">
        <v>68</v>
      </c>
      <c r="C92" s="210" t="s">
        <v>67</v>
      </c>
      <c r="D92" s="226" t="s">
        <v>91</v>
      </c>
      <c r="E92" s="447">
        <v>10000</v>
      </c>
      <c r="F92" s="652"/>
      <c r="G92" s="219">
        <f t="shared" si="4"/>
        <v>36000</v>
      </c>
      <c r="H92" s="426" t="s">
        <v>276</v>
      </c>
      <c r="I92" s="210" t="s">
        <v>18</v>
      </c>
      <c r="J92" s="762" t="s">
        <v>546</v>
      </c>
      <c r="K92" s="210" t="s">
        <v>135</v>
      </c>
      <c r="L92" s="210" t="s">
        <v>62</v>
      </c>
      <c r="M92" s="655"/>
      <c r="N92" s="656" t="s">
        <v>548</v>
      </c>
      <c r="O92" s="442"/>
    </row>
    <row r="93" spans="1:15" x14ac:dyDescent="0.25">
      <c r="A93" s="48">
        <v>44308</v>
      </c>
      <c r="B93" s="210" t="s">
        <v>68</v>
      </c>
      <c r="C93" s="210" t="s">
        <v>67</v>
      </c>
      <c r="D93" s="226" t="s">
        <v>91</v>
      </c>
      <c r="E93" s="454">
        <v>11000</v>
      </c>
      <c r="F93" s="227"/>
      <c r="G93" s="219">
        <f t="shared" si="4"/>
        <v>25000</v>
      </c>
      <c r="H93" s="426" t="s">
        <v>276</v>
      </c>
      <c r="I93" s="210" t="s">
        <v>18</v>
      </c>
      <c r="J93" s="762" t="s">
        <v>546</v>
      </c>
      <c r="K93" s="210" t="s">
        <v>135</v>
      </c>
      <c r="L93" s="210" t="s">
        <v>62</v>
      </c>
      <c r="M93" s="210"/>
      <c r="N93" s="212" t="s">
        <v>549</v>
      </c>
      <c r="O93" s="442"/>
    </row>
    <row r="94" spans="1:15" x14ac:dyDescent="0.25">
      <c r="A94" s="48">
        <v>44308</v>
      </c>
      <c r="B94" s="210" t="s">
        <v>68</v>
      </c>
      <c r="C94" s="210" t="s">
        <v>67</v>
      </c>
      <c r="D94" s="226" t="s">
        <v>91</v>
      </c>
      <c r="E94" s="203">
        <v>6000</v>
      </c>
      <c r="F94" s="203"/>
      <c r="G94" s="219">
        <f t="shared" si="4"/>
        <v>19000</v>
      </c>
      <c r="H94" s="426" t="s">
        <v>276</v>
      </c>
      <c r="I94" s="210" t="s">
        <v>18</v>
      </c>
      <c r="J94" s="762" t="s">
        <v>546</v>
      </c>
      <c r="K94" s="210" t="s">
        <v>135</v>
      </c>
      <c r="L94" s="210" t="s">
        <v>62</v>
      </c>
      <c r="M94" s="210"/>
      <c r="N94" s="212" t="s">
        <v>550</v>
      </c>
      <c r="O94" s="442"/>
    </row>
    <row r="95" spans="1:15" ht="15" customHeight="1" x14ac:dyDescent="0.25">
      <c r="A95" s="48">
        <v>44308</v>
      </c>
      <c r="B95" s="210" t="s">
        <v>68</v>
      </c>
      <c r="C95" s="210" t="s">
        <v>67</v>
      </c>
      <c r="D95" s="226" t="s">
        <v>91</v>
      </c>
      <c r="E95" s="497">
        <v>8000</v>
      </c>
      <c r="F95" s="222"/>
      <c r="G95" s="219">
        <f t="shared" si="4"/>
        <v>11000</v>
      </c>
      <c r="H95" s="426" t="s">
        <v>276</v>
      </c>
      <c r="I95" s="210" t="s">
        <v>18</v>
      </c>
      <c r="J95" s="762" t="s">
        <v>546</v>
      </c>
      <c r="K95" s="210" t="s">
        <v>135</v>
      </c>
      <c r="L95" s="210" t="s">
        <v>62</v>
      </c>
      <c r="M95" s="210"/>
      <c r="N95" s="212"/>
      <c r="O95" s="442"/>
    </row>
    <row r="96" spans="1:15" x14ac:dyDescent="0.25">
      <c r="A96" s="48">
        <v>44308</v>
      </c>
      <c r="B96" s="251" t="s">
        <v>93</v>
      </c>
      <c r="C96" s="251" t="s">
        <v>93</v>
      </c>
      <c r="D96" s="321" t="s">
        <v>91</v>
      </c>
      <c r="E96" s="447">
        <v>5000</v>
      </c>
      <c r="F96" s="447"/>
      <c r="G96" s="219">
        <f t="shared" si="4"/>
        <v>6000</v>
      </c>
      <c r="H96" s="426" t="s">
        <v>276</v>
      </c>
      <c r="I96" s="210" t="s">
        <v>18</v>
      </c>
      <c r="J96" s="762" t="s">
        <v>546</v>
      </c>
      <c r="K96" s="210" t="s">
        <v>135</v>
      </c>
      <c r="L96" s="210" t="s">
        <v>62</v>
      </c>
      <c r="M96" s="210"/>
      <c r="N96" s="212"/>
      <c r="O96" s="442"/>
    </row>
    <row r="97" spans="1:15" ht="17.25" customHeight="1" x14ac:dyDescent="0.25">
      <c r="A97" s="48">
        <v>44308</v>
      </c>
      <c r="B97" s="251" t="s">
        <v>93</v>
      </c>
      <c r="C97" s="251" t="s">
        <v>93</v>
      </c>
      <c r="D97" s="321" t="s">
        <v>91</v>
      </c>
      <c r="E97" s="227">
        <v>1000</v>
      </c>
      <c r="F97" s="227"/>
      <c r="G97" s="219">
        <f t="shared" si="4"/>
        <v>5000</v>
      </c>
      <c r="H97" s="426" t="s">
        <v>276</v>
      </c>
      <c r="I97" s="210" t="s">
        <v>18</v>
      </c>
      <c r="J97" s="762" t="s">
        <v>546</v>
      </c>
      <c r="K97" s="210" t="s">
        <v>135</v>
      </c>
      <c r="L97" s="210" t="s">
        <v>62</v>
      </c>
      <c r="M97" s="210"/>
      <c r="N97" s="212"/>
      <c r="O97" s="442"/>
    </row>
    <row r="98" spans="1:15" x14ac:dyDescent="0.25">
      <c r="A98" s="48">
        <v>44308</v>
      </c>
      <c r="B98" s="251" t="s">
        <v>93</v>
      </c>
      <c r="C98" s="251" t="s">
        <v>93</v>
      </c>
      <c r="D98" s="321" t="s">
        <v>91</v>
      </c>
      <c r="E98" s="220">
        <v>4000</v>
      </c>
      <c r="F98" s="653"/>
      <c r="G98" s="219">
        <f t="shared" si="4"/>
        <v>1000</v>
      </c>
      <c r="H98" s="426" t="s">
        <v>276</v>
      </c>
      <c r="I98" s="210" t="s">
        <v>18</v>
      </c>
      <c r="J98" s="762" t="s">
        <v>546</v>
      </c>
      <c r="K98" s="210" t="s">
        <v>135</v>
      </c>
      <c r="L98" s="210" t="s">
        <v>62</v>
      </c>
      <c r="M98" s="210"/>
      <c r="N98" s="212"/>
      <c r="O98" s="442"/>
    </row>
    <row r="99" spans="1:15" ht="13.5" customHeight="1" x14ac:dyDescent="0.25">
      <c r="A99" s="48">
        <v>44309</v>
      </c>
      <c r="B99" s="251" t="s">
        <v>316</v>
      </c>
      <c r="C99" s="251" t="s">
        <v>50</v>
      </c>
      <c r="D99" s="321" t="s">
        <v>91</v>
      </c>
      <c r="E99" s="233"/>
      <c r="F99" s="203">
        <v>-1000</v>
      </c>
      <c r="G99" s="219">
        <f t="shared" si="4"/>
        <v>0</v>
      </c>
      <c r="H99" s="426" t="s">
        <v>276</v>
      </c>
      <c r="I99" s="210" t="s">
        <v>18</v>
      </c>
      <c r="J99" s="762" t="s">
        <v>546</v>
      </c>
      <c r="K99" s="210" t="s">
        <v>135</v>
      </c>
      <c r="L99" s="210" t="s">
        <v>62</v>
      </c>
      <c r="M99" s="210"/>
      <c r="N99" s="212"/>
      <c r="O99" s="442"/>
    </row>
    <row r="100" spans="1:15" x14ac:dyDescent="0.25">
      <c r="A100" s="271">
        <v>44309</v>
      </c>
      <c r="B100" s="272" t="s">
        <v>105</v>
      </c>
      <c r="C100" s="272" t="s">
        <v>50</v>
      </c>
      <c r="D100" s="407" t="s">
        <v>91</v>
      </c>
      <c r="E100" s="428"/>
      <c r="F100" s="279">
        <v>61000</v>
      </c>
      <c r="G100" s="274">
        <f t="shared" si="4"/>
        <v>61000</v>
      </c>
      <c r="H100" s="944" t="s">
        <v>276</v>
      </c>
      <c r="I100" s="273" t="s">
        <v>18</v>
      </c>
      <c r="J100" s="765" t="s">
        <v>562</v>
      </c>
      <c r="K100" s="273" t="s">
        <v>135</v>
      </c>
      <c r="L100" s="273" t="s">
        <v>62</v>
      </c>
      <c r="M100" s="424"/>
      <c r="N100" s="406"/>
      <c r="O100" s="442"/>
    </row>
    <row r="101" spans="1:15" ht="14.25" customHeight="1" x14ac:dyDescent="0.25">
      <c r="A101" s="48">
        <v>44309</v>
      </c>
      <c r="B101" s="212" t="s">
        <v>68</v>
      </c>
      <c r="C101" s="212" t="s">
        <v>67</v>
      </c>
      <c r="D101" s="212" t="s">
        <v>91</v>
      </c>
      <c r="E101" s="447">
        <v>8000</v>
      </c>
      <c r="F101" s="220"/>
      <c r="G101" s="219">
        <f t="shared" si="4"/>
        <v>53000</v>
      </c>
      <c r="H101" s="445" t="s">
        <v>276</v>
      </c>
      <c r="I101" s="210" t="s">
        <v>18</v>
      </c>
      <c r="J101" s="762" t="s">
        <v>562</v>
      </c>
      <c r="K101" s="210" t="s">
        <v>135</v>
      </c>
      <c r="L101" s="210" t="s">
        <v>62</v>
      </c>
      <c r="M101" s="291"/>
      <c r="N101" s="251" t="s">
        <v>264</v>
      </c>
      <c r="O101" s="442"/>
    </row>
    <row r="102" spans="1:15" x14ac:dyDescent="0.25">
      <c r="A102" s="48">
        <v>44309</v>
      </c>
      <c r="B102" s="212" t="s">
        <v>68</v>
      </c>
      <c r="C102" s="212" t="s">
        <v>67</v>
      </c>
      <c r="D102" s="212" t="s">
        <v>91</v>
      </c>
      <c r="E102" s="222">
        <v>13000</v>
      </c>
      <c r="F102" s="222"/>
      <c r="G102" s="219">
        <f t="shared" si="4"/>
        <v>40000</v>
      </c>
      <c r="H102" s="445" t="s">
        <v>276</v>
      </c>
      <c r="I102" s="210" t="s">
        <v>18</v>
      </c>
      <c r="J102" s="762" t="s">
        <v>562</v>
      </c>
      <c r="K102" s="210" t="s">
        <v>135</v>
      </c>
      <c r="L102" s="210" t="s">
        <v>62</v>
      </c>
      <c r="M102" s="210"/>
      <c r="N102" s="212" t="s">
        <v>563</v>
      </c>
      <c r="O102" s="442"/>
    </row>
    <row r="103" spans="1:15" ht="13.5" customHeight="1" x14ac:dyDescent="0.25">
      <c r="A103" s="48">
        <v>44309</v>
      </c>
      <c r="B103" s="212" t="s">
        <v>68</v>
      </c>
      <c r="C103" s="212" t="s">
        <v>67</v>
      </c>
      <c r="D103" s="212" t="s">
        <v>91</v>
      </c>
      <c r="E103" s="220">
        <v>10000</v>
      </c>
      <c r="F103" s="220"/>
      <c r="G103" s="219">
        <f t="shared" si="4"/>
        <v>30000</v>
      </c>
      <c r="H103" s="445" t="s">
        <v>276</v>
      </c>
      <c r="I103" s="291" t="s">
        <v>18</v>
      </c>
      <c r="J103" s="762" t="s">
        <v>562</v>
      </c>
      <c r="K103" s="291" t="s">
        <v>135</v>
      </c>
      <c r="L103" s="291" t="s">
        <v>62</v>
      </c>
      <c r="M103" s="291"/>
      <c r="N103" s="251" t="s">
        <v>564</v>
      </c>
      <c r="O103" s="442"/>
    </row>
    <row r="104" spans="1:15" x14ac:dyDescent="0.25">
      <c r="A104" s="48">
        <v>44309</v>
      </c>
      <c r="B104" s="212" t="s">
        <v>68</v>
      </c>
      <c r="C104" s="212" t="s">
        <v>67</v>
      </c>
      <c r="D104" s="212" t="s">
        <v>91</v>
      </c>
      <c r="E104" s="233">
        <v>12000</v>
      </c>
      <c r="F104" s="227"/>
      <c r="G104" s="219">
        <f t="shared" si="4"/>
        <v>18000</v>
      </c>
      <c r="H104" s="445" t="s">
        <v>276</v>
      </c>
      <c r="I104" s="210" t="s">
        <v>18</v>
      </c>
      <c r="J104" s="762" t="s">
        <v>562</v>
      </c>
      <c r="K104" s="210" t="s">
        <v>135</v>
      </c>
      <c r="L104" s="210" t="s">
        <v>62</v>
      </c>
      <c r="M104" s="210"/>
      <c r="N104" s="212" t="s">
        <v>565</v>
      </c>
      <c r="O104" s="442"/>
    </row>
    <row r="105" spans="1:15" x14ac:dyDescent="0.25">
      <c r="A105" s="48">
        <v>44309</v>
      </c>
      <c r="B105" s="212" t="s">
        <v>68</v>
      </c>
      <c r="C105" s="212" t="s">
        <v>67</v>
      </c>
      <c r="D105" s="212" t="s">
        <v>91</v>
      </c>
      <c r="E105" s="203">
        <v>4000</v>
      </c>
      <c r="F105" s="203"/>
      <c r="G105" s="219">
        <f t="shared" si="4"/>
        <v>14000</v>
      </c>
      <c r="H105" s="426" t="s">
        <v>276</v>
      </c>
      <c r="I105" s="210" t="s">
        <v>18</v>
      </c>
      <c r="J105" s="762" t="s">
        <v>562</v>
      </c>
      <c r="K105" s="210" t="s">
        <v>135</v>
      </c>
      <c r="L105" s="210" t="s">
        <v>62</v>
      </c>
      <c r="M105" s="210"/>
      <c r="N105" s="212" t="s">
        <v>280</v>
      </c>
      <c r="O105" s="442"/>
    </row>
    <row r="106" spans="1:15" x14ac:dyDescent="0.25">
      <c r="A106" s="48">
        <v>44309</v>
      </c>
      <c r="B106" s="212" t="s">
        <v>93</v>
      </c>
      <c r="C106" s="212" t="s">
        <v>93</v>
      </c>
      <c r="D106" s="287" t="s">
        <v>91</v>
      </c>
      <c r="E106" s="203">
        <v>5000</v>
      </c>
      <c r="F106" s="203"/>
      <c r="G106" s="219">
        <f t="shared" si="4"/>
        <v>9000</v>
      </c>
      <c r="H106" s="426" t="s">
        <v>276</v>
      </c>
      <c r="I106" s="210" t="s">
        <v>18</v>
      </c>
      <c r="J106" s="762" t="s">
        <v>562</v>
      </c>
      <c r="K106" s="210" t="s">
        <v>135</v>
      </c>
      <c r="L106" s="210" t="s">
        <v>62</v>
      </c>
      <c r="M106" s="210"/>
      <c r="N106" s="212"/>
      <c r="O106" s="442"/>
    </row>
    <row r="107" spans="1:15" x14ac:dyDescent="0.25">
      <c r="A107" s="48">
        <v>44309</v>
      </c>
      <c r="B107" s="212" t="s">
        <v>93</v>
      </c>
      <c r="C107" s="212" t="s">
        <v>93</v>
      </c>
      <c r="D107" s="287" t="s">
        <v>91</v>
      </c>
      <c r="E107" s="447">
        <v>2000</v>
      </c>
      <c r="F107" s="203"/>
      <c r="G107" s="219">
        <f t="shared" si="4"/>
        <v>7000</v>
      </c>
      <c r="H107" s="260" t="s">
        <v>276</v>
      </c>
      <c r="I107" s="210" t="s">
        <v>18</v>
      </c>
      <c r="J107" s="762" t="s">
        <v>562</v>
      </c>
      <c r="K107" s="210" t="s">
        <v>135</v>
      </c>
      <c r="L107" s="210" t="s">
        <v>62</v>
      </c>
      <c r="M107" s="210"/>
      <c r="N107" s="212"/>
      <c r="O107" s="442"/>
    </row>
    <row r="108" spans="1:15" x14ac:dyDescent="0.25">
      <c r="A108" s="48">
        <v>44309</v>
      </c>
      <c r="B108" s="212" t="s">
        <v>93</v>
      </c>
      <c r="C108" s="212" t="s">
        <v>93</v>
      </c>
      <c r="D108" s="287" t="s">
        <v>91</v>
      </c>
      <c r="E108" s="233">
        <v>3000</v>
      </c>
      <c r="F108" s="233"/>
      <c r="G108" s="219">
        <f t="shared" ref="G108:G139" si="5">G107-E108+F108</f>
        <v>4000</v>
      </c>
      <c r="H108" s="260" t="s">
        <v>276</v>
      </c>
      <c r="I108" s="210" t="s">
        <v>18</v>
      </c>
      <c r="J108" s="762" t="s">
        <v>562</v>
      </c>
      <c r="K108" s="210" t="s">
        <v>135</v>
      </c>
      <c r="L108" s="210" t="s">
        <v>62</v>
      </c>
      <c r="M108" s="210"/>
      <c r="N108" s="212"/>
      <c r="O108" s="442"/>
    </row>
    <row r="109" spans="1:15" x14ac:dyDescent="0.25">
      <c r="A109" s="48">
        <v>44312</v>
      </c>
      <c r="B109" s="210" t="s">
        <v>316</v>
      </c>
      <c r="C109" s="210" t="s">
        <v>50</v>
      </c>
      <c r="D109" s="210" t="s">
        <v>91</v>
      </c>
      <c r="E109" s="227"/>
      <c r="F109" s="240">
        <v>-4000</v>
      </c>
      <c r="G109" s="219">
        <f t="shared" si="5"/>
        <v>0</v>
      </c>
      <c r="H109" s="260" t="s">
        <v>276</v>
      </c>
      <c r="I109" s="210" t="s">
        <v>18</v>
      </c>
      <c r="J109" s="762" t="s">
        <v>562</v>
      </c>
      <c r="K109" s="210" t="s">
        <v>135</v>
      </c>
      <c r="L109" s="210" t="s">
        <v>62</v>
      </c>
      <c r="M109" s="217"/>
      <c r="N109" s="218"/>
      <c r="O109" s="442"/>
    </row>
    <row r="110" spans="1:15" x14ac:dyDescent="0.25">
      <c r="A110" s="271">
        <v>44313</v>
      </c>
      <c r="B110" s="272" t="s">
        <v>105</v>
      </c>
      <c r="C110" s="272" t="s">
        <v>50</v>
      </c>
      <c r="D110" s="272" t="s">
        <v>91</v>
      </c>
      <c r="E110" s="428"/>
      <c r="F110" s="746">
        <v>63000</v>
      </c>
      <c r="G110" s="274">
        <f t="shared" si="5"/>
        <v>63000</v>
      </c>
      <c r="H110" s="409" t="s">
        <v>276</v>
      </c>
      <c r="I110" s="273" t="s">
        <v>18</v>
      </c>
      <c r="J110" s="765" t="s">
        <v>598</v>
      </c>
      <c r="K110" s="273" t="s">
        <v>135</v>
      </c>
      <c r="L110" s="273" t="s">
        <v>62</v>
      </c>
      <c r="M110" s="273"/>
      <c r="N110" s="272"/>
      <c r="O110" s="442"/>
    </row>
    <row r="111" spans="1:15" x14ac:dyDescent="0.25">
      <c r="A111" s="216">
        <v>44313</v>
      </c>
      <c r="B111" s="210" t="s">
        <v>68</v>
      </c>
      <c r="C111" s="210" t="s">
        <v>67</v>
      </c>
      <c r="D111" s="210" t="s">
        <v>91</v>
      </c>
      <c r="E111" s="233">
        <v>8000</v>
      </c>
      <c r="F111" s="222"/>
      <c r="G111" s="219">
        <f t="shared" si="5"/>
        <v>55000</v>
      </c>
      <c r="H111" s="260" t="s">
        <v>276</v>
      </c>
      <c r="I111" s="210" t="s">
        <v>18</v>
      </c>
      <c r="J111" s="762" t="s">
        <v>598</v>
      </c>
      <c r="K111" s="210" t="s">
        <v>135</v>
      </c>
      <c r="L111" s="210" t="s">
        <v>62</v>
      </c>
      <c r="M111" s="210"/>
      <c r="N111" s="212" t="s">
        <v>264</v>
      </c>
      <c r="O111" s="442"/>
    </row>
    <row r="112" spans="1:15" x14ac:dyDescent="0.25">
      <c r="A112" s="216">
        <v>44313</v>
      </c>
      <c r="B112" s="210" t="s">
        <v>68</v>
      </c>
      <c r="C112" s="210" t="s">
        <v>67</v>
      </c>
      <c r="D112" s="210" t="s">
        <v>91</v>
      </c>
      <c r="E112" s="233">
        <v>5000</v>
      </c>
      <c r="F112" s="222"/>
      <c r="G112" s="219">
        <f t="shared" si="5"/>
        <v>50000</v>
      </c>
      <c r="H112" s="260" t="s">
        <v>276</v>
      </c>
      <c r="I112" s="210" t="s">
        <v>18</v>
      </c>
      <c r="J112" s="762" t="s">
        <v>598</v>
      </c>
      <c r="K112" s="210" t="s">
        <v>135</v>
      </c>
      <c r="L112" s="210" t="s">
        <v>62</v>
      </c>
      <c r="M112" s="210"/>
      <c r="N112" s="212" t="s">
        <v>277</v>
      </c>
      <c r="O112" s="442"/>
    </row>
    <row r="113" spans="1:15" x14ac:dyDescent="0.25">
      <c r="A113" s="216">
        <v>44313</v>
      </c>
      <c r="B113" s="210" t="s">
        <v>68</v>
      </c>
      <c r="C113" s="210" t="s">
        <v>67</v>
      </c>
      <c r="D113" s="210" t="s">
        <v>91</v>
      </c>
      <c r="E113" s="203">
        <v>11000</v>
      </c>
      <c r="F113" s="222"/>
      <c r="G113" s="219">
        <f t="shared" si="5"/>
        <v>39000</v>
      </c>
      <c r="H113" s="260" t="s">
        <v>276</v>
      </c>
      <c r="I113" s="210" t="s">
        <v>18</v>
      </c>
      <c r="J113" s="762" t="s">
        <v>598</v>
      </c>
      <c r="K113" s="210" t="s">
        <v>135</v>
      </c>
      <c r="L113" s="210" t="s">
        <v>62</v>
      </c>
      <c r="M113" s="210"/>
      <c r="N113" s="212" t="s">
        <v>599</v>
      </c>
      <c r="O113" s="442"/>
    </row>
    <row r="114" spans="1:15" x14ac:dyDescent="0.25">
      <c r="A114" s="216">
        <v>44313</v>
      </c>
      <c r="B114" s="210" t="s">
        <v>68</v>
      </c>
      <c r="C114" s="210" t="s">
        <v>67</v>
      </c>
      <c r="D114" s="210" t="s">
        <v>91</v>
      </c>
      <c r="E114" s="203">
        <v>12000</v>
      </c>
      <c r="F114" s="222"/>
      <c r="G114" s="219">
        <f t="shared" si="5"/>
        <v>27000</v>
      </c>
      <c r="H114" s="260" t="s">
        <v>276</v>
      </c>
      <c r="I114" s="210" t="s">
        <v>18</v>
      </c>
      <c r="J114" s="762" t="s">
        <v>598</v>
      </c>
      <c r="K114" s="210" t="s">
        <v>135</v>
      </c>
      <c r="L114" s="210" t="s">
        <v>62</v>
      </c>
      <c r="M114" s="210"/>
      <c r="N114" s="212" t="s">
        <v>600</v>
      </c>
      <c r="O114" s="442"/>
    </row>
    <row r="115" spans="1:15" x14ac:dyDescent="0.25">
      <c r="A115" s="216">
        <v>44313</v>
      </c>
      <c r="B115" s="210" t="s">
        <v>68</v>
      </c>
      <c r="C115" s="210" t="s">
        <v>67</v>
      </c>
      <c r="D115" s="210" t="s">
        <v>91</v>
      </c>
      <c r="E115" s="203">
        <v>8000</v>
      </c>
      <c r="F115" s="203"/>
      <c r="G115" s="219">
        <f t="shared" si="5"/>
        <v>19000</v>
      </c>
      <c r="H115" s="260" t="s">
        <v>276</v>
      </c>
      <c r="I115" s="210" t="s">
        <v>18</v>
      </c>
      <c r="J115" s="762" t="s">
        <v>598</v>
      </c>
      <c r="K115" s="210" t="s">
        <v>135</v>
      </c>
      <c r="L115" s="210" t="s">
        <v>62</v>
      </c>
      <c r="M115" s="210"/>
      <c r="N115" s="212" t="s">
        <v>348</v>
      </c>
      <c r="O115" s="442"/>
    </row>
    <row r="116" spans="1:15" x14ac:dyDescent="0.25">
      <c r="A116" s="216">
        <v>44313</v>
      </c>
      <c r="B116" s="210" t="s">
        <v>93</v>
      </c>
      <c r="C116" s="210" t="s">
        <v>93</v>
      </c>
      <c r="D116" s="210" t="s">
        <v>91</v>
      </c>
      <c r="E116" s="454">
        <v>4000</v>
      </c>
      <c r="F116" s="203"/>
      <c r="G116" s="219">
        <f t="shared" si="5"/>
        <v>15000</v>
      </c>
      <c r="H116" s="426" t="s">
        <v>276</v>
      </c>
      <c r="I116" s="210" t="s">
        <v>18</v>
      </c>
      <c r="J116" s="762" t="s">
        <v>598</v>
      </c>
      <c r="K116" s="210" t="s">
        <v>135</v>
      </c>
      <c r="L116" s="210" t="s">
        <v>62</v>
      </c>
      <c r="M116" s="210"/>
      <c r="N116" s="212"/>
      <c r="O116" s="442"/>
    </row>
    <row r="117" spans="1:15" x14ac:dyDescent="0.25">
      <c r="A117" s="216">
        <v>44313</v>
      </c>
      <c r="B117" s="210" t="s">
        <v>93</v>
      </c>
      <c r="C117" s="210" t="s">
        <v>93</v>
      </c>
      <c r="D117" s="210" t="s">
        <v>91</v>
      </c>
      <c r="E117" s="497">
        <v>2000</v>
      </c>
      <c r="F117" s="222"/>
      <c r="G117" s="219">
        <f t="shared" si="5"/>
        <v>13000</v>
      </c>
      <c r="H117" s="426" t="s">
        <v>276</v>
      </c>
      <c r="I117" s="210" t="s">
        <v>18</v>
      </c>
      <c r="J117" s="762" t="s">
        <v>598</v>
      </c>
      <c r="K117" s="210" t="s">
        <v>135</v>
      </c>
      <c r="L117" s="210" t="s">
        <v>62</v>
      </c>
      <c r="M117" s="210"/>
      <c r="N117" s="212"/>
      <c r="O117" s="442"/>
    </row>
    <row r="118" spans="1:15" x14ac:dyDescent="0.25">
      <c r="A118" s="216">
        <v>44313</v>
      </c>
      <c r="B118" s="210" t="s">
        <v>93</v>
      </c>
      <c r="C118" s="210" t="s">
        <v>93</v>
      </c>
      <c r="D118" s="210" t="s">
        <v>91</v>
      </c>
      <c r="E118" s="203">
        <v>4000</v>
      </c>
      <c r="F118" s="203"/>
      <c r="G118" s="219">
        <f t="shared" si="5"/>
        <v>9000</v>
      </c>
      <c r="H118" s="260" t="s">
        <v>276</v>
      </c>
      <c r="I118" s="210" t="s">
        <v>18</v>
      </c>
      <c r="J118" s="762" t="s">
        <v>598</v>
      </c>
      <c r="K118" s="210" t="s">
        <v>135</v>
      </c>
      <c r="L118" s="210" t="s">
        <v>62</v>
      </c>
      <c r="M118" s="210"/>
      <c r="N118" s="212"/>
      <c r="O118" s="442"/>
    </row>
    <row r="119" spans="1:15" x14ac:dyDescent="0.25">
      <c r="A119" s="216">
        <v>44314</v>
      </c>
      <c r="B119" s="210" t="s">
        <v>316</v>
      </c>
      <c r="C119" s="210" t="s">
        <v>50</v>
      </c>
      <c r="D119" s="226" t="s">
        <v>91</v>
      </c>
      <c r="E119" s="227"/>
      <c r="F119" s="227">
        <v>-9000</v>
      </c>
      <c r="G119" s="219">
        <f t="shared" si="5"/>
        <v>0</v>
      </c>
      <c r="H119" s="260" t="s">
        <v>276</v>
      </c>
      <c r="I119" s="210" t="s">
        <v>18</v>
      </c>
      <c r="J119" s="762" t="s">
        <v>598</v>
      </c>
      <c r="K119" s="210" t="s">
        <v>135</v>
      </c>
      <c r="L119" s="210" t="s">
        <v>62</v>
      </c>
      <c r="M119" s="210"/>
      <c r="N119" s="212"/>
      <c r="O119" s="442"/>
    </row>
    <row r="120" spans="1:15" x14ac:dyDescent="0.25">
      <c r="A120" s="271">
        <v>44314</v>
      </c>
      <c r="B120" s="273" t="s">
        <v>105</v>
      </c>
      <c r="C120" s="273" t="s">
        <v>50</v>
      </c>
      <c r="D120" s="273" t="s">
        <v>91</v>
      </c>
      <c r="E120" s="276"/>
      <c r="F120" s="276">
        <v>71000</v>
      </c>
      <c r="G120" s="274">
        <f t="shared" si="5"/>
        <v>71000</v>
      </c>
      <c r="H120" s="409" t="s">
        <v>276</v>
      </c>
      <c r="I120" s="273" t="s">
        <v>18</v>
      </c>
      <c r="J120" s="765" t="s">
        <v>621</v>
      </c>
      <c r="K120" s="273" t="s">
        <v>135</v>
      </c>
      <c r="L120" s="273" t="s">
        <v>62</v>
      </c>
      <c r="M120" s="273"/>
      <c r="N120" s="272"/>
      <c r="O120" s="442"/>
    </row>
    <row r="121" spans="1:15" x14ac:dyDescent="0.25">
      <c r="A121" s="48">
        <v>44314</v>
      </c>
      <c r="B121" s="210" t="s">
        <v>68</v>
      </c>
      <c r="C121" s="210" t="s">
        <v>67</v>
      </c>
      <c r="D121" s="210" t="s">
        <v>91</v>
      </c>
      <c r="E121" s="233">
        <v>8000</v>
      </c>
      <c r="F121" s="203"/>
      <c r="G121" s="219">
        <f t="shared" si="5"/>
        <v>63000</v>
      </c>
      <c r="H121" s="260" t="s">
        <v>276</v>
      </c>
      <c r="I121" s="210" t="s">
        <v>18</v>
      </c>
      <c r="J121" s="762" t="s">
        <v>621</v>
      </c>
      <c r="K121" s="210" t="s">
        <v>135</v>
      </c>
      <c r="L121" s="210" t="s">
        <v>62</v>
      </c>
      <c r="M121" s="210"/>
      <c r="N121" s="212" t="s">
        <v>622</v>
      </c>
      <c r="O121" s="442"/>
    </row>
    <row r="122" spans="1:15" x14ac:dyDescent="0.25">
      <c r="A122" s="48">
        <v>44314</v>
      </c>
      <c r="B122" s="210" t="s">
        <v>68</v>
      </c>
      <c r="C122" s="210" t="s">
        <v>67</v>
      </c>
      <c r="D122" s="210" t="s">
        <v>91</v>
      </c>
      <c r="E122" s="203">
        <v>10000</v>
      </c>
      <c r="F122" s="203"/>
      <c r="G122" s="219">
        <f t="shared" si="5"/>
        <v>53000</v>
      </c>
      <c r="H122" s="260" t="s">
        <v>276</v>
      </c>
      <c r="I122" s="210" t="s">
        <v>18</v>
      </c>
      <c r="J122" s="762" t="s">
        <v>621</v>
      </c>
      <c r="K122" s="210" t="s">
        <v>135</v>
      </c>
      <c r="L122" s="210" t="s">
        <v>62</v>
      </c>
      <c r="M122" s="210"/>
      <c r="N122" s="212"/>
      <c r="O122" s="442"/>
    </row>
    <row r="123" spans="1:15" x14ac:dyDescent="0.25">
      <c r="A123" s="48">
        <v>44314</v>
      </c>
      <c r="B123" s="210" t="s">
        <v>68</v>
      </c>
      <c r="C123" s="210" t="s">
        <v>67</v>
      </c>
      <c r="D123" s="210" t="s">
        <v>91</v>
      </c>
      <c r="E123" s="203">
        <v>13000</v>
      </c>
      <c r="F123" s="203"/>
      <c r="G123" s="219">
        <f t="shared" si="5"/>
        <v>40000</v>
      </c>
      <c r="H123" s="260" t="s">
        <v>276</v>
      </c>
      <c r="I123" s="210" t="s">
        <v>18</v>
      </c>
      <c r="J123" s="762" t="s">
        <v>621</v>
      </c>
      <c r="K123" s="210" t="s">
        <v>135</v>
      </c>
      <c r="L123" s="210" t="s">
        <v>62</v>
      </c>
      <c r="M123" s="210"/>
      <c r="N123" s="212"/>
      <c r="O123" s="442"/>
    </row>
    <row r="124" spans="1:15" x14ac:dyDescent="0.25">
      <c r="A124" s="48">
        <v>44314</v>
      </c>
      <c r="B124" s="210" t="s">
        <v>68</v>
      </c>
      <c r="C124" s="210" t="s">
        <v>67</v>
      </c>
      <c r="D124" s="210" t="s">
        <v>91</v>
      </c>
      <c r="E124" s="203">
        <v>15000</v>
      </c>
      <c r="F124" s="203"/>
      <c r="G124" s="219">
        <f t="shared" si="5"/>
        <v>25000</v>
      </c>
      <c r="H124" s="260" t="s">
        <v>276</v>
      </c>
      <c r="I124" s="210" t="s">
        <v>18</v>
      </c>
      <c r="J124" s="762" t="s">
        <v>621</v>
      </c>
      <c r="K124" s="210" t="s">
        <v>135</v>
      </c>
      <c r="L124" s="210" t="s">
        <v>62</v>
      </c>
      <c r="M124" s="210"/>
      <c r="N124" s="212"/>
      <c r="O124" s="442"/>
    </row>
    <row r="125" spans="1:15" x14ac:dyDescent="0.25">
      <c r="A125" s="48">
        <v>44314</v>
      </c>
      <c r="B125" s="210" t="s">
        <v>68</v>
      </c>
      <c r="C125" s="210" t="s">
        <v>67</v>
      </c>
      <c r="D125" s="210" t="s">
        <v>91</v>
      </c>
      <c r="E125" s="233">
        <v>9000</v>
      </c>
      <c r="F125" s="203"/>
      <c r="G125" s="219">
        <f t="shared" si="5"/>
        <v>16000</v>
      </c>
      <c r="H125" s="260" t="s">
        <v>276</v>
      </c>
      <c r="I125" s="210" t="s">
        <v>18</v>
      </c>
      <c r="J125" s="762" t="s">
        <v>621</v>
      </c>
      <c r="K125" s="210" t="s">
        <v>135</v>
      </c>
      <c r="L125" s="210" t="s">
        <v>62</v>
      </c>
      <c r="M125" s="210"/>
      <c r="N125" s="212"/>
      <c r="O125" s="442"/>
    </row>
    <row r="126" spans="1:15" x14ac:dyDescent="0.25">
      <c r="A126" s="48">
        <v>44314</v>
      </c>
      <c r="B126" s="210" t="s">
        <v>93</v>
      </c>
      <c r="C126" s="210" t="s">
        <v>93</v>
      </c>
      <c r="D126" s="210" t="s">
        <v>91</v>
      </c>
      <c r="E126" s="454">
        <v>5000</v>
      </c>
      <c r="F126" s="203"/>
      <c r="G126" s="220">
        <f t="shared" si="5"/>
        <v>11000</v>
      </c>
      <c r="H126" s="260" t="s">
        <v>276</v>
      </c>
      <c r="I126" s="210" t="s">
        <v>18</v>
      </c>
      <c r="J126" s="662" t="s">
        <v>621</v>
      </c>
      <c r="K126" s="210" t="s">
        <v>135</v>
      </c>
      <c r="L126" s="210" t="s">
        <v>62</v>
      </c>
      <c r="M126" s="210"/>
      <c r="N126" s="212"/>
      <c r="O126" s="442"/>
    </row>
    <row r="127" spans="1:15" x14ac:dyDescent="0.25">
      <c r="A127" s="48">
        <v>44314</v>
      </c>
      <c r="B127" s="210" t="s">
        <v>68</v>
      </c>
      <c r="C127" s="210" t="s">
        <v>67</v>
      </c>
      <c r="D127" s="210" t="s">
        <v>91</v>
      </c>
      <c r="E127" s="203">
        <v>1000</v>
      </c>
      <c r="F127" s="203"/>
      <c r="G127" s="220">
        <f t="shared" si="5"/>
        <v>10000</v>
      </c>
      <c r="H127" s="260" t="s">
        <v>276</v>
      </c>
      <c r="I127" s="210" t="s">
        <v>18</v>
      </c>
      <c r="J127" s="662" t="s">
        <v>621</v>
      </c>
      <c r="K127" s="210" t="s">
        <v>135</v>
      </c>
      <c r="L127" s="210" t="s">
        <v>62</v>
      </c>
      <c r="M127" s="210"/>
      <c r="N127" s="212"/>
      <c r="O127" s="442"/>
    </row>
    <row r="128" spans="1:15" x14ac:dyDescent="0.25">
      <c r="A128" s="48">
        <v>44314</v>
      </c>
      <c r="B128" s="210" t="s">
        <v>68</v>
      </c>
      <c r="C128" s="210" t="s">
        <v>67</v>
      </c>
      <c r="D128" s="210" t="s">
        <v>91</v>
      </c>
      <c r="E128" s="203">
        <v>4000</v>
      </c>
      <c r="F128" s="203"/>
      <c r="G128" s="220">
        <f t="shared" si="5"/>
        <v>6000</v>
      </c>
      <c r="H128" s="260" t="s">
        <v>276</v>
      </c>
      <c r="I128" s="210" t="s">
        <v>18</v>
      </c>
      <c r="J128" s="662" t="s">
        <v>621</v>
      </c>
      <c r="K128" s="210" t="s">
        <v>135</v>
      </c>
      <c r="L128" s="210" t="s">
        <v>62</v>
      </c>
      <c r="M128" s="210"/>
      <c r="N128" s="212"/>
      <c r="O128" s="442"/>
    </row>
    <row r="129" spans="1:15" x14ac:dyDescent="0.25">
      <c r="A129" s="211">
        <v>44315</v>
      </c>
      <c r="B129" s="210" t="s">
        <v>72</v>
      </c>
      <c r="C129" s="210" t="s">
        <v>50</v>
      </c>
      <c r="D129" s="210" t="s">
        <v>91</v>
      </c>
      <c r="E129" s="454"/>
      <c r="F129" s="203">
        <v>-6000</v>
      </c>
      <c r="G129" s="220">
        <f t="shared" si="5"/>
        <v>0</v>
      </c>
      <c r="H129" s="260" t="s">
        <v>276</v>
      </c>
      <c r="I129" s="210" t="s">
        <v>18</v>
      </c>
      <c r="J129" s="662" t="s">
        <v>621</v>
      </c>
      <c r="K129" s="210" t="s">
        <v>135</v>
      </c>
      <c r="L129" s="210" t="s">
        <v>62</v>
      </c>
      <c r="M129" s="210"/>
      <c r="N129" s="212"/>
      <c r="O129" s="442"/>
    </row>
    <row r="130" spans="1:15" x14ac:dyDescent="0.25">
      <c r="A130" s="271">
        <v>44315</v>
      </c>
      <c r="B130" s="272" t="s">
        <v>105</v>
      </c>
      <c r="C130" s="272" t="s">
        <v>50</v>
      </c>
      <c r="D130" s="272" t="s">
        <v>91</v>
      </c>
      <c r="E130" s="428"/>
      <c r="F130" s="276">
        <v>64000</v>
      </c>
      <c r="G130" s="279">
        <f t="shared" si="5"/>
        <v>64000</v>
      </c>
      <c r="H130" s="273" t="s">
        <v>276</v>
      </c>
      <c r="I130" s="273" t="s">
        <v>18</v>
      </c>
      <c r="J130" s="949" t="s">
        <v>663</v>
      </c>
      <c r="K130" s="273" t="s">
        <v>135</v>
      </c>
      <c r="L130" s="273" t="s">
        <v>62</v>
      </c>
      <c r="M130" s="273"/>
      <c r="N130" s="272"/>
      <c r="O130" s="442"/>
    </row>
    <row r="131" spans="1:15" x14ac:dyDescent="0.25">
      <c r="A131" s="531">
        <v>44315</v>
      </c>
      <c r="B131" s="210" t="s">
        <v>68</v>
      </c>
      <c r="C131" s="210" t="s">
        <v>67</v>
      </c>
      <c r="D131" s="210" t="s">
        <v>91</v>
      </c>
      <c r="E131" s="203">
        <v>8000</v>
      </c>
      <c r="F131" s="203"/>
      <c r="G131" s="220">
        <f t="shared" si="5"/>
        <v>56000</v>
      </c>
      <c r="H131" s="26" t="s">
        <v>276</v>
      </c>
      <c r="I131" s="210" t="s">
        <v>18</v>
      </c>
      <c r="J131" s="662" t="s">
        <v>663</v>
      </c>
      <c r="K131" s="210" t="s">
        <v>135</v>
      </c>
      <c r="L131" s="210" t="s">
        <v>62</v>
      </c>
      <c r="M131" s="210"/>
      <c r="N131" s="212" t="s">
        <v>264</v>
      </c>
      <c r="O131" s="442"/>
    </row>
    <row r="132" spans="1:15" x14ac:dyDescent="0.25">
      <c r="A132" s="531">
        <v>44315</v>
      </c>
      <c r="B132" s="210" t="s">
        <v>68</v>
      </c>
      <c r="C132" s="210" t="s">
        <v>67</v>
      </c>
      <c r="D132" s="210" t="s">
        <v>91</v>
      </c>
      <c r="E132" s="203">
        <v>15000</v>
      </c>
      <c r="F132" s="203"/>
      <c r="G132" s="220">
        <f t="shared" si="5"/>
        <v>41000</v>
      </c>
      <c r="H132" s="26" t="s">
        <v>276</v>
      </c>
      <c r="I132" s="210" t="s">
        <v>18</v>
      </c>
      <c r="J132" s="662" t="s">
        <v>663</v>
      </c>
      <c r="K132" s="210" t="s">
        <v>135</v>
      </c>
      <c r="L132" s="210" t="s">
        <v>62</v>
      </c>
      <c r="M132" s="210"/>
      <c r="N132" s="212" t="s">
        <v>664</v>
      </c>
      <c r="O132" s="442"/>
    </row>
    <row r="133" spans="1:15" x14ac:dyDescent="0.25">
      <c r="A133" s="531">
        <v>44315</v>
      </c>
      <c r="B133" s="210" t="s">
        <v>68</v>
      </c>
      <c r="C133" s="210" t="s">
        <v>67</v>
      </c>
      <c r="D133" s="210" t="s">
        <v>91</v>
      </c>
      <c r="E133" s="454">
        <v>12000</v>
      </c>
      <c r="F133" s="203"/>
      <c r="G133" s="220">
        <f t="shared" si="5"/>
        <v>29000</v>
      </c>
      <c r="H133" s="260" t="s">
        <v>276</v>
      </c>
      <c r="I133" s="210" t="s">
        <v>18</v>
      </c>
      <c r="J133" s="662" t="s">
        <v>663</v>
      </c>
      <c r="K133" s="210" t="s">
        <v>135</v>
      </c>
      <c r="L133" s="210" t="s">
        <v>62</v>
      </c>
      <c r="M133" s="210"/>
      <c r="N133" s="212" t="s">
        <v>665</v>
      </c>
      <c r="O133" s="442"/>
    </row>
    <row r="134" spans="1:15" x14ac:dyDescent="0.25">
      <c r="A134" s="531">
        <v>44315</v>
      </c>
      <c r="B134" s="210" t="s">
        <v>68</v>
      </c>
      <c r="C134" s="210" t="s">
        <v>67</v>
      </c>
      <c r="D134" s="210" t="s">
        <v>91</v>
      </c>
      <c r="E134" s="233">
        <v>10000</v>
      </c>
      <c r="F134" s="203"/>
      <c r="G134" s="220">
        <f t="shared" si="5"/>
        <v>19000</v>
      </c>
      <c r="H134" s="260" t="s">
        <v>276</v>
      </c>
      <c r="I134" s="210" t="s">
        <v>18</v>
      </c>
      <c r="J134" s="662" t="s">
        <v>663</v>
      </c>
      <c r="K134" s="210" t="s">
        <v>135</v>
      </c>
      <c r="L134" s="210" t="s">
        <v>62</v>
      </c>
      <c r="M134" s="210"/>
      <c r="N134" s="212" t="s">
        <v>666</v>
      </c>
      <c r="O134" s="442"/>
    </row>
    <row r="135" spans="1:15" x14ac:dyDescent="0.25">
      <c r="A135" s="531">
        <v>44315</v>
      </c>
      <c r="B135" s="210" t="s">
        <v>68</v>
      </c>
      <c r="C135" s="210" t="s">
        <v>67</v>
      </c>
      <c r="D135" s="210" t="s">
        <v>91</v>
      </c>
      <c r="E135" s="203">
        <v>8000</v>
      </c>
      <c r="F135" s="203"/>
      <c r="G135" s="220">
        <f t="shared" si="5"/>
        <v>11000</v>
      </c>
      <c r="H135" s="260" t="s">
        <v>276</v>
      </c>
      <c r="I135" s="210" t="s">
        <v>18</v>
      </c>
      <c r="J135" s="662" t="s">
        <v>663</v>
      </c>
      <c r="K135" s="210" t="s">
        <v>135</v>
      </c>
      <c r="L135" s="210" t="s">
        <v>62</v>
      </c>
      <c r="M135" s="210"/>
      <c r="N135" s="212" t="s">
        <v>667</v>
      </c>
      <c r="O135" s="442"/>
    </row>
    <row r="136" spans="1:15" x14ac:dyDescent="0.25">
      <c r="A136" s="531">
        <v>44315</v>
      </c>
      <c r="B136" s="251" t="s">
        <v>93</v>
      </c>
      <c r="C136" s="251" t="s">
        <v>93</v>
      </c>
      <c r="D136" s="251" t="s">
        <v>91</v>
      </c>
      <c r="E136" s="203">
        <v>5000</v>
      </c>
      <c r="F136" s="203"/>
      <c r="G136" s="220">
        <f t="shared" si="5"/>
        <v>6000</v>
      </c>
      <c r="H136" s="260" t="s">
        <v>276</v>
      </c>
      <c r="I136" s="210" t="s">
        <v>18</v>
      </c>
      <c r="J136" s="662" t="s">
        <v>663</v>
      </c>
      <c r="K136" s="210" t="s">
        <v>135</v>
      </c>
      <c r="L136" s="210" t="s">
        <v>62</v>
      </c>
      <c r="M136" s="210"/>
      <c r="N136" s="212"/>
      <c r="O136" s="442"/>
    </row>
    <row r="137" spans="1:15" x14ac:dyDescent="0.25">
      <c r="A137" s="531">
        <v>44315</v>
      </c>
      <c r="B137" s="251" t="s">
        <v>93</v>
      </c>
      <c r="C137" s="251" t="s">
        <v>93</v>
      </c>
      <c r="D137" s="251" t="s">
        <v>91</v>
      </c>
      <c r="E137" s="203">
        <v>2000</v>
      </c>
      <c r="F137" s="203"/>
      <c r="G137" s="220">
        <f t="shared" si="5"/>
        <v>4000</v>
      </c>
      <c r="H137" s="260" t="s">
        <v>276</v>
      </c>
      <c r="I137" s="210" t="s">
        <v>18</v>
      </c>
      <c r="J137" s="662" t="s">
        <v>663</v>
      </c>
      <c r="K137" s="210" t="s">
        <v>135</v>
      </c>
      <c r="L137" s="210" t="s">
        <v>62</v>
      </c>
      <c r="M137" s="210"/>
      <c r="N137" s="212"/>
      <c r="O137" s="442"/>
    </row>
    <row r="138" spans="1:15" x14ac:dyDescent="0.25">
      <c r="A138" s="531">
        <v>44315</v>
      </c>
      <c r="B138" s="251" t="s">
        <v>93</v>
      </c>
      <c r="C138" s="251" t="s">
        <v>93</v>
      </c>
      <c r="D138" s="251" t="s">
        <v>91</v>
      </c>
      <c r="E138" s="263">
        <v>3000</v>
      </c>
      <c r="F138" s="203"/>
      <c r="G138" s="220">
        <f t="shared" si="5"/>
        <v>1000</v>
      </c>
      <c r="H138" s="260" t="s">
        <v>276</v>
      </c>
      <c r="I138" s="210" t="s">
        <v>18</v>
      </c>
      <c r="J138" s="662" t="s">
        <v>663</v>
      </c>
      <c r="K138" s="210" t="s">
        <v>135</v>
      </c>
      <c r="L138" s="210" t="s">
        <v>62</v>
      </c>
      <c r="M138" s="210"/>
      <c r="N138" s="212"/>
      <c r="O138" s="442"/>
    </row>
    <row r="139" spans="1:15" ht="16.5" customHeight="1" thickBot="1" x14ac:dyDescent="0.3">
      <c r="A139" s="531">
        <v>44316</v>
      </c>
      <c r="B139" s="212" t="s">
        <v>72</v>
      </c>
      <c r="C139" s="212" t="s">
        <v>50</v>
      </c>
      <c r="D139" s="212" t="s">
        <v>91</v>
      </c>
      <c r="E139" s="490"/>
      <c r="F139" s="222">
        <v>-1000</v>
      </c>
      <c r="G139" s="219">
        <f t="shared" si="5"/>
        <v>0</v>
      </c>
      <c r="H139" s="450" t="s">
        <v>276</v>
      </c>
      <c r="I139" s="210" t="s">
        <v>18</v>
      </c>
      <c r="J139" s="662" t="s">
        <v>663</v>
      </c>
      <c r="K139" s="210" t="s">
        <v>135</v>
      </c>
      <c r="L139" s="210" t="s">
        <v>62</v>
      </c>
      <c r="M139" s="210"/>
      <c r="N139" s="212"/>
      <c r="O139" s="442"/>
    </row>
    <row r="140" spans="1:15" ht="15.75" thickBot="1" x14ac:dyDescent="0.3">
      <c r="A140" s="211"/>
      <c r="B140" s="210"/>
      <c r="C140" s="210"/>
      <c r="D140" s="226"/>
      <c r="E140" s="456">
        <f>SUM(E5:E139)</f>
        <v>742000</v>
      </c>
      <c r="F140" s="457">
        <f>SUM(F5:F139)</f>
        <v>742000</v>
      </c>
      <c r="G140" s="799">
        <f>F140-E140</f>
        <v>0</v>
      </c>
      <c r="H140" s="450"/>
      <c r="I140" s="210"/>
      <c r="J140" s="422"/>
      <c r="K140" s="210"/>
      <c r="L140" s="210"/>
      <c r="M140" s="210"/>
      <c r="N140" s="212"/>
      <c r="O140" s="442"/>
    </row>
    <row r="141" spans="1:15" x14ac:dyDescent="0.25">
      <c r="A141" s="211"/>
      <c r="B141" s="210"/>
      <c r="C141" s="210"/>
      <c r="D141" s="210"/>
      <c r="E141" s="227"/>
      <c r="F141" s="227"/>
      <c r="G141" s="262"/>
      <c r="H141" s="450"/>
      <c r="I141" s="210"/>
      <c r="J141" s="422"/>
      <c r="K141" s="210"/>
      <c r="L141" s="210"/>
      <c r="M141" s="210"/>
      <c r="N141" s="212"/>
      <c r="O141" s="442"/>
    </row>
    <row r="142" spans="1:15" x14ac:dyDescent="0.25">
      <c r="A142" s="211"/>
      <c r="B142" s="210"/>
      <c r="C142" s="210"/>
      <c r="D142" s="210"/>
      <c r="E142" s="233"/>
      <c r="F142" s="222"/>
      <c r="G142" s="220"/>
      <c r="H142" s="450"/>
      <c r="I142" s="210"/>
      <c r="J142" s="422"/>
      <c r="K142" s="210"/>
      <c r="L142" s="210"/>
      <c r="M142" s="210"/>
      <c r="N142" s="212"/>
      <c r="O142" s="442"/>
    </row>
    <row r="143" spans="1:15" ht="14.25" customHeight="1" x14ac:dyDescent="0.25">
      <c r="A143" s="211"/>
      <c r="B143" s="212"/>
      <c r="C143" s="212"/>
      <c r="D143" s="287"/>
      <c r="E143" s="203"/>
      <c r="F143" s="203"/>
      <c r="G143" s="220"/>
      <c r="H143" s="450"/>
      <c r="I143" s="210"/>
      <c r="J143" s="422"/>
      <c r="K143" s="210"/>
      <c r="L143" s="210"/>
      <c r="M143" s="210"/>
      <c r="N143" s="212"/>
      <c r="O143" s="442"/>
    </row>
    <row r="144" spans="1:15" x14ac:dyDescent="0.25">
      <c r="A144" s="663"/>
      <c r="B144" s="208"/>
      <c r="C144" s="208"/>
      <c r="D144" s="208"/>
      <c r="E144" s="698"/>
      <c r="F144" s="699"/>
      <c r="G144" s="220"/>
      <c r="H144" s="286"/>
      <c r="I144" s="209"/>
      <c r="J144" s="281"/>
      <c r="K144" s="210"/>
      <c r="L144" s="210"/>
      <c r="M144" s="209"/>
      <c r="N144" s="208"/>
      <c r="O144" s="442"/>
    </row>
    <row r="145" spans="1:15" x14ac:dyDescent="0.25">
      <c r="A145" s="211"/>
      <c r="B145" s="212"/>
      <c r="C145" s="212"/>
      <c r="D145" s="287"/>
      <c r="E145" s="263"/>
      <c r="F145" s="203"/>
      <c r="G145" s="203"/>
      <c r="H145" s="450"/>
      <c r="I145" s="210"/>
      <c r="J145" s="422"/>
      <c r="K145" s="210"/>
      <c r="L145" s="210"/>
      <c r="M145" s="210"/>
      <c r="N145" s="212"/>
      <c r="O145" s="442"/>
    </row>
    <row r="146" spans="1:15" x14ac:dyDescent="0.25">
      <c r="A146" s="211"/>
      <c r="B146" s="212"/>
      <c r="C146" s="212"/>
      <c r="D146" s="287"/>
      <c r="E146" s="275"/>
      <c r="F146" s="227"/>
      <c r="G146" s="203"/>
      <c r="H146" s="450"/>
      <c r="I146" s="210"/>
      <c r="J146" s="422"/>
      <c r="K146" s="210"/>
      <c r="L146" s="210"/>
      <c r="M146" s="210"/>
      <c r="N146" s="212"/>
      <c r="O146" s="442"/>
    </row>
    <row r="147" spans="1:15" ht="15" customHeight="1" x14ac:dyDescent="0.25">
      <c r="A147" s="211"/>
      <c r="B147" s="212"/>
      <c r="C147" s="212"/>
      <c r="D147" s="287"/>
      <c r="E147" s="220"/>
      <c r="F147" s="429"/>
      <c r="G147" s="203"/>
      <c r="H147" s="450"/>
      <c r="I147" s="210"/>
      <c r="J147" s="422"/>
      <c r="K147" s="210"/>
      <c r="L147" s="210"/>
      <c r="M147" s="210"/>
      <c r="N147" s="212"/>
      <c r="O147" s="442"/>
    </row>
    <row r="148" spans="1:15" x14ac:dyDescent="0.25">
      <c r="A148" s="211"/>
      <c r="B148" s="212"/>
      <c r="C148" s="212"/>
      <c r="D148" s="287"/>
      <c r="E148" s="233"/>
      <c r="F148" s="203"/>
      <c r="G148" s="203"/>
      <c r="H148" s="450"/>
      <c r="I148" s="210"/>
      <c r="J148" s="422"/>
      <c r="K148" s="210"/>
      <c r="L148" s="210"/>
      <c r="M148" s="210"/>
      <c r="N148" s="212"/>
      <c r="O148" s="442"/>
    </row>
    <row r="149" spans="1:15" x14ac:dyDescent="0.25">
      <c r="A149" s="211"/>
      <c r="B149" s="212"/>
      <c r="C149" s="212"/>
      <c r="D149" s="287"/>
      <c r="E149" s="203"/>
      <c r="F149" s="203"/>
      <c r="G149" s="203"/>
      <c r="H149" s="450"/>
      <c r="I149" s="210"/>
      <c r="J149" s="422"/>
      <c r="K149" s="210"/>
      <c r="L149" s="210"/>
      <c r="M149" s="210"/>
      <c r="N149" s="212"/>
      <c r="O149" s="442"/>
    </row>
    <row r="150" spans="1:15" x14ac:dyDescent="0.25">
      <c r="A150" s="211"/>
      <c r="B150" s="212"/>
      <c r="C150" s="212"/>
      <c r="D150" s="287"/>
      <c r="E150" s="222"/>
      <c r="F150" s="222"/>
      <c r="G150" s="203"/>
      <c r="H150" s="450"/>
      <c r="I150" s="210"/>
      <c r="J150" s="422"/>
      <c r="K150" s="210"/>
      <c r="L150" s="210"/>
      <c r="M150" s="210"/>
      <c r="N150" s="212"/>
      <c r="O150" s="442"/>
    </row>
    <row r="151" spans="1:15" ht="17.25" customHeight="1" x14ac:dyDescent="0.25">
      <c r="A151" s="211"/>
      <c r="B151" s="212"/>
      <c r="C151" s="212"/>
      <c r="D151" s="287"/>
      <c r="E151" s="203"/>
      <c r="F151" s="222"/>
      <c r="G151" s="203"/>
      <c r="H151" s="450"/>
      <c r="I151" s="210"/>
      <c r="J151" s="422"/>
      <c r="K151" s="210"/>
      <c r="L151" s="210"/>
      <c r="M151" s="210"/>
      <c r="N151" s="212"/>
      <c r="O151" s="442"/>
    </row>
    <row r="152" spans="1:15" ht="17.25" customHeight="1" x14ac:dyDescent="0.25">
      <c r="A152" s="211"/>
      <c r="B152" s="230"/>
      <c r="C152" s="230"/>
      <c r="D152" s="667"/>
      <c r="E152" s="222"/>
      <c r="F152" s="222"/>
      <c r="G152" s="203"/>
      <c r="H152" s="450"/>
      <c r="I152" s="210"/>
      <c r="J152" s="422"/>
      <c r="K152" s="210"/>
      <c r="L152" s="210"/>
      <c r="M152" s="210"/>
      <c r="N152" s="212"/>
      <c r="O152" s="442"/>
    </row>
    <row r="153" spans="1:15" ht="17.25" customHeight="1" x14ac:dyDescent="0.25">
      <c r="A153" s="211"/>
      <c r="B153" s="230"/>
      <c r="C153" s="230"/>
      <c r="D153" s="667"/>
      <c r="E153" s="222"/>
      <c r="F153" s="222"/>
      <c r="G153" s="203"/>
      <c r="H153" s="450"/>
      <c r="I153" s="210"/>
      <c r="J153" s="422"/>
      <c r="K153" s="210"/>
      <c r="L153" s="210"/>
      <c r="M153" s="210"/>
      <c r="N153" s="212"/>
      <c r="O153" s="442"/>
    </row>
    <row r="154" spans="1:15" x14ac:dyDescent="0.25">
      <c r="A154" s="211"/>
      <c r="B154" s="230"/>
      <c r="C154" s="230"/>
      <c r="D154" s="230"/>
      <c r="E154" s="497"/>
      <c r="F154" s="222"/>
      <c r="G154" s="203"/>
      <c r="H154" s="450"/>
      <c r="I154" s="210"/>
      <c r="J154" s="422"/>
      <c r="K154" s="210"/>
      <c r="L154" s="210"/>
      <c r="M154" s="210"/>
      <c r="N154" s="212"/>
      <c r="O154" s="442"/>
    </row>
    <row r="155" spans="1:15" ht="16.5" customHeight="1" x14ac:dyDescent="0.25">
      <c r="A155" s="211"/>
      <c r="B155" s="212"/>
      <c r="C155" s="212"/>
      <c r="D155" s="287"/>
      <c r="E155" s="219"/>
      <c r="F155" s="219"/>
      <c r="G155" s="203"/>
      <c r="H155" s="450"/>
      <c r="I155" s="210"/>
      <c r="J155" s="422"/>
      <c r="K155" s="210"/>
      <c r="L155" s="210"/>
      <c r="M155" s="291"/>
      <c r="N155" s="251"/>
      <c r="O155" s="442"/>
    </row>
    <row r="156" spans="1:15" x14ac:dyDescent="0.25">
      <c r="A156" s="211"/>
      <c r="B156" s="212"/>
      <c r="C156" s="212"/>
      <c r="D156" s="287"/>
      <c r="E156" s="222"/>
      <c r="F156" s="222"/>
      <c r="G156" s="203"/>
      <c r="H156" s="450"/>
      <c r="I156" s="210"/>
      <c r="J156" s="422"/>
      <c r="K156" s="210"/>
      <c r="L156" s="210"/>
      <c r="M156" s="221"/>
      <c r="N156" s="230"/>
      <c r="O156" s="442"/>
    </row>
    <row r="157" spans="1:15" x14ac:dyDescent="0.25">
      <c r="A157" s="211"/>
      <c r="B157" s="212"/>
      <c r="C157" s="212"/>
      <c r="D157" s="287"/>
      <c r="E157" s="203"/>
      <c r="F157" s="203"/>
      <c r="G157" s="203"/>
      <c r="H157" s="450"/>
      <c r="I157" s="210"/>
      <c r="J157" s="422"/>
      <c r="K157" s="210"/>
      <c r="L157" s="210"/>
      <c r="M157" s="210"/>
      <c r="N157" s="212"/>
    </row>
    <row r="158" spans="1:15" ht="15.75" customHeight="1" x14ac:dyDescent="0.25">
      <c r="A158" s="211"/>
      <c r="B158" s="212"/>
      <c r="C158" s="212"/>
      <c r="D158" s="287"/>
      <c r="E158" s="500"/>
      <c r="F158" s="220"/>
      <c r="G158" s="203"/>
      <c r="H158" s="450"/>
      <c r="I158" s="210"/>
      <c r="J158" s="422"/>
      <c r="K158" s="210"/>
      <c r="L158" s="210"/>
      <c r="M158" s="217"/>
      <c r="N158" s="218"/>
    </row>
    <row r="159" spans="1:15" x14ac:dyDescent="0.25">
      <c r="A159" s="211"/>
      <c r="B159" s="212"/>
      <c r="C159" s="212"/>
      <c r="D159" s="287"/>
      <c r="E159" s="233"/>
      <c r="F159" s="203"/>
      <c r="G159" s="203"/>
      <c r="H159" s="450"/>
      <c r="I159" s="210"/>
      <c r="J159" s="422"/>
      <c r="K159" s="210"/>
      <c r="L159" s="210"/>
      <c r="M159" s="217"/>
      <c r="N159" s="218"/>
    </row>
    <row r="160" spans="1:15" x14ac:dyDescent="0.25">
      <c r="A160" s="211"/>
      <c r="B160" s="212"/>
      <c r="C160" s="212"/>
      <c r="D160" s="287"/>
      <c r="E160" s="233"/>
      <c r="F160" s="203"/>
      <c r="G160" s="203"/>
      <c r="H160" s="450"/>
      <c r="I160" s="210"/>
      <c r="J160" s="422"/>
      <c r="K160" s="210"/>
      <c r="L160" s="210"/>
      <c r="M160" s="217"/>
      <c r="N160" s="218"/>
    </row>
    <row r="161" spans="1:14" x14ac:dyDescent="0.25">
      <c r="A161" s="211"/>
      <c r="B161" s="212"/>
      <c r="C161" s="212"/>
      <c r="D161" s="287"/>
      <c r="E161" s="203"/>
      <c r="F161" s="203"/>
      <c r="G161" s="203"/>
      <c r="H161" s="450"/>
      <c r="I161" s="210"/>
      <c r="J161" s="422"/>
      <c r="K161" s="210"/>
      <c r="L161" s="210"/>
      <c r="M161" s="210"/>
      <c r="N161" s="212"/>
    </row>
    <row r="162" spans="1:14" x14ac:dyDescent="0.25">
      <c r="A162" s="211"/>
      <c r="B162" s="212"/>
      <c r="C162" s="212"/>
      <c r="D162" s="287"/>
      <c r="E162" s="240"/>
      <c r="F162" s="240"/>
      <c r="G162" s="203"/>
      <c r="H162" s="450"/>
      <c r="I162" s="210"/>
      <c r="J162" s="422"/>
      <c r="K162" s="210"/>
      <c r="L162" s="210"/>
      <c r="M162" s="210"/>
      <c r="N162" s="212"/>
    </row>
    <row r="163" spans="1:14" x14ac:dyDescent="0.25">
      <c r="A163" s="250"/>
      <c r="B163" s="251"/>
      <c r="C163" s="251"/>
      <c r="D163" s="321"/>
      <c r="E163" s="220"/>
      <c r="F163" s="220"/>
      <c r="G163" s="220"/>
      <c r="H163" s="327"/>
      <c r="I163" s="291"/>
      <c r="J163" s="499"/>
      <c r="K163" s="210"/>
      <c r="L163" s="210"/>
      <c r="M163" s="291"/>
      <c r="N163" s="251"/>
    </row>
    <row r="164" spans="1:14" ht="18" customHeight="1" x14ac:dyDescent="0.25">
      <c r="A164" s="211"/>
      <c r="B164" s="212"/>
      <c r="C164" s="212"/>
      <c r="D164" s="287"/>
      <c r="E164" s="222"/>
      <c r="F164" s="222"/>
      <c r="G164" s="203"/>
      <c r="H164" s="450"/>
      <c r="I164" s="210"/>
      <c r="J164" s="422"/>
      <c r="K164" s="210"/>
      <c r="L164" s="210"/>
      <c r="M164" s="210"/>
      <c r="N164" s="212"/>
    </row>
    <row r="165" spans="1:14" x14ac:dyDescent="0.25">
      <c r="A165" s="211"/>
      <c r="B165" s="212"/>
      <c r="C165" s="212"/>
      <c r="D165" s="212"/>
      <c r="E165" s="233"/>
      <c r="F165" s="203"/>
      <c r="G165" s="203"/>
      <c r="H165" s="450"/>
      <c r="I165" s="210"/>
      <c r="J165" s="422"/>
      <c r="K165" s="210"/>
      <c r="L165" s="210"/>
      <c r="M165" s="210"/>
      <c r="N165" s="212"/>
    </row>
    <row r="166" spans="1:14" x14ac:dyDescent="0.25">
      <c r="A166" s="211"/>
      <c r="B166" s="212"/>
      <c r="C166" s="212"/>
      <c r="D166" s="287"/>
      <c r="E166" s="227"/>
      <c r="F166" s="227"/>
      <c r="G166" s="203"/>
      <c r="H166" s="450"/>
      <c r="I166" s="210"/>
      <c r="J166" s="422"/>
      <c r="K166" s="210"/>
      <c r="L166" s="210"/>
      <c r="M166" s="210"/>
      <c r="N166" s="212"/>
    </row>
    <row r="167" spans="1:14" ht="15" customHeight="1" x14ac:dyDescent="0.25">
      <c r="A167" s="211"/>
      <c r="B167" s="212"/>
      <c r="C167" s="212"/>
      <c r="D167" s="287"/>
      <c r="E167" s="275"/>
      <c r="F167" s="203"/>
      <c r="G167" s="203"/>
      <c r="H167" s="450"/>
      <c r="I167" s="210"/>
      <c r="J167" s="422"/>
      <c r="K167" s="210"/>
      <c r="L167" s="210"/>
      <c r="M167" s="210"/>
      <c r="N167" s="212"/>
    </row>
    <row r="168" spans="1:14" x14ac:dyDescent="0.25">
      <c r="A168" s="271"/>
      <c r="B168" s="272"/>
      <c r="C168" s="272"/>
      <c r="D168" s="272"/>
      <c r="E168" s="428"/>
      <c r="F168" s="276"/>
      <c r="G168" s="276"/>
      <c r="H168" s="431"/>
      <c r="I168" s="273"/>
      <c r="J168" s="416"/>
      <c r="K168" s="425"/>
      <c r="L168" s="425"/>
      <c r="M168" s="273"/>
      <c r="N168" s="272"/>
    </row>
    <row r="169" spans="1:14" x14ac:dyDescent="0.25">
      <c r="A169" s="211"/>
      <c r="B169" s="212"/>
      <c r="C169" s="212"/>
      <c r="D169" s="287"/>
      <c r="E169" s="203"/>
      <c r="F169" s="203"/>
      <c r="G169" s="203"/>
      <c r="H169" s="450"/>
      <c r="I169" s="210"/>
      <c r="J169" s="422"/>
      <c r="K169" s="217"/>
      <c r="L169" s="217"/>
      <c r="M169" s="210"/>
      <c r="N169" s="212"/>
    </row>
    <row r="170" spans="1:14" x14ac:dyDescent="0.25">
      <c r="A170" s="211"/>
      <c r="B170" s="212"/>
      <c r="C170" s="212"/>
      <c r="D170" s="287"/>
      <c r="E170" s="222"/>
      <c r="F170" s="203"/>
      <c r="G170" s="203"/>
      <c r="H170" s="450"/>
      <c r="I170" s="210"/>
      <c r="J170" s="422"/>
      <c r="K170" s="217"/>
      <c r="L170" s="217"/>
      <c r="M170" s="210"/>
      <c r="N170" s="212"/>
    </row>
    <row r="171" spans="1:14" x14ac:dyDescent="0.25">
      <c r="A171" s="211"/>
      <c r="B171" s="212"/>
      <c r="C171" s="212"/>
      <c r="D171" s="287"/>
      <c r="E171" s="203"/>
      <c r="F171" s="203"/>
      <c r="G171" s="203"/>
      <c r="H171" s="450"/>
      <c r="I171" s="210"/>
      <c r="J171" s="422"/>
      <c r="K171" s="217"/>
      <c r="L171" s="217"/>
      <c r="M171" s="210"/>
      <c r="N171" s="212"/>
    </row>
    <row r="172" spans="1:14" x14ac:dyDescent="0.25">
      <c r="A172" s="211"/>
      <c r="B172" s="212"/>
      <c r="C172" s="212"/>
      <c r="D172" s="212"/>
      <c r="E172" s="203"/>
      <c r="F172" s="203"/>
      <c r="G172" s="203"/>
      <c r="H172" s="450"/>
      <c r="I172" s="210"/>
      <c r="J172" s="422"/>
      <c r="K172" s="217"/>
      <c r="L172" s="217"/>
      <c r="M172" s="210"/>
      <c r="N172" s="212"/>
    </row>
    <row r="173" spans="1:14" x14ac:dyDescent="0.25">
      <c r="A173" s="211"/>
      <c r="B173" s="212"/>
      <c r="C173" s="212"/>
      <c r="D173" s="212"/>
      <c r="E173" s="203"/>
      <c r="F173" s="203"/>
      <c r="G173" s="203"/>
      <c r="H173" s="450"/>
      <c r="I173" s="210"/>
      <c r="J173" s="422"/>
      <c r="K173" s="217"/>
      <c r="L173" s="217"/>
      <c r="M173" s="210"/>
      <c r="N173" s="212"/>
    </row>
    <row r="174" spans="1:14" x14ac:dyDescent="0.25">
      <c r="A174" s="211"/>
      <c r="B174" s="212"/>
      <c r="C174" s="212"/>
      <c r="D174" s="212"/>
      <c r="E174" s="203"/>
      <c r="F174" s="203"/>
      <c r="G174" s="203"/>
      <c r="H174" s="450"/>
      <c r="I174" s="210"/>
      <c r="J174" s="422"/>
      <c r="K174" s="217"/>
      <c r="L174" s="217"/>
      <c r="M174" s="210"/>
      <c r="N174" s="212"/>
    </row>
    <row r="175" spans="1:14" x14ac:dyDescent="0.25">
      <c r="A175" s="211"/>
      <c r="B175" s="212"/>
      <c r="C175" s="212"/>
      <c r="D175" s="212"/>
      <c r="E175" s="203"/>
      <c r="F175" s="203"/>
      <c r="G175" s="203"/>
      <c r="H175" s="450"/>
      <c r="I175" s="210"/>
      <c r="J175" s="422"/>
      <c r="K175" s="217"/>
      <c r="L175" s="217"/>
      <c r="M175" s="210"/>
      <c r="N175" s="212"/>
    </row>
    <row r="176" spans="1:14" x14ac:dyDescent="0.25">
      <c r="A176" s="216"/>
      <c r="B176" s="210"/>
      <c r="C176" s="210"/>
      <c r="D176" s="210"/>
      <c r="E176" s="198"/>
      <c r="F176" s="198"/>
      <c r="G176" s="198"/>
      <c r="H176" s="450"/>
      <c r="I176" s="210"/>
      <c r="J176" s="423"/>
      <c r="K176" s="210"/>
      <c r="L176" s="210"/>
      <c r="M176" s="210"/>
      <c r="N176" s="212"/>
    </row>
    <row r="177" spans="1:15" x14ac:dyDescent="0.25">
      <c r="A177" s="216"/>
      <c r="B177" s="210"/>
      <c r="C177" s="210"/>
      <c r="D177" s="210"/>
      <c r="E177" s="203"/>
      <c r="F177" s="203"/>
      <c r="G177" s="203"/>
      <c r="H177" s="450"/>
      <c r="I177" s="210"/>
      <c r="J177" s="423"/>
      <c r="K177" s="210"/>
      <c r="L177" s="210"/>
      <c r="M177" s="210"/>
      <c r="N177" s="212"/>
    </row>
    <row r="178" spans="1:15" x14ac:dyDescent="0.25">
      <c r="A178" s="211"/>
      <c r="B178" s="212"/>
      <c r="C178" s="212"/>
      <c r="D178" s="212"/>
      <c r="E178" s="233"/>
      <c r="F178" s="203"/>
      <c r="G178" s="203"/>
      <c r="H178" s="320"/>
      <c r="I178" s="210"/>
      <c r="J178" s="499"/>
      <c r="K178" s="210"/>
      <c r="L178" s="210"/>
      <c r="M178" s="210"/>
      <c r="N178" s="212"/>
    </row>
    <row r="179" spans="1:15" x14ac:dyDescent="0.25">
      <c r="A179" s="216"/>
      <c r="B179" s="210"/>
      <c r="C179" s="210"/>
      <c r="D179" s="210"/>
      <c r="E179" s="203"/>
      <c r="F179" s="203"/>
      <c r="G179" s="203"/>
      <c r="H179" s="320"/>
      <c r="I179" s="210"/>
      <c r="J179" s="499"/>
      <c r="K179" s="210"/>
      <c r="L179" s="210"/>
      <c r="M179" s="210"/>
      <c r="N179" s="212"/>
    </row>
    <row r="180" spans="1:15" ht="16.5" customHeight="1" x14ac:dyDescent="0.25">
      <c r="A180" s="216"/>
      <c r="B180" s="210"/>
      <c r="C180" s="210"/>
      <c r="D180" s="210"/>
      <c r="E180" s="220"/>
      <c r="F180" s="220"/>
      <c r="G180" s="203"/>
      <c r="H180" s="502"/>
      <c r="I180" s="291"/>
      <c r="J180" s="499"/>
      <c r="K180" s="210"/>
      <c r="L180" s="210"/>
      <c r="M180" s="291"/>
      <c r="N180" s="251"/>
      <c r="O180" s="282"/>
    </row>
    <row r="181" spans="1:15" x14ac:dyDescent="0.25">
      <c r="A181" s="216"/>
      <c r="B181" s="210"/>
      <c r="C181" s="210"/>
      <c r="D181" s="210"/>
      <c r="E181" s="203"/>
      <c r="F181" s="203"/>
      <c r="G181" s="203"/>
      <c r="H181" s="320"/>
      <c r="I181" s="210"/>
      <c r="J181" s="499"/>
      <c r="K181" s="210"/>
      <c r="L181" s="210"/>
      <c r="M181" s="210"/>
      <c r="N181" s="212"/>
    </row>
    <row r="182" spans="1:15" x14ac:dyDescent="0.25">
      <c r="A182" s="216"/>
      <c r="B182" s="210"/>
      <c r="C182" s="210"/>
      <c r="D182" s="210"/>
      <c r="E182" s="203"/>
      <c r="F182" s="203"/>
      <c r="G182" s="203"/>
      <c r="H182" s="320"/>
      <c r="I182" s="210"/>
      <c r="J182" s="499"/>
      <c r="K182" s="210"/>
      <c r="L182" s="210"/>
      <c r="M182" s="210"/>
      <c r="N182" s="212"/>
    </row>
    <row r="183" spans="1:15" x14ac:dyDescent="0.25">
      <c r="A183" s="216"/>
      <c r="B183" s="210"/>
      <c r="C183" s="210"/>
      <c r="D183" s="210"/>
      <c r="E183" s="203"/>
      <c r="F183" s="203"/>
      <c r="G183" s="203"/>
      <c r="H183" s="320"/>
      <c r="I183" s="210"/>
      <c r="J183" s="499"/>
      <c r="K183" s="210"/>
      <c r="L183" s="210"/>
      <c r="M183" s="210"/>
      <c r="N183" s="212"/>
    </row>
    <row r="184" spans="1:15" x14ac:dyDescent="0.25">
      <c r="A184" s="216"/>
      <c r="B184" s="212"/>
      <c r="C184" s="212"/>
      <c r="D184" s="212"/>
      <c r="E184" s="203"/>
      <c r="F184" s="203"/>
      <c r="G184" s="203"/>
      <c r="H184" s="320"/>
      <c r="I184" s="210"/>
      <c r="J184" s="499"/>
      <c r="K184" s="210"/>
      <c r="L184" s="210"/>
      <c r="M184" s="210"/>
      <c r="N184" s="212"/>
    </row>
    <row r="185" spans="1:15" x14ac:dyDescent="0.25">
      <c r="A185" s="216"/>
      <c r="B185" s="212"/>
      <c r="C185" s="212"/>
      <c r="D185" s="212"/>
      <c r="E185" s="203"/>
      <c r="F185" s="203"/>
      <c r="G185" s="203"/>
      <c r="H185" s="320"/>
      <c r="I185" s="210"/>
      <c r="J185" s="499"/>
      <c r="K185" s="210"/>
      <c r="L185" s="210"/>
      <c r="M185" s="210"/>
      <c r="N185" s="212"/>
    </row>
    <row r="186" spans="1:15" x14ac:dyDescent="0.25">
      <c r="A186" s="216"/>
      <c r="B186" s="212"/>
      <c r="C186" s="212"/>
      <c r="D186" s="212"/>
      <c r="E186" s="203"/>
      <c r="F186" s="203"/>
      <c r="G186" s="203"/>
      <c r="H186" s="320"/>
      <c r="I186" s="210"/>
      <c r="J186" s="499"/>
      <c r="K186" s="210"/>
      <c r="L186" s="210"/>
      <c r="M186" s="210"/>
      <c r="N186" s="212"/>
    </row>
    <row r="187" spans="1:15" ht="17.25" customHeight="1" x14ac:dyDescent="0.25">
      <c r="A187" s="211"/>
      <c r="B187" s="212"/>
      <c r="C187" s="212"/>
      <c r="D187" s="212"/>
      <c r="E187" s="203"/>
      <c r="F187" s="203"/>
      <c r="G187" s="203"/>
      <c r="H187" s="320"/>
      <c r="I187" s="210"/>
      <c r="J187" s="499"/>
      <c r="K187" s="210"/>
      <c r="L187" s="210"/>
      <c r="M187" s="210"/>
      <c r="N187" s="212"/>
    </row>
    <row r="188" spans="1:15" x14ac:dyDescent="0.25">
      <c r="A188" s="211"/>
      <c r="B188" s="212"/>
      <c r="C188" s="212"/>
      <c r="D188" s="212"/>
      <c r="E188" s="447"/>
      <c r="F188" s="203"/>
      <c r="G188" s="203"/>
      <c r="H188" s="320"/>
      <c r="I188" s="210"/>
      <c r="J188" s="499"/>
      <c r="K188" s="210"/>
      <c r="L188" s="210"/>
      <c r="M188" s="210"/>
      <c r="N188" s="212"/>
    </row>
    <row r="189" spans="1:15" x14ac:dyDescent="0.25">
      <c r="A189" s="211"/>
      <c r="B189" s="210"/>
      <c r="C189" s="210"/>
      <c r="D189" s="210"/>
      <c r="E189" s="203"/>
      <c r="F189" s="203"/>
      <c r="G189" s="203"/>
      <c r="H189" s="320"/>
      <c r="I189" s="210"/>
      <c r="J189" s="499"/>
      <c r="K189" s="210"/>
      <c r="L189" s="210"/>
      <c r="M189" s="210"/>
      <c r="N189" s="212"/>
    </row>
    <row r="190" spans="1:15" x14ac:dyDescent="0.25">
      <c r="A190" s="211"/>
      <c r="B190" s="210"/>
      <c r="C190" s="210"/>
      <c r="D190" s="210"/>
      <c r="E190" s="203"/>
      <c r="F190" s="203"/>
      <c r="G190" s="203"/>
      <c r="H190" s="320"/>
      <c r="I190" s="210"/>
      <c r="J190" s="499"/>
      <c r="K190" s="210"/>
      <c r="L190" s="210"/>
      <c r="M190" s="210"/>
      <c r="N190" s="212"/>
    </row>
    <row r="191" spans="1:15" x14ac:dyDescent="0.25">
      <c r="A191" s="211"/>
      <c r="B191" s="210"/>
      <c r="C191" s="210"/>
      <c r="D191" s="210"/>
      <c r="E191" s="203"/>
      <c r="F191" s="203"/>
      <c r="G191" s="203"/>
      <c r="H191" s="320"/>
      <c r="I191" s="210"/>
      <c r="J191" s="499"/>
      <c r="K191" s="210"/>
      <c r="L191" s="210"/>
      <c r="M191" s="210"/>
      <c r="N191" s="212"/>
    </row>
    <row r="192" spans="1:15" x14ac:dyDescent="0.25">
      <c r="A192" s="211"/>
      <c r="B192" s="210"/>
      <c r="C192" s="210"/>
      <c r="D192" s="210"/>
      <c r="E192" s="203"/>
      <c r="F192" s="203"/>
      <c r="G192" s="203"/>
      <c r="H192" s="320"/>
      <c r="I192" s="210"/>
      <c r="J192" s="499"/>
      <c r="K192" s="210"/>
      <c r="L192" s="210"/>
      <c r="M192" s="210"/>
      <c r="N192" s="212"/>
    </row>
    <row r="193" spans="1:14" x14ac:dyDescent="0.25">
      <c r="A193" s="211"/>
      <c r="B193" s="210"/>
      <c r="C193" s="210"/>
      <c r="D193" s="210"/>
      <c r="E193" s="203"/>
      <c r="F193" s="203"/>
      <c r="G193" s="203"/>
      <c r="H193" s="320"/>
      <c r="I193" s="210"/>
      <c r="J193" s="499"/>
      <c r="K193" s="210"/>
      <c r="L193" s="210"/>
      <c r="M193" s="210"/>
      <c r="N193" s="212"/>
    </row>
    <row r="194" spans="1:14" x14ac:dyDescent="0.25">
      <c r="A194" s="211"/>
      <c r="B194" s="210"/>
      <c r="C194" s="210"/>
      <c r="D194" s="210"/>
      <c r="E194" s="203"/>
      <c r="F194" s="203"/>
      <c r="G194" s="203"/>
      <c r="H194" s="320"/>
      <c r="I194" s="210"/>
      <c r="J194" s="499"/>
      <c r="K194" s="210"/>
      <c r="L194" s="210"/>
      <c r="M194" s="210"/>
      <c r="N194" s="212"/>
    </row>
    <row r="195" spans="1:14" x14ac:dyDescent="0.25">
      <c r="A195" s="211"/>
      <c r="B195" s="210"/>
      <c r="C195" s="210"/>
      <c r="D195" s="210"/>
      <c r="E195" s="203"/>
      <c r="F195" s="203"/>
      <c r="G195" s="203"/>
      <c r="H195" s="320"/>
      <c r="I195" s="210"/>
      <c r="J195" s="499"/>
      <c r="K195" s="210"/>
      <c r="L195" s="210"/>
      <c r="M195" s="210"/>
      <c r="N195" s="212"/>
    </row>
    <row r="196" spans="1:14" x14ac:dyDescent="0.25">
      <c r="A196" s="216"/>
      <c r="B196" s="210"/>
      <c r="C196" s="210"/>
      <c r="D196" s="210"/>
      <c r="E196" s="203"/>
      <c r="F196" s="203"/>
      <c r="G196" s="203"/>
      <c r="H196" s="320"/>
      <c r="I196" s="210"/>
      <c r="J196" s="499"/>
      <c r="K196" s="210"/>
      <c r="L196" s="210"/>
      <c r="M196" s="210"/>
      <c r="N196" s="212"/>
    </row>
    <row r="197" spans="1:14" x14ac:dyDescent="0.25">
      <c r="A197" s="211"/>
      <c r="B197" s="212"/>
      <c r="C197" s="212"/>
      <c r="D197" s="212"/>
      <c r="E197" s="447"/>
      <c r="F197" s="203"/>
      <c r="G197" s="203"/>
      <c r="H197" s="320"/>
      <c r="I197" s="210"/>
      <c r="J197" s="499"/>
      <c r="K197" s="210"/>
      <c r="L197" s="210"/>
      <c r="M197" s="210"/>
      <c r="N197" s="212"/>
    </row>
    <row r="198" spans="1:14" x14ac:dyDescent="0.25">
      <c r="A198" s="216"/>
      <c r="B198" s="210"/>
      <c r="C198" s="210"/>
      <c r="D198" s="210"/>
      <c r="E198" s="203"/>
      <c r="F198" s="203"/>
      <c r="G198" s="203"/>
      <c r="H198" s="320"/>
      <c r="I198" s="210"/>
      <c r="J198" s="499"/>
      <c r="K198" s="210"/>
      <c r="L198" s="210"/>
      <c r="M198" s="210"/>
      <c r="N198" s="212"/>
    </row>
    <row r="199" spans="1:14" x14ac:dyDescent="0.25">
      <c r="A199" s="216"/>
      <c r="B199" s="210"/>
      <c r="C199" s="210"/>
      <c r="D199" s="210"/>
      <c r="E199" s="203"/>
      <c r="F199" s="203"/>
      <c r="G199" s="203"/>
      <c r="H199" s="320"/>
      <c r="I199" s="210"/>
      <c r="J199" s="499"/>
      <c r="K199" s="210"/>
      <c r="L199" s="210"/>
      <c r="M199" s="210"/>
      <c r="N199" s="212"/>
    </row>
    <row r="200" spans="1:14" ht="17.25" customHeight="1" x14ac:dyDescent="0.25">
      <c r="A200" s="216"/>
      <c r="B200" s="210"/>
      <c r="C200" s="210"/>
      <c r="D200" s="210"/>
      <c r="E200" s="266"/>
      <c r="F200" s="220"/>
      <c r="G200" s="203"/>
      <c r="H200" s="502"/>
      <c r="I200" s="291"/>
      <c r="J200" s="499"/>
      <c r="K200" s="210"/>
      <c r="L200" s="210"/>
      <c r="M200" s="291"/>
      <c r="N200" s="251"/>
    </row>
    <row r="201" spans="1:14" x14ac:dyDescent="0.25">
      <c r="A201" s="216"/>
      <c r="B201" s="210"/>
      <c r="C201" s="210"/>
      <c r="D201" s="210"/>
      <c r="E201" s="203"/>
      <c r="F201" s="203"/>
      <c r="G201" s="203"/>
      <c r="H201" s="495"/>
      <c r="I201" s="210"/>
      <c r="J201" s="499"/>
      <c r="K201" s="210"/>
      <c r="L201" s="210"/>
      <c r="M201" s="210"/>
      <c r="N201" s="212"/>
    </row>
    <row r="202" spans="1:14" x14ac:dyDescent="0.25">
      <c r="A202" s="216"/>
      <c r="B202" s="210"/>
      <c r="C202" s="210"/>
      <c r="D202" s="210"/>
      <c r="E202" s="240"/>
      <c r="F202" s="240"/>
      <c r="G202" s="203"/>
      <c r="H202" s="503"/>
      <c r="I202" s="210"/>
      <c r="J202" s="499"/>
      <c r="K202" s="210"/>
      <c r="L202" s="210"/>
      <c r="M202" s="210"/>
      <c r="N202" s="212"/>
    </row>
    <row r="203" spans="1:14" x14ac:dyDescent="0.25">
      <c r="A203" s="216"/>
      <c r="B203" s="212"/>
      <c r="C203" s="212"/>
      <c r="D203" s="287"/>
      <c r="E203" s="203"/>
      <c r="F203" s="203"/>
      <c r="G203" s="203"/>
      <c r="H203" s="320"/>
      <c r="I203" s="210"/>
      <c r="J203" s="499"/>
      <c r="K203" s="210"/>
      <c r="L203" s="210"/>
      <c r="M203" s="210"/>
      <c r="N203" s="212"/>
    </row>
    <row r="204" spans="1:14" x14ac:dyDescent="0.25">
      <c r="A204" s="216"/>
      <c r="B204" s="212"/>
      <c r="C204" s="212"/>
      <c r="D204" s="287"/>
      <c r="E204" s="227"/>
      <c r="F204" s="227"/>
      <c r="G204" s="203"/>
      <c r="H204" s="320"/>
      <c r="I204" s="210"/>
      <c r="J204" s="499"/>
      <c r="K204" s="210"/>
      <c r="L204" s="210"/>
      <c r="M204" s="210"/>
      <c r="N204" s="212"/>
    </row>
    <row r="205" spans="1:14" x14ac:dyDescent="0.25">
      <c r="A205" s="216"/>
      <c r="B205" s="212"/>
      <c r="C205" s="212"/>
      <c r="D205" s="287"/>
      <c r="E205" s="203"/>
      <c r="F205" s="203"/>
      <c r="G205" s="203"/>
      <c r="H205" s="320"/>
      <c r="I205" s="210"/>
      <c r="J205" s="499"/>
      <c r="K205" s="210"/>
      <c r="L205" s="210"/>
      <c r="M205" s="210"/>
      <c r="N205" s="212"/>
    </row>
    <row r="206" spans="1:14" ht="16.5" customHeight="1" x14ac:dyDescent="0.25">
      <c r="A206" s="305"/>
      <c r="B206" s="251"/>
      <c r="C206" s="251"/>
      <c r="D206" s="321"/>
      <c r="E206" s="219"/>
      <c r="F206" s="219"/>
      <c r="G206" s="203"/>
      <c r="H206" s="320"/>
      <c r="I206" s="210"/>
      <c r="J206" s="499"/>
      <c r="K206" s="210"/>
      <c r="L206" s="210"/>
      <c r="M206" s="210"/>
      <c r="N206" s="212"/>
    </row>
    <row r="207" spans="1:14" x14ac:dyDescent="0.25">
      <c r="A207" s="211"/>
      <c r="B207" s="212"/>
      <c r="C207" s="212"/>
      <c r="D207" s="212"/>
      <c r="E207" s="490"/>
      <c r="F207" s="222"/>
      <c r="G207" s="222"/>
      <c r="H207" s="320"/>
      <c r="I207" s="210"/>
      <c r="J207" s="499"/>
      <c r="K207" s="210"/>
      <c r="L207" s="210"/>
      <c r="M207" s="210"/>
      <c r="N207" s="212"/>
    </row>
    <row r="208" spans="1:14" ht="17.25" customHeight="1" x14ac:dyDescent="0.25">
      <c r="A208" s="216"/>
      <c r="B208" s="210"/>
      <c r="C208" s="210"/>
      <c r="D208" s="455"/>
      <c r="E208" s="220"/>
      <c r="F208" s="220"/>
      <c r="G208" s="220"/>
      <c r="H208" s="320"/>
      <c r="I208" s="210"/>
      <c r="J208" s="499"/>
      <c r="K208" s="210"/>
      <c r="L208" s="210"/>
      <c r="M208" s="210"/>
      <c r="N208" s="212"/>
    </row>
    <row r="209" spans="1:14" x14ac:dyDescent="0.25">
      <c r="A209" s="216"/>
      <c r="B209" s="210"/>
      <c r="C209" s="210"/>
      <c r="D209" s="455"/>
      <c r="E209" s="227"/>
      <c r="F209" s="227"/>
      <c r="G209" s="220"/>
      <c r="H209" s="320"/>
      <c r="I209" s="210"/>
      <c r="J209" s="499"/>
      <c r="K209" s="210"/>
      <c r="L209" s="210"/>
      <c r="M209" s="234"/>
      <c r="N209" s="212"/>
    </row>
    <row r="210" spans="1:14" x14ac:dyDescent="0.25">
      <c r="A210" s="216"/>
      <c r="B210" s="210"/>
      <c r="C210" s="210"/>
      <c r="D210" s="455"/>
      <c r="E210" s="227"/>
      <c r="F210" s="231"/>
      <c r="G210" s="220"/>
      <c r="H210" s="495"/>
      <c r="I210" s="210"/>
      <c r="J210" s="499"/>
      <c r="K210" s="210"/>
      <c r="L210" s="210"/>
      <c r="M210" s="234"/>
      <c r="N210" s="212"/>
    </row>
    <row r="211" spans="1:14" x14ac:dyDescent="0.25">
      <c r="A211" s="216"/>
      <c r="B211" s="210"/>
      <c r="C211" s="210"/>
      <c r="D211" s="455"/>
      <c r="E211" s="203"/>
      <c r="F211" s="232"/>
      <c r="G211" s="220"/>
      <c r="H211" s="495"/>
      <c r="I211" s="210"/>
      <c r="J211" s="499"/>
      <c r="K211" s="210"/>
      <c r="L211" s="210"/>
      <c r="M211" s="234"/>
      <c r="N211" s="212"/>
    </row>
    <row r="212" spans="1:14" x14ac:dyDescent="0.25">
      <c r="A212" s="216"/>
      <c r="B212" s="210"/>
      <c r="C212" s="210"/>
      <c r="D212" s="455"/>
      <c r="E212" s="203"/>
      <c r="F212" s="232"/>
      <c r="G212" s="220"/>
      <c r="H212" s="495"/>
      <c r="I212" s="210"/>
      <c r="J212" s="499"/>
      <c r="K212" s="210"/>
      <c r="L212" s="210"/>
      <c r="M212" s="234"/>
      <c r="N212" s="212"/>
    </row>
    <row r="213" spans="1:14" x14ac:dyDescent="0.25">
      <c r="A213" s="216"/>
      <c r="B213" s="210"/>
      <c r="C213" s="210"/>
      <c r="D213" s="210"/>
      <c r="E213" s="203"/>
      <c r="F213" s="232"/>
      <c r="G213" s="220"/>
      <c r="H213" s="320"/>
      <c r="I213" s="210"/>
      <c r="J213" s="499"/>
      <c r="K213" s="210"/>
      <c r="L213" s="210"/>
      <c r="M213" s="234"/>
      <c r="N213" s="212"/>
    </row>
    <row r="214" spans="1:14" x14ac:dyDescent="0.25">
      <c r="A214" s="216"/>
      <c r="B214" s="210"/>
      <c r="C214" s="210"/>
      <c r="D214" s="210"/>
      <c r="E214" s="203"/>
      <c r="F214" s="232"/>
      <c r="G214" s="220"/>
      <c r="H214" s="320"/>
      <c r="I214" s="210"/>
      <c r="J214" s="499"/>
      <c r="K214" s="210"/>
      <c r="L214" s="210"/>
      <c r="M214" s="234"/>
      <c r="N214" s="212"/>
    </row>
    <row r="215" spans="1:14" x14ac:dyDescent="0.25">
      <c r="A215" s="216"/>
      <c r="B215" s="210"/>
      <c r="C215" s="210"/>
      <c r="D215" s="210"/>
      <c r="E215" s="222"/>
      <c r="F215" s="452"/>
      <c r="G215" s="219"/>
      <c r="H215" s="320"/>
      <c r="I215" s="210"/>
      <c r="J215" s="499"/>
      <c r="K215" s="210"/>
      <c r="L215" s="210"/>
      <c r="M215" s="234"/>
      <c r="N215" s="212"/>
    </row>
    <row r="216" spans="1:14" x14ac:dyDescent="0.25">
      <c r="A216" s="293"/>
      <c r="B216" s="234"/>
      <c r="C216" s="234"/>
      <c r="D216" s="488"/>
      <c r="E216" s="213"/>
      <c r="F216" s="213"/>
      <c r="G216" s="220"/>
      <c r="H216" s="296"/>
      <c r="I216" s="234"/>
      <c r="J216" s="294"/>
      <c r="K216" s="234"/>
      <c r="L216" s="234"/>
      <c r="M216" s="234"/>
      <c r="N216" s="295"/>
    </row>
    <row r="217" spans="1:14" x14ac:dyDescent="0.25">
      <c r="A217" s="293"/>
      <c r="B217" s="234"/>
      <c r="C217" s="234"/>
      <c r="D217" s="234"/>
      <c r="E217" s="231"/>
      <c r="F217" s="489"/>
      <c r="G217" s="262"/>
      <c r="H217" s="296"/>
      <c r="I217" s="234"/>
      <c r="J217" s="294"/>
      <c r="K217" s="234"/>
      <c r="L217" s="234"/>
      <c r="M217" s="234"/>
      <c r="N217" s="295"/>
    </row>
    <row r="218" spans="1:14" x14ac:dyDescent="0.25">
      <c r="A218" s="293"/>
      <c r="B218" s="234"/>
      <c r="C218" s="234"/>
      <c r="D218" s="234"/>
      <c r="E218" s="232"/>
      <c r="F218" s="234"/>
      <c r="G218" s="262"/>
      <c r="H218" s="296"/>
      <c r="I218" s="234"/>
      <c r="J218" s="294"/>
      <c r="K218" s="234"/>
      <c r="L218" s="234"/>
      <c r="M218" s="234"/>
      <c r="N218" s="295"/>
    </row>
    <row r="219" spans="1:14" x14ac:dyDescent="0.25">
      <c r="A219" s="216"/>
      <c r="B219" s="210"/>
      <c r="C219" s="210"/>
      <c r="D219" s="210"/>
      <c r="E219" s="232"/>
      <c r="F219" s="210"/>
      <c r="G219" s="262"/>
      <c r="H219" s="320"/>
      <c r="I219" s="210"/>
      <c r="J219" s="256"/>
      <c r="K219" s="210"/>
      <c r="L219" s="210"/>
      <c r="M219" s="210"/>
      <c r="N219" s="212"/>
    </row>
    <row r="220" spans="1:14" x14ac:dyDescent="0.25">
      <c r="A220" s="216"/>
      <c r="B220" s="210"/>
      <c r="C220" s="210"/>
      <c r="D220" s="210"/>
      <c r="E220" s="232"/>
      <c r="F220" s="210"/>
      <c r="G220" s="262"/>
      <c r="H220" s="320"/>
      <c r="I220" s="210"/>
      <c r="J220" s="256"/>
      <c r="K220" s="210"/>
      <c r="L220" s="210"/>
      <c r="M220" s="210"/>
      <c r="N220" s="212"/>
    </row>
    <row r="221" spans="1:14" x14ac:dyDescent="0.25">
      <c r="A221" s="216"/>
      <c r="B221" s="210"/>
      <c r="C221" s="210"/>
      <c r="D221" s="210"/>
      <c r="E221" s="232"/>
      <c r="F221" s="210"/>
      <c r="G221" s="262"/>
      <c r="H221" s="320"/>
      <c r="I221" s="210"/>
      <c r="J221" s="256"/>
      <c r="K221" s="210"/>
      <c r="L221" s="210"/>
      <c r="M221" s="210"/>
      <c r="N221" s="212"/>
    </row>
    <row r="222" spans="1:14" x14ac:dyDescent="0.25">
      <c r="A222" s="216"/>
      <c r="B222" s="210"/>
      <c r="C222" s="210"/>
      <c r="D222" s="210"/>
      <c r="E222" s="232"/>
      <c r="F222" s="210"/>
      <c r="G222" s="262"/>
      <c r="H222" s="320"/>
      <c r="I222" s="210"/>
      <c r="J222" s="256"/>
      <c r="K222" s="210"/>
      <c r="L222" s="210"/>
      <c r="M222" s="210"/>
      <c r="N222" s="212"/>
    </row>
    <row r="223" spans="1:14" x14ac:dyDescent="0.25">
      <c r="A223" s="216"/>
      <c r="B223" s="210"/>
      <c r="C223" s="210"/>
      <c r="D223" s="210"/>
      <c r="E223" s="232"/>
      <c r="F223" s="210"/>
      <c r="G223" s="262"/>
      <c r="H223" s="320"/>
      <c r="I223" s="210"/>
      <c r="J223" s="256"/>
      <c r="K223" s="210"/>
      <c r="L223" s="210"/>
      <c r="M223" s="210"/>
      <c r="N223" s="212"/>
    </row>
    <row r="224" spans="1:14" x14ac:dyDescent="0.25">
      <c r="A224" s="216"/>
      <c r="B224" s="210"/>
      <c r="C224" s="210"/>
      <c r="D224" s="210"/>
      <c r="E224" s="232"/>
      <c r="F224" s="210"/>
      <c r="G224" s="262"/>
      <c r="H224" s="320"/>
      <c r="I224" s="210"/>
      <c r="J224" s="256"/>
      <c r="K224" s="210"/>
      <c r="L224" s="210"/>
      <c r="M224" s="210"/>
      <c r="N224" s="212"/>
    </row>
    <row r="225" spans="1:14" x14ac:dyDescent="0.25">
      <c r="A225" s="216"/>
      <c r="B225" s="210"/>
      <c r="C225" s="210"/>
      <c r="D225" s="210"/>
      <c r="E225" s="232"/>
      <c r="F225" s="210"/>
      <c r="G225" s="262"/>
      <c r="H225" s="320"/>
      <c r="I225" s="210"/>
      <c r="J225" s="256"/>
      <c r="K225" s="210"/>
      <c r="L225" s="210"/>
      <c r="M225" s="210"/>
      <c r="N225" s="212"/>
    </row>
    <row r="226" spans="1:14" x14ac:dyDescent="0.25">
      <c r="A226" s="216"/>
      <c r="B226" s="210"/>
      <c r="C226" s="210"/>
      <c r="D226" s="210"/>
      <c r="E226" s="210"/>
      <c r="F226" s="232"/>
      <c r="G226" s="262"/>
      <c r="H226" s="320"/>
      <c r="I226" s="210"/>
      <c r="J226" s="256"/>
      <c r="K226" s="210"/>
      <c r="L226" s="210"/>
      <c r="M226" s="210"/>
      <c r="N226" s="212"/>
    </row>
    <row r="227" spans="1:14" x14ac:dyDescent="0.25">
      <c r="A227" s="216"/>
      <c r="B227" s="210"/>
      <c r="C227" s="210"/>
      <c r="D227" s="210"/>
      <c r="E227" s="213"/>
      <c r="F227" s="213"/>
      <c r="G227" s="262"/>
      <c r="H227" s="320"/>
      <c r="I227" s="210"/>
      <c r="J227" s="256"/>
      <c r="K227" s="210"/>
      <c r="L227" s="210"/>
      <c r="M227" s="210"/>
      <c r="N227" s="212"/>
    </row>
    <row r="228" spans="1:14" x14ac:dyDescent="0.25">
      <c r="A228" s="216"/>
      <c r="B228" s="210"/>
      <c r="C228" s="210"/>
      <c r="D228" s="210"/>
      <c r="E228" s="213"/>
      <c r="F228" s="213"/>
      <c r="G228" s="262"/>
      <c r="H228" s="320"/>
      <c r="I228" s="210"/>
      <c r="J228" s="256"/>
      <c r="K228" s="210"/>
      <c r="L228" s="210"/>
      <c r="M228" s="210"/>
      <c r="N228" s="212"/>
    </row>
    <row r="229" spans="1:14" x14ac:dyDescent="0.25">
      <c r="A229" s="239"/>
      <c r="B229" s="196"/>
      <c r="C229" s="196"/>
      <c r="D229" s="196"/>
      <c r="E229" s="284"/>
      <c r="F229" s="284"/>
      <c r="G229" s="262"/>
      <c r="H229" s="286"/>
      <c r="I229" s="209"/>
      <c r="J229" s="281"/>
      <c r="K229" s="209"/>
      <c r="L229" s="209"/>
      <c r="M229" s="209"/>
      <c r="N229" s="208"/>
    </row>
    <row r="230" spans="1:14" x14ac:dyDescent="0.25">
      <c r="A230" s="239"/>
      <c r="B230" s="196"/>
      <c r="C230" s="196"/>
      <c r="D230" s="196"/>
      <c r="E230" s="284"/>
      <c r="F230" s="284"/>
      <c r="G230" s="262"/>
      <c r="H230" s="286"/>
      <c r="I230" s="209"/>
      <c r="J230" s="281"/>
      <c r="K230" s="209"/>
      <c r="L230" s="209"/>
      <c r="M230" s="209"/>
      <c r="N230" s="208"/>
    </row>
    <row r="231" spans="1:14" x14ac:dyDescent="0.25">
      <c r="A231" s="239"/>
      <c r="B231" s="196"/>
      <c r="C231" s="196"/>
      <c r="D231" s="196"/>
      <c r="E231" s="284"/>
      <c r="F231" s="284"/>
      <c r="G231" s="262"/>
      <c r="H231" s="286"/>
      <c r="I231" s="209"/>
      <c r="J231" s="281"/>
      <c r="K231" s="209"/>
      <c r="L231" s="209"/>
      <c r="M231" s="209"/>
      <c r="N231" s="208"/>
    </row>
    <row r="232" spans="1:14" x14ac:dyDescent="0.25">
      <c r="A232" s="239"/>
      <c r="B232" s="196"/>
      <c r="C232" s="196"/>
      <c r="D232" s="196"/>
      <c r="E232" s="284"/>
      <c r="F232" s="284"/>
      <c r="G232" s="262"/>
      <c r="H232" s="229"/>
      <c r="I232" s="209"/>
      <c r="J232" s="281"/>
      <c r="K232" s="209"/>
      <c r="L232" s="209"/>
      <c r="M232" s="209"/>
      <c r="N232" s="208"/>
    </row>
    <row r="233" spans="1:14" x14ac:dyDescent="0.25">
      <c r="A233" s="239"/>
      <c r="B233" s="196"/>
      <c r="C233" s="196"/>
      <c r="D233" s="196"/>
      <c r="E233" s="284"/>
      <c r="F233" s="284"/>
      <c r="G233" s="262"/>
      <c r="H233" s="229"/>
      <c r="I233" s="209"/>
      <c r="J233" s="281"/>
      <c r="K233" s="209"/>
      <c r="L233" s="209"/>
      <c r="M233" s="209"/>
      <c r="N233" s="208"/>
    </row>
    <row r="234" spans="1:14" x14ac:dyDescent="0.25">
      <c r="A234" s="239"/>
      <c r="B234" s="196"/>
      <c r="C234" s="196"/>
      <c r="D234" s="196"/>
      <c r="E234" s="284"/>
      <c r="F234" s="284"/>
      <c r="G234" s="262"/>
      <c r="H234" s="229"/>
      <c r="I234" s="209"/>
      <c r="J234" s="281"/>
      <c r="K234" s="209"/>
      <c r="L234" s="209"/>
      <c r="M234" s="209"/>
      <c r="N234" s="208"/>
    </row>
    <row r="235" spans="1:14" x14ac:dyDescent="0.25">
      <c r="A235" s="239"/>
      <c r="B235" s="196"/>
      <c r="C235" s="196"/>
      <c r="D235" s="196"/>
      <c r="E235" s="284"/>
      <c r="F235" s="284"/>
      <c r="G235" s="262"/>
      <c r="H235" s="229"/>
      <c r="I235" s="209"/>
      <c r="J235" s="281"/>
      <c r="K235" s="209"/>
      <c r="L235" s="209"/>
      <c r="M235" s="209"/>
      <c r="N235" s="208"/>
    </row>
    <row r="236" spans="1:14" x14ac:dyDescent="0.25">
      <c r="A236" s="239"/>
      <c r="B236" s="196"/>
      <c r="C236" s="196"/>
      <c r="D236" s="196"/>
      <c r="E236" s="284"/>
      <c r="F236" s="284"/>
      <c r="G236" s="262"/>
      <c r="H236" s="229"/>
      <c r="I236" s="209"/>
      <c r="J236" s="281"/>
      <c r="K236" s="209"/>
      <c r="L236" s="209"/>
      <c r="M236" s="209"/>
      <c r="N236" s="208"/>
    </row>
    <row r="237" spans="1:14" x14ac:dyDescent="0.25">
      <c r="A237" s="196"/>
      <c r="B237" s="196"/>
      <c r="C237" s="196"/>
      <c r="D237" s="196"/>
      <c r="E237" s="254"/>
      <c r="F237" s="254"/>
      <c r="G237" s="262"/>
      <c r="H237" s="229"/>
      <c r="I237" s="209"/>
      <c r="J237" s="209"/>
      <c r="K237" s="209"/>
      <c r="L237" s="209"/>
      <c r="M237" s="209"/>
      <c r="N237" s="208"/>
    </row>
    <row r="238" spans="1:14" x14ac:dyDescent="0.25">
      <c r="A238" s="196"/>
      <c r="B238" s="196"/>
      <c r="C238" s="196"/>
      <c r="D238" s="196"/>
      <c r="E238" s="196"/>
      <c r="F238" s="285"/>
      <c r="G238" s="262"/>
      <c r="H238" s="229"/>
      <c r="I238" s="209"/>
      <c r="J238" s="209"/>
      <c r="K238" s="209"/>
      <c r="L238" s="209"/>
      <c r="M238" s="209"/>
      <c r="N238" s="208"/>
    </row>
    <row r="239" spans="1:14" x14ac:dyDescent="0.25">
      <c r="A239" s="196"/>
      <c r="B239" s="196"/>
      <c r="C239" s="196"/>
      <c r="D239" s="196"/>
      <c r="E239" s="196"/>
      <c r="F239" s="196"/>
      <c r="G239" s="262"/>
      <c r="H239" s="229"/>
      <c r="I239" s="209"/>
      <c r="J239" s="209"/>
      <c r="K239" s="209"/>
      <c r="L239" s="209"/>
      <c r="M239" s="209"/>
      <c r="N239" s="208"/>
    </row>
    <row r="240" spans="1:14" x14ac:dyDescent="0.25">
      <c r="A240" s="26"/>
      <c r="B240" s="26"/>
      <c r="C240" s="26"/>
      <c r="D240" s="26"/>
      <c r="E240" s="26"/>
      <c r="F240" s="26"/>
      <c r="G240" s="262"/>
      <c r="H240" s="26"/>
      <c r="I240" s="124"/>
      <c r="J240" s="124"/>
      <c r="K240" s="124"/>
      <c r="L240" s="124"/>
      <c r="M240" s="26"/>
      <c r="N240" s="25"/>
    </row>
    <row r="241" spans="1:14" x14ac:dyDescent="0.25">
      <c r="A241" s="26"/>
      <c r="B241" s="26"/>
      <c r="C241" s="26"/>
      <c r="D241" s="26"/>
      <c r="E241" s="26"/>
      <c r="F241" s="26"/>
      <c r="G241" s="262"/>
      <c r="H241" s="26"/>
      <c r="I241" s="124"/>
      <c r="J241" s="124"/>
      <c r="K241" s="124"/>
      <c r="L241" s="124"/>
      <c r="M241" s="26"/>
      <c r="N241" s="25"/>
    </row>
    <row r="242" spans="1:14" x14ac:dyDescent="0.25">
      <c r="A242" s="26"/>
      <c r="B242" s="26"/>
      <c r="C242" s="26"/>
      <c r="D242" s="26"/>
      <c r="E242" s="26"/>
      <c r="F242" s="26"/>
      <c r="G242" s="262"/>
      <c r="H242" s="26"/>
      <c r="I242" s="124"/>
      <c r="J242" s="124"/>
      <c r="K242" s="124"/>
      <c r="L242" s="124"/>
      <c r="M242" s="26"/>
      <c r="N242" s="25"/>
    </row>
    <row r="243" spans="1:14" x14ac:dyDescent="0.25">
      <c r="A243" s="26"/>
      <c r="B243" s="26"/>
      <c r="C243" s="26"/>
      <c r="D243" s="26"/>
      <c r="E243" s="26"/>
      <c r="F243" s="26"/>
      <c r="G243" s="262"/>
      <c r="H243" s="26"/>
      <c r="I243" s="124"/>
      <c r="J243" s="124"/>
      <c r="K243" s="124"/>
      <c r="L243" s="124"/>
      <c r="M243" s="26"/>
      <c r="N243" s="25"/>
    </row>
    <row r="244" spans="1:14" x14ac:dyDescent="0.25">
      <c r="A244" s="26"/>
      <c r="B244" s="26"/>
      <c r="C244" s="26"/>
      <c r="D244" s="26"/>
      <c r="E244" s="26"/>
      <c r="F244" s="26"/>
      <c r="G244" s="262"/>
      <c r="H244" s="26"/>
      <c r="I244" s="124"/>
      <c r="J244" s="124"/>
      <c r="K244" s="124"/>
      <c r="L244" s="124"/>
      <c r="M244" s="26"/>
      <c r="N244" s="25"/>
    </row>
    <row r="245" spans="1:14" x14ac:dyDescent="0.25">
      <c r="A245" s="26"/>
      <c r="B245" s="26"/>
      <c r="C245" s="26"/>
      <c r="D245" s="26"/>
      <c r="E245" s="26"/>
      <c r="F245" s="26"/>
      <c r="G245" s="262"/>
      <c r="H245" s="26"/>
      <c r="I245" s="124"/>
      <c r="J245" s="124"/>
      <c r="K245" s="124"/>
      <c r="L245" s="124"/>
      <c r="M245" s="26"/>
      <c r="N245" s="25"/>
    </row>
    <row r="246" spans="1:14" x14ac:dyDescent="0.25">
      <c r="A246" s="26"/>
      <c r="B246" s="26"/>
      <c r="C246" s="26"/>
      <c r="D246" s="26"/>
      <c r="E246" s="26"/>
      <c r="F246" s="26"/>
      <c r="G246" s="262"/>
      <c r="H246" s="26"/>
      <c r="I246" s="124"/>
      <c r="J246" s="124"/>
      <c r="K246" s="124"/>
      <c r="L246" s="124"/>
      <c r="M246" s="26"/>
      <c r="N246" s="25"/>
    </row>
    <row r="247" spans="1:14" x14ac:dyDescent="0.25">
      <c r="A247" s="26"/>
      <c r="B247" s="26"/>
      <c r="C247" s="26"/>
      <c r="D247" s="26"/>
      <c r="E247" s="26"/>
      <c r="F247" s="26"/>
      <c r="G247" s="262"/>
      <c r="H247" s="26"/>
      <c r="I247" s="124"/>
      <c r="J247" s="124"/>
      <c r="K247" s="124"/>
      <c r="L247" s="124"/>
      <c r="M247" s="26"/>
      <c r="N247" s="25"/>
    </row>
    <row r="248" spans="1:14" x14ac:dyDescent="0.25">
      <c r="A248" s="26"/>
      <c r="B248" s="26"/>
      <c r="C248" s="26"/>
      <c r="D248" s="26"/>
      <c r="E248" s="26"/>
      <c r="F248" s="26"/>
      <c r="G248" s="262"/>
      <c r="H248" s="26"/>
      <c r="I248" s="124"/>
      <c r="J248" s="124"/>
      <c r="K248" s="124"/>
      <c r="L248" s="124"/>
      <c r="M248" s="26"/>
      <c r="N248" s="25"/>
    </row>
    <row r="249" spans="1:14" x14ac:dyDescent="0.25">
      <c r="A249" s="26"/>
      <c r="B249" s="26"/>
      <c r="C249" s="26"/>
      <c r="D249" s="26"/>
      <c r="E249" s="26"/>
      <c r="F249" s="26"/>
      <c r="G249" s="262"/>
      <c r="H249" s="26"/>
      <c r="I249" s="124"/>
      <c r="J249" s="124"/>
      <c r="K249" s="124"/>
      <c r="L249" s="124"/>
      <c r="M249" s="26"/>
      <c r="N249" s="25"/>
    </row>
    <row r="250" spans="1:14" x14ac:dyDescent="0.25">
      <c r="G250" s="262"/>
      <c r="I250" s="123"/>
      <c r="J250" s="123"/>
      <c r="K250" s="123"/>
      <c r="L250" s="123"/>
    </row>
    <row r="251" spans="1:14" x14ac:dyDescent="0.25">
      <c r="G251" s="262"/>
      <c r="I251" s="123"/>
      <c r="J251" s="123"/>
      <c r="K251" s="123"/>
      <c r="L251" s="123"/>
    </row>
    <row r="252" spans="1:14" x14ac:dyDescent="0.25">
      <c r="G252" s="262"/>
      <c r="I252" s="123"/>
      <c r="J252" s="123"/>
      <c r="K252" s="123"/>
      <c r="L252" s="123"/>
    </row>
    <row r="253" spans="1:14" x14ac:dyDescent="0.25">
      <c r="G253" s="262"/>
      <c r="I253" s="123"/>
      <c r="J253" s="123"/>
      <c r="K253" s="123"/>
      <c r="L253" s="123"/>
    </row>
    <row r="254" spans="1:14" x14ac:dyDescent="0.25">
      <c r="G254" s="262"/>
      <c r="I254" s="123"/>
      <c r="J254" s="123"/>
      <c r="K254" s="123"/>
      <c r="L254" s="123"/>
    </row>
    <row r="255" spans="1:14" x14ac:dyDescent="0.25">
      <c r="G255" s="262"/>
      <c r="I255" s="123"/>
      <c r="J255" s="123"/>
      <c r="K255" s="123"/>
      <c r="L255" s="123"/>
    </row>
    <row r="256" spans="1:14" x14ac:dyDescent="0.25">
      <c r="G256" s="262"/>
      <c r="I256" s="123"/>
      <c r="J256" s="123"/>
      <c r="K256" s="123"/>
      <c r="L256" s="123"/>
    </row>
    <row r="257" spans="7:12" x14ac:dyDescent="0.25">
      <c r="G257" s="262"/>
      <c r="I257" s="123"/>
      <c r="J257" s="123"/>
      <c r="K257" s="123"/>
      <c r="L257" s="123"/>
    </row>
    <row r="258" spans="7:12" x14ac:dyDescent="0.25">
      <c r="G258" s="262"/>
      <c r="I258" s="123"/>
      <c r="J258" s="123"/>
      <c r="K258" s="123"/>
      <c r="L258" s="123"/>
    </row>
    <row r="259" spans="7:12" x14ac:dyDescent="0.25">
      <c r="G259" s="262"/>
      <c r="I259" s="123"/>
      <c r="J259" s="123"/>
      <c r="K259" s="123"/>
      <c r="L259" s="123"/>
    </row>
    <row r="260" spans="7:12" x14ac:dyDescent="0.25">
      <c r="G260" s="262"/>
      <c r="I260" s="123"/>
      <c r="J260" s="123"/>
      <c r="K260" s="123"/>
      <c r="L260" s="123"/>
    </row>
    <row r="261" spans="7:12" x14ac:dyDescent="0.25">
      <c r="G261" s="262"/>
      <c r="I261" s="123"/>
      <c r="J261" s="123"/>
      <c r="K261" s="123"/>
      <c r="L261" s="123"/>
    </row>
    <row r="262" spans="7:12" x14ac:dyDescent="0.25">
      <c r="G262" s="262"/>
      <c r="I262" s="123"/>
      <c r="J262" s="123"/>
      <c r="K262" s="123"/>
      <c r="L262" s="123"/>
    </row>
    <row r="263" spans="7:12" x14ac:dyDescent="0.25">
      <c r="G263" s="262"/>
      <c r="I263" s="123"/>
      <c r="J263" s="123"/>
      <c r="K263" s="123"/>
      <c r="L263" s="123"/>
    </row>
    <row r="264" spans="7:12" x14ac:dyDescent="0.25">
      <c r="G264" s="262"/>
      <c r="I264" s="123"/>
      <c r="J264" s="123"/>
      <c r="K264" s="123"/>
      <c r="L264" s="123"/>
    </row>
    <row r="265" spans="7:12" x14ac:dyDescent="0.25">
      <c r="G265" s="262"/>
      <c r="I265" s="123"/>
      <c r="J265" s="123"/>
      <c r="K265" s="123"/>
      <c r="L265" s="123"/>
    </row>
    <row r="266" spans="7:12" x14ac:dyDescent="0.25">
      <c r="G266" s="262"/>
      <c r="I266" s="123"/>
      <c r="J266" s="123"/>
      <c r="K266" s="123"/>
      <c r="L266" s="123"/>
    </row>
    <row r="267" spans="7:12" x14ac:dyDescent="0.25">
      <c r="G267" s="262"/>
      <c r="I267" s="123"/>
      <c r="J267" s="123"/>
      <c r="K267" s="123"/>
      <c r="L267" s="123"/>
    </row>
    <row r="268" spans="7:12" x14ac:dyDescent="0.25">
      <c r="G268" s="262"/>
      <c r="I268" s="123"/>
      <c r="J268" s="123"/>
      <c r="K268" s="123"/>
      <c r="L268" s="123"/>
    </row>
    <row r="269" spans="7:12" x14ac:dyDescent="0.25">
      <c r="G269" s="262"/>
      <c r="I269" s="123"/>
      <c r="J269" s="123"/>
      <c r="K269" s="123"/>
      <c r="L269" s="123"/>
    </row>
    <row r="270" spans="7:12" x14ac:dyDescent="0.25">
      <c r="G270" s="262"/>
      <c r="I270" s="123"/>
      <c r="J270" s="123"/>
      <c r="K270" s="123"/>
      <c r="L270" s="123"/>
    </row>
    <row r="271" spans="7:12" x14ac:dyDescent="0.25">
      <c r="G271" s="262"/>
      <c r="I271" s="123"/>
      <c r="J271" s="123"/>
      <c r="K271" s="123"/>
      <c r="L271" s="123"/>
    </row>
    <row r="272" spans="7:12" x14ac:dyDescent="0.25">
      <c r="G272" s="262"/>
      <c r="I272" s="123"/>
      <c r="J272" s="123"/>
      <c r="K272" s="123"/>
      <c r="L272" s="123"/>
    </row>
    <row r="273" spans="7:12" x14ac:dyDescent="0.25">
      <c r="G273" s="262"/>
      <c r="I273" s="123"/>
      <c r="J273" s="123"/>
      <c r="K273" s="123"/>
      <c r="L273" s="123"/>
    </row>
    <row r="274" spans="7:12" x14ac:dyDescent="0.25">
      <c r="G274" s="262"/>
      <c r="I274" s="123"/>
      <c r="J274" s="123"/>
      <c r="K274" s="123"/>
      <c r="L274" s="123"/>
    </row>
    <row r="275" spans="7:12" x14ac:dyDescent="0.25">
      <c r="G275" s="262"/>
      <c r="I275" s="123"/>
      <c r="J275" s="123"/>
      <c r="K275" s="123"/>
      <c r="L275" s="123"/>
    </row>
    <row r="276" spans="7:12" x14ac:dyDescent="0.25">
      <c r="G276" s="262"/>
      <c r="I276" s="123"/>
      <c r="J276" s="123"/>
      <c r="K276" s="123"/>
      <c r="L276" s="123"/>
    </row>
    <row r="277" spans="7:12" x14ac:dyDescent="0.25">
      <c r="G277" s="262"/>
      <c r="I277" s="123"/>
      <c r="J277" s="123"/>
      <c r="K277" s="123"/>
      <c r="L277" s="123"/>
    </row>
    <row r="278" spans="7:12" x14ac:dyDescent="0.25">
      <c r="G278" s="262"/>
      <c r="I278" s="123"/>
      <c r="J278" s="123"/>
      <c r="K278" s="123"/>
      <c r="L278" s="123"/>
    </row>
    <row r="279" spans="7:12" x14ac:dyDescent="0.25">
      <c r="G279" s="262"/>
      <c r="I279" s="123"/>
      <c r="J279" s="123"/>
      <c r="K279" s="123"/>
      <c r="L279" s="123"/>
    </row>
    <row r="280" spans="7:12" x14ac:dyDescent="0.25">
      <c r="G280" s="262"/>
      <c r="I280" s="123"/>
      <c r="J280" s="123"/>
      <c r="K280" s="123"/>
      <c r="L280" s="123"/>
    </row>
    <row r="281" spans="7:12" x14ac:dyDescent="0.25">
      <c r="G281" s="262"/>
      <c r="I281" s="123"/>
      <c r="J281" s="123"/>
      <c r="K281" s="123"/>
      <c r="L281" s="123"/>
    </row>
    <row r="282" spans="7:12" x14ac:dyDescent="0.25">
      <c r="G282" s="262"/>
      <c r="I282" s="123"/>
      <c r="J282" s="123"/>
      <c r="K282" s="123"/>
      <c r="L282" s="123"/>
    </row>
    <row r="283" spans="7:12" x14ac:dyDescent="0.25">
      <c r="G283" s="262"/>
      <c r="I283" s="123"/>
      <c r="J283" s="123"/>
      <c r="K283" s="123"/>
      <c r="L283" s="123"/>
    </row>
    <row r="284" spans="7:12" x14ac:dyDescent="0.25">
      <c r="G284" s="262"/>
      <c r="I284" s="123"/>
      <c r="J284" s="123"/>
      <c r="K284" s="123"/>
      <c r="L284" s="123"/>
    </row>
    <row r="285" spans="7:12" x14ac:dyDescent="0.25">
      <c r="G285" s="262"/>
      <c r="I285" s="123"/>
      <c r="J285" s="123"/>
      <c r="K285" s="123"/>
      <c r="L285" s="123"/>
    </row>
    <row r="286" spans="7:12" x14ac:dyDescent="0.25">
      <c r="G286" s="262"/>
      <c r="I286" s="123"/>
      <c r="J286" s="123"/>
      <c r="K286" s="123"/>
      <c r="L286" s="123"/>
    </row>
    <row r="287" spans="7:12" x14ac:dyDescent="0.25">
      <c r="G287" s="262"/>
      <c r="I287" s="123"/>
      <c r="J287" s="123"/>
      <c r="K287" s="123"/>
      <c r="L287" s="123"/>
    </row>
    <row r="288" spans="7:12" x14ac:dyDescent="0.25">
      <c r="G288" s="262"/>
      <c r="I288" s="123"/>
      <c r="J288" s="123"/>
      <c r="K288" s="123"/>
      <c r="L288" s="123"/>
    </row>
    <row r="289" spans="7:12" x14ac:dyDescent="0.25">
      <c r="G289" s="262"/>
      <c r="I289" s="123"/>
      <c r="J289" s="123"/>
      <c r="K289" s="123"/>
      <c r="L289" s="123"/>
    </row>
    <row r="290" spans="7:12" x14ac:dyDescent="0.25">
      <c r="G290" s="262"/>
      <c r="I290" s="123"/>
      <c r="J290" s="123"/>
      <c r="K290" s="123"/>
      <c r="L290" s="123"/>
    </row>
    <row r="291" spans="7:12" x14ac:dyDescent="0.25">
      <c r="G291" s="262"/>
      <c r="I291" s="123"/>
      <c r="J291" s="123"/>
      <c r="K291" s="123"/>
      <c r="L291" s="123"/>
    </row>
    <row r="292" spans="7:12" x14ac:dyDescent="0.25">
      <c r="G292" s="262"/>
      <c r="I292" s="123"/>
      <c r="J292" s="123"/>
      <c r="K292" s="123"/>
      <c r="L292" s="123"/>
    </row>
    <row r="293" spans="7:12" x14ac:dyDescent="0.25">
      <c r="G293" s="262"/>
      <c r="I293" s="123"/>
      <c r="J293" s="123"/>
      <c r="K293" s="123"/>
      <c r="L293" s="123"/>
    </row>
    <row r="294" spans="7:12" x14ac:dyDescent="0.25">
      <c r="G294" s="262"/>
      <c r="I294" s="123"/>
      <c r="J294" s="123"/>
      <c r="K294" s="123"/>
      <c r="L294" s="123"/>
    </row>
    <row r="295" spans="7:12" x14ac:dyDescent="0.25">
      <c r="G295" s="262"/>
      <c r="I295" s="123"/>
      <c r="J295" s="123"/>
      <c r="K295" s="123"/>
      <c r="L295" s="123"/>
    </row>
    <row r="296" spans="7:12" x14ac:dyDescent="0.25">
      <c r="G296" s="262"/>
      <c r="I296" s="123"/>
      <c r="J296" s="123"/>
      <c r="K296" s="123"/>
      <c r="L296" s="123"/>
    </row>
    <row r="297" spans="7:12" x14ac:dyDescent="0.25">
      <c r="G297" s="262"/>
      <c r="I297" s="123"/>
      <c r="J297" s="123"/>
      <c r="K297" s="123"/>
      <c r="L297" s="123"/>
    </row>
    <row r="298" spans="7:12" x14ac:dyDescent="0.25">
      <c r="G298" s="262"/>
      <c r="I298" s="123"/>
      <c r="J298" s="123"/>
      <c r="K298" s="123"/>
      <c r="L298" s="123"/>
    </row>
    <row r="299" spans="7:12" x14ac:dyDescent="0.25">
      <c r="G299" s="262"/>
      <c r="I299" s="123"/>
      <c r="J299" s="123"/>
      <c r="K299" s="123"/>
      <c r="L299" s="123"/>
    </row>
    <row r="300" spans="7:12" x14ac:dyDescent="0.25">
      <c r="G300" s="262"/>
      <c r="I300" s="123"/>
      <c r="J300" s="123"/>
      <c r="K300" s="123"/>
      <c r="L300" s="123"/>
    </row>
    <row r="301" spans="7:12" x14ac:dyDescent="0.25">
      <c r="G301" s="262"/>
      <c r="I301" s="123"/>
      <c r="J301" s="123"/>
      <c r="K301" s="123"/>
      <c r="L301" s="123"/>
    </row>
    <row r="302" spans="7:12" x14ac:dyDescent="0.25">
      <c r="G302" s="262"/>
      <c r="I302" s="123"/>
      <c r="J302" s="123"/>
      <c r="K302" s="123"/>
      <c r="L302" s="123"/>
    </row>
    <row r="303" spans="7:12" x14ac:dyDescent="0.25">
      <c r="G303" s="262"/>
      <c r="I303" s="123"/>
      <c r="J303" s="123"/>
      <c r="K303" s="123"/>
      <c r="L303" s="123"/>
    </row>
    <row r="304" spans="7:12" x14ac:dyDescent="0.25">
      <c r="G304" s="262"/>
      <c r="I304" s="123"/>
      <c r="J304" s="123"/>
      <c r="K304" s="123"/>
      <c r="L304" s="123"/>
    </row>
    <row r="305" spans="7:12" x14ac:dyDescent="0.25">
      <c r="G305" s="262"/>
      <c r="I305" s="123"/>
      <c r="J305" s="123"/>
      <c r="K305" s="123"/>
      <c r="L305" s="123"/>
    </row>
    <row r="306" spans="7:12" x14ac:dyDescent="0.25">
      <c r="I306" s="123"/>
      <c r="J306" s="123"/>
      <c r="K306" s="123"/>
      <c r="L306" s="123"/>
    </row>
    <row r="307" spans="7:12" x14ac:dyDescent="0.25">
      <c r="I307" s="123"/>
      <c r="J307" s="123"/>
      <c r="K307" s="123"/>
      <c r="L307" s="123"/>
    </row>
    <row r="308" spans="7:12" x14ac:dyDescent="0.25">
      <c r="I308" s="123"/>
      <c r="J308" s="123"/>
      <c r="K308" s="123"/>
      <c r="L308" s="123"/>
    </row>
    <row r="309" spans="7:12" x14ac:dyDescent="0.25">
      <c r="I309" s="123"/>
      <c r="J309" s="123"/>
      <c r="K309" s="123"/>
      <c r="L309" s="123"/>
    </row>
    <row r="310" spans="7:12" x14ac:dyDescent="0.25">
      <c r="I310" s="123"/>
      <c r="J310" s="123"/>
      <c r="K310" s="123"/>
      <c r="L310" s="123"/>
    </row>
    <row r="311" spans="7:12" x14ac:dyDescent="0.25">
      <c r="I311" s="123"/>
      <c r="J311" s="123"/>
      <c r="K311" s="123"/>
      <c r="L311" s="123"/>
    </row>
    <row r="312" spans="7:12" x14ac:dyDescent="0.25">
      <c r="I312" s="123"/>
      <c r="J312" s="123"/>
      <c r="K312" s="123"/>
      <c r="L312" s="123"/>
    </row>
    <row r="313" spans="7:12" x14ac:dyDescent="0.25">
      <c r="I313" s="123"/>
      <c r="J313" s="123"/>
      <c r="K313" s="123"/>
      <c r="L313" s="123"/>
    </row>
    <row r="314" spans="7:12" x14ac:dyDescent="0.25">
      <c r="I314" s="123"/>
      <c r="J314" s="123"/>
      <c r="K314" s="123"/>
      <c r="L314" s="123"/>
    </row>
    <row r="315" spans="7:12" x14ac:dyDescent="0.25">
      <c r="I315" s="123"/>
      <c r="J315" s="123"/>
      <c r="K315" s="123"/>
      <c r="L315" s="123"/>
    </row>
    <row r="316" spans="7:12" x14ac:dyDescent="0.25">
      <c r="I316" s="123"/>
      <c r="J316" s="123"/>
      <c r="K316" s="123"/>
      <c r="L316" s="123"/>
    </row>
    <row r="317" spans="7:12" x14ac:dyDescent="0.25">
      <c r="I317" s="123"/>
      <c r="J317" s="123"/>
      <c r="K317" s="123"/>
      <c r="L317" s="123"/>
    </row>
    <row r="318" spans="7:12" x14ac:dyDescent="0.25">
      <c r="I318" s="123"/>
      <c r="J318" s="123"/>
      <c r="K318" s="123"/>
      <c r="L318" s="123"/>
    </row>
    <row r="319" spans="7:12" x14ac:dyDescent="0.25">
      <c r="I319" s="123"/>
      <c r="J319" s="123"/>
      <c r="K319" s="123"/>
      <c r="L319" s="123"/>
    </row>
    <row r="320" spans="7: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row r="4537" spans="9:12" x14ac:dyDescent="0.25">
      <c r="I4537" s="123"/>
      <c r="J4537" s="123"/>
      <c r="K4537" s="123"/>
      <c r="L4537" s="123"/>
    </row>
    <row r="4538" spans="9:12" x14ac:dyDescent="0.25">
      <c r="I4538" s="123"/>
      <c r="J4538" s="123"/>
      <c r="K4538" s="123"/>
      <c r="L4538" s="123"/>
    </row>
    <row r="4539" spans="9:12" x14ac:dyDescent="0.25">
      <c r="I4539" s="123"/>
      <c r="J4539" s="123"/>
      <c r="K4539" s="123"/>
      <c r="L4539" s="123"/>
    </row>
    <row r="4540" spans="9:12" x14ac:dyDescent="0.25">
      <c r="I4540" s="123"/>
      <c r="J4540" s="123"/>
      <c r="K4540" s="123"/>
      <c r="L4540" s="123"/>
    </row>
    <row r="4541" spans="9:12" x14ac:dyDescent="0.25">
      <c r="I4541" s="123"/>
      <c r="J4541" s="123"/>
      <c r="K4541" s="123"/>
      <c r="L4541" s="123"/>
    </row>
    <row r="4542" spans="9:12" x14ac:dyDescent="0.25">
      <c r="I4542" s="123"/>
      <c r="J4542" s="123"/>
      <c r="K4542" s="123"/>
      <c r="L4542" s="123"/>
    </row>
    <row r="4543" spans="9:12" x14ac:dyDescent="0.25">
      <c r="I4543" s="123"/>
      <c r="J4543" s="123"/>
      <c r="K4543" s="123"/>
      <c r="L4543" s="123"/>
    </row>
    <row r="4544" spans="9:12" x14ac:dyDescent="0.25">
      <c r="I4544" s="123"/>
      <c r="J4544" s="123"/>
      <c r="K4544" s="123"/>
      <c r="L4544" s="123"/>
    </row>
    <row r="4545" spans="9:12" x14ac:dyDescent="0.25">
      <c r="I4545" s="123"/>
      <c r="J4545" s="123"/>
      <c r="K4545" s="123"/>
      <c r="L4545" s="123"/>
    </row>
    <row r="4546" spans="9:12" x14ac:dyDescent="0.25">
      <c r="I4546" s="123"/>
      <c r="J4546" s="123"/>
      <c r="K4546" s="123"/>
      <c r="L4546" s="123"/>
    </row>
    <row r="4547" spans="9:12" x14ac:dyDescent="0.25">
      <c r="I4547" s="123"/>
      <c r="J4547" s="123"/>
      <c r="K4547" s="123"/>
      <c r="L4547" s="123"/>
    </row>
    <row r="4548" spans="9:12" x14ac:dyDescent="0.25">
      <c r="I4548" s="123"/>
      <c r="J4548" s="123"/>
      <c r="K4548" s="123"/>
      <c r="L4548" s="123"/>
    </row>
    <row r="4549" spans="9:12" x14ac:dyDescent="0.25">
      <c r="I4549" s="123"/>
      <c r="J4549" s="123"/>
      <c r="K4549" s="123"/>
      <c r="L4549" s="123"/>
    </row>
    <row r="4550" spans="9:12" x14ac:dyDescent="0.25">
      <c r="I4550" s="123"/>
      <c r="J4550" s="123"/>
      <c r="K4550" s="123"/>
      <c r="L4550" s="123"/>
    </row>
    <row r="4551" spans="9:12" x14ac:dyDescent="0.25">
      <c r="I4551" s="123"/>
      <c r="J4551" s="123"/>
      <c r="K4551" s="123"/>
      <c r="L4551" s="123"/>
    </row>
    <row r="4552" spans="9:12" x14ac:dyDescent="0.25">
      <c r="I4552" s="123"/>
      <c r="J4552" s="123"/>
      <c r="K4552" s="123"/>
      <c r="L4552" s="123"/>
    </row>
    <row r="4553" spans="9:12" x14ac:dyDescent="0.25">
      <c r="I4553" s="123"/>
      <c r="J4553" s="123"/>
      <c r="K4553" s="123"/>
      <c r="L4553" s="123"/>
    </row>
    <row r="4554" spans="9:12" x14ac:dyDescent="0.25">
      <c r="I4554" s="123"/>
      <c r="J4554" s="123"/>
      <c r="K4554" s="123"/>
      <c r="L4554" s="123"/>
    </row>
    <row r="4555" spans="9:12" x14ac:dyDescent="0.25">
      <c r="I4555" s="123"/>
      <c r="J4555" s="123"/>
      <c r="K4555" s="123"/>
      <c r="L4555" s="123"/>
    </row>
    <row r="4556" spans="9:12" x14ac:dyDescent="0.25">
      <c r="I4556" s="123"/>
      <c r="J4556" s="123"/>
      <c r="K4556" s="123"/>
      <c r="L4556" s="123"/>
    </row>
    <row r="4557" spans="9:12" x14ac:dyDescent="0.25">
      <c r="I4557" s="123"/>
      <c r="J4557" s="123"/>
      <c r="K4557" s="123"/>
      <c r="L4557" s="123"/>
    </row>
    <row r="4558" spans="9:12" x14ac:dyDescent="0.25">
      <c r="I4558" s="123"/>
      <c r="J4558" s="123"/>
      <c r="K4558" s="123"/>
      <c r="L4558" s="123"/>
    </row>
    <row r="4559" spans="9:12" x14ac:dyDescent="0.25">
      <c r="I4559" s="123"/>
      <c r="J4559" s="123"/>
      <c r="K4559" s="123"/>
      <c r="L4559" s="123"/>
    </row>
    <row r="4560" spans="9:12" x14ac:dyDescent="0.25">
      <c r="I4560" s="123"/>
      <c r="J4560" s="123"/>
      <c r="K4560" s="123"/>
      <c r="L4560" s="123"/>
    </row>
    <row r="4561" spans="9:12" x14ac:dyDescent="0.25">
      <c r="I4561" s="123"/>
      <c r="J4561" s="123"/>
      <c r="K4561" s="123"/>
      <c r="L4561" s="123"/>
    </row>
    <row r="4562" spans="9:12" x14ac:dyDescent="0.25">
      <c r="I4562" s="123"/>
      <c r="J4562" s="123"/>
      <c r="K4562" s="123"/>
      <c r="L4562" s="123"/>
    </row>
    <row r="4563" spans="9:12" x14ac:dyDescent="0.25">
      <c r="I4563" s="123"/>
      <c r="J4563" s="123"/>
      <c r="K4563" s="123"/>
      <c r="L4563" s="123"/>
    </row>
    <row r="4564" spans="9:12" x14ac:dyDescent="0.25">
      <c r="I4564" s="123"/>
      <c r="J4564" s="123"/>
      <c r="K4564" s="123"/>
      <c r="L4564" s="123"/>
    </row>
    <row r="4565" spans="9:12" x14ac:dyDescent="0.25">
      <c r="I4565" s="123"/>
      <c r="J4565" s="123"/>
      <c r="K4565" s="123"/>
      <c r="L4565" s="123"/>
    </row>
    <row r="4566" spans="9:12" x14ac:dyDescent="0.25">
      <c r="I4566" s="123"/>
      <c r="J4566" s="123"/>
      <c r="K4566" s="123"/>
      <c r="L4566" s="123"/>
    </row>
    <row r="4567" spans="9:12" x14ac:dyDescent="0.25">
      <c r="I4567" s="123"/>
      <c r="J4567" s="123"/>
      <c r="K4567" s="123"/>
      <c r="L4567" s="123"/>
    </row>
    <row r="4568" spans="9:12" x14ac:dyDescent="0.25">
      <c r="I4568" s="123"/>
      <c r="J4568" s="123"/>
      <c r="K4568" s="123"/>
      <c r="L4568" s="123"/>
    </row>
    <row r="4569" spans="9:12" x14ac:dyDescent="0.25">
      <c r="I4569" s="123"/>
      <c r="J4569" s="123"/>
      <c r="K4569" s="123"/>
      <c r="L4569" s="123"/>
    </row>
    <row r="4570" spans="9:12" x14ac:dyDescent="0.25">
      <c r="I4570" s="123"/>
      <c r="J4570" s="123"/>
      <c r="K4570" s="123"/>
      <c r="L4570" s="123"/>
    </row>
    <row r="4571" spans="9:12" x14ac:dyDescent="0.25">
      <c r="I4571" s="123"/>
      <c r="J4571" s="123"/>
      <c r="K4571" s="123"/>
      <c r="L4571" s="123"/>
    </row>
    <row r="4572" spans="9:12" x14ac:dyDescent="0.25">
      <c r="I4572" s="123"/>
      <c r="J4572" s="123"/>
      <c r="K4572" s="123"/>
      <c r="L4572" s="123"/>
    </row>
    <row r="4573" spans="9:12" x14ac:dyDescent="0.25">
      <c r="I4573" s="123"/>
      <c r="J4573" s="123"/>
      <c r="K4573" s="123"/>
      <c r="L4573" s="123"/>
    </row>
    <row r="4574" spans="9:12" x14ac:dyDescent="0.25">
      <c r="I4574" s="123"/>
      <c r="J4574" s="123"/>
      <c r="K4574" s="123"/>
      <c r="L4574" s="123"/>
    </row>
    <row r="4575" spans="9:12" x14ac:dyDescent="0.25">
      <c r="I4575" s="123"/>
      <c r="J4575" s="123"/>
      <c r="K4575" s="123"/>
      <c r="L4575" s="123"/>
    </row>
    <row r="4576" spans="9:12" x14ac:dyDescent="0.25">
      <c r="I4576" s="123"/>
      <c r="J4576" s="123"/>
      <c r="K4576" s="123"/>
      <c r="L4576" s="123"/>
    </row>
    <row r="4577" spans="9:12" x14ac:dyDescent="0.25">
      <c r="I4577" s="123"/>
      <c r="J4577" s="123"/>
      <c r="K4577" s="123"/>
      <c r="L4577" s="123"/>
    </row>
    <row r="4578" spans="9:12" x14ac:dyDescent="0.25">
      <c r="I4578" s="123"/>
      <c r="J4578" s="123"/>
      <c r="K4578" s="123"/>
      <c r="L4578" s="123"/>
    </row>
    <row r="4579" spans="9:12" x14ac:dyDescent="0.25">
      <c r="I4579" s="123"/>
      <c r="J4579" s="123"/>
      <c r="K4579" s="123"/>
      <c r="L4579" s="123"/>
    </row>
    <row r="4580" spans="9:12" x14ac:dyDescent="0.25">
      <c r="I4580" s="123"/>
      <c r="J4580" s="123"/>
      <c r="K4580" s="123"/>
      <c r="L4580" s="123"/>
    </row>
    <row r="4581" spans="9:12" x14ac:dyDescent="0.25">
      <c r="I4581" s="123"/>
      <c r="J4581" s="123"/>
      <c r="K4581" s="123"/>
      <c r="L4581" s="123"/>
    </row>
    <row r="4582" spans="9:12" x14ac:dyDescent="0.25">
      <c r="I4582" s="123"/>
      <c r="J4582" s="123"/>
      <c r="K4582" s="123"/>
      <c r="L4582" s="123"/>
    </row>
    <row r="4583" spans="9:12" x14ac:dyDescent="0.25">
      <c r="I4583" s="123"/>
      <c r="J4583" s="123"/>
      <c r="K4583" s="123"/>
      <c r="L4583" s="123"/>
    </row>
    <row r="4584" spans="9:12" x14ac:dyDescent="0.25">
      <c r="I4584" s="123"/>
      <c r="J4584" s="123"/>
      <c r="K4584" s="123"/>
      <c r="L4584" s="123"/>
    </row>
    <row r="4585" spans="9:12" x14ac:dyDescent="0.25">
      <c r="I4585" s="123"/>
      <c r="J4585" s="123"/>
      <c r="K4585" s="123"/>
      <c r="L4585" s="123"/>
    </row>
    <row r="4586" spans="9:12" x14ac:dyDescent="0.25">
      <c r="I4586" s="123"/>
      <c r="J4586" s="123"/>
      <c r="K4586" s="123"/>
      <c r="L4586" s="123"/>
    </row>
    <row r="4587" spans="9:12" x14ac:dyDescent="0.25">
      <c r="I4587" s="123"/>
      <c r="J4587" s="123"/>
      <c r="K4587" s="123"/>
      <c r="L4587" s="123"/>
    </row>
    <row r="4588" spans="9:12" x14ac:dyDescent="0.25">
      <c r="I4588" s="123"/>
      <c r="J4588" s="123"/>
      <c r="K4588" s="123"/>
      <c r="L4588" s="123"/>
    </row>
    <row r="4589" spans="9:12" x14ac:dyDescent="0.25">
      <c r="I4589" s="123"/>
      <c r="J4589" s="123"/>
      <c r="K4589" s="123"/>
      <c r="L4589" s="123"/>
    </row>
  </sheetData>
  <autoFilter ref="A1:N208"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90"/>
  <sheetViews>
    <sheetView topLeftCell="C128" zoomScale="110" zoomScaleNormal="85" workbookViewId="0">
      <selection activeCell="L139" sqref="L139"/>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5" s="85" customFormat="1" ht="31.5" x14ac:dyDescent="0.25">
      <c r="A1" s="1092" t="s">
        <v>45</v>
      </c>
      <c r="B1" s="1092"/>
      <c r="C1" s="1092"/>
      <c r="D1" s="1092"/>
      <c r="E1" s="1092"/>
      <c r="F1" s="1092"/>
      <c r="G1" s="1092"/>
      <c r="H1" s="1092"/>
      <c r="I1" s="1092"/>
      <c r="J1" s="1092"/>
      <c r="K1" s="1092"/>
      <c r="L1" s="1092"/>
      <c r="M1" s="1092"/>
      <c r="N1" s="1092"/>
    </row>
    <row r="2" spans="1:15" s="85" customFormat="1" ht="18.75" x14ac:dyDescent="0.25">
      <c r="A2" s="1093" t="s">
        <v>106</v>
      </c>
      <c r="B2" s="1093"/>
      <c r="C2" s="1093"/>
      <c r="D2" s="1093"/>
      <c r="E2" s="1093"/>
      <c r="F2" s="1093"/>
      <c r="G2" s="1093"/>
      <c r="H2" s="1093"/>
      <c r="I2" s="1093"/>
      <c r="J2" s="1093"/>
      <c r="K2" s="1093"/>
      <c r="L2" s="1093"/>
      <c r="M2" s="1093"/>
      <c r="N2" s="1093"/>
    </row>
    <row r="3" spans="1:15" s="85" customFormat="1" ht="45" hidden="1" x14ac:dyDescent="0.25">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458" t="s">
        <v>0</v>
      </c>
      <c r="B4" s="459" t="s">
        <v>5</v>
      </c>
      <c r="C4" s="459" t="s">
        <v>10</v>
      </c>
      <c r="D4" s="460" t="s">
        <v>8</v>
      </c>
      <c r="E4" s="460" t="s">
        <v>13</v>
      </c>
      <c r="F4" s="463" t="s">
        <v>34</v>
      </c>
      <c r="G4" s="462" t="s">
        <v>41</v>
      </c>
      <c r="H4" s="460" t="s">
        <v>2</v>
      </c>
      <c r="I4" s="460" t="s">
        <v>3</v>
      </c>
      <c r="J4" s="459" t="s">
        <v>9</v>
      </c>
      <c r="K4" s="459" t="s">
        <v>1</v>
      </c>
      <c r="L4" s="459" t="s">
        <v>4</v>
      </c>
      <c r="M4" s="459" t="s">
        <v>12</v>
      </c>
      <c r="N4" s="461" t="s">
        <v>11</v>
      </c>
    </row>
    <row r="5" spans="1:15" s="23" customFormat="1" ht="27.95" customHeight="1" thickBot="1" x14ac:dyDescent="0.3">
      <c r="A5" s="300">
        <v>44287</v>
      </c>
      <c r="B5" s="301" t="s">
        <v>146</v>
      </c>
      <c r="C5" s="242"/>
      <c r="D5" s="243"/>
      <c r="E5" s="329"/>
      <c r="F5" s="329"/>
      <c r="G5" s="679">
        <v>29000</v>
      </c>
      <c r="H5" s="69"/>
      <c r="I5" s="420" t="s">
        <v>18</v>
      </c>
      <c r="J5" s="306"/>
      <c r="K5" s="678" t="s">
        <v>135</v>
      </c>
      <c r="L5" s="306" t="s">
        <v>62</v>
      </c>
      <c r="M5" s="101"/>
      <c r="N5" s="102"/>
    </row>
    <row r="6" spans="1:15" s="23" customFormat="1" ht="16.5" customHeight="1" x14ac:dyDescent="0.25">
      <c r="A6" s="891">
        <v>44287</v>
      </c>
      <c r="B6" s="280" t="s">
        <v>105</v>
      </c>
      <c r="C6" s="280" t="s">
        <v>50</v>
      </c>
      <c r="D6" s="892" t="s">
        <v>91</v>
      </c>
      <c r="E6" s="276"/>
      <c r="F6" s="276">
        <v>67000</v>
      </c>
      <c r="G6" s="276">
        <f>G5-E6+F6</f>
        <v>96000</v>
      </c>
      <c r="H6" s="415" t="s">
        <v>70</v>
      </c>
      <c r="I6" s="415" t="s">
        <v>18</v>
      </c>
      <c r="J6" s="416" t="s">
        <v>147</v>
      </c>
      <c r="K6" s="417" t="s">
        <v>135</v>
      </c>
      <c r="L6" s="417" t="s">
        <v>62</v>
      </c>
      <c r="M6" s="418"/>
      <c r="N6" s="419"/>
    </row>
    <row r="7" spans="1:15" s="23" customFormat="1" ht="15" customHeight="1" x14ac:dyDescent="0.25">
      <c r="A7" s="211">
        <v>44287</v>
      </c>
      <c r="B7" s="212" t="s">
        <v>68</v>
      </c>
      <c r="C7" s="212" t="s">
        <v>67</v>
      </c>
      <c r="D7" s="212" t="s">
        <v>91</v>
      </c>
      <c r="E7" s="447">
        <v>7000</v>
      </c>
      <c r="F7" s="222"/>
      <c r="G7" s="203">
        <f t="shared" ref="G7:G22" si="0">G6-E7+F7</f>
        <v>89000</v>
      </c>
      <c r="H7" s="304" t="s">
        <v>70</v>
      </c>
      <c r="I7" s="304" t="s">
        <v>18</v>
      </c>
      <c r="J7" s="422" t="s">
        <v>147</v>
      </c>
      <c r="K7" s="421" t="s">
        <v>135</v>
      </c>
      <c r="L7" s="311" t="s">
        <v>62</v>
      </c>
      <c r="M7" s="252"/>
      <c r="N7" s="253" t="s">
        <v>148</v>
      </c>
    </row>
    <row r="8" spans="1:15" s="23" customFormat="1" ht="15" customHeight="1" x14ac:dyDescent="0.25">
      <c r="A8" s="211">
        <v>44287</v>
      </c>
      <c r="B8" s="212" t="s">
        <v>68</v>
      </c>
      <c r="C8" s="212" t="s">
        <v>67</v>
      </c>
      <c r="D8" s="212" t="s">
        <v>91</v>
      </c>
      <c r="E8" s="447">
        <v>19000</v>
      </c>
      <c r="F8" s="222"/>
      <c r="G8" s="203">
        <f t="shared" si="0"/>
        <v>70000</v>
      </c>
      <c r="H8" s="304" t="s">
        <v>70</v>
      </c>
      <c r="I8" s="304" t="s">
        <v>18</v>
      </c>
      <c r="J8" s="422" t="s">
        <v>147</v>
      </c>
      <c r="K8" s="421" t="s">
        <v>135</v>
      </c>
      <c r="L8" s="311" t="s">
        <v>62</v>
      </c>
      <c r="M8" s="252"/>
      <c r="N8" s="253" t="s">
        <v>149</v>
      </c>
    </row>
    <row r="9" spans="1:15" s="97" customFormat="1" x14ac:dyDescent="0.25">
      <c r="A9" s="211">
        <v>44287</v>
      </c>
      <c r="B9" s="212" t="s">
        <v>68</v>
      </c>
      <c r="C9" s="212" t="s">
        <v>67</v>
      </c>
      <c r="D9" s="212" t="s">
        <v>91</v>
      </c>
      <c r="E9" s="220">
        <v>22000</v>
      </c>
      <c r="F9" s="219"/>
      <c r="G9" s="203">
        <f t="shared" si="0"/>
        <v>48000</v>
      </c>
      <c r="H9" s="304" t="s">
        <v>70</v>
      </c>
      <c r="I9" s="304" t="s">
        <v>18</v>
      </c>
      <c r="J9" s="422" t="s">
        <v>147</v>
      </c>
      <c r="K9" s="421" t="s">
        <v>135</v>
      </c>
      <c r="L9" s="311" t="s">
        <v>62</v>
      </c>
      <c r="M9" s="248"/>
      <c r="N9" s="249" t="s">
        <v>150</v>
      </c>
    </row>
    <row r="10" spans="1:15" s="97" customFormat="1" x14ac:dyDescent="0.25">
      <c r="A10" s="211">
        <v>44287</v>
      </c>
      <c r="B10" s="212" t="s">
        <v>68</v>
      </c>
      <c r="C10" s="212" t="s">
        <v>67</v>
      </c>
      <c r="D10" s="212" t="s">
        <v>91</v>
      </c>
      <c r="E10" s="247">
        <v>8000</v>
      </c>
      <c r="F10" s="222"/>
      <c r="G10" s="203">
        <f t="shared" si="0"/>
        <v>40000</v>
      </c>
      <c r="H10" s="304" t="s">
        <v>70</v>
      </c>
      <c r="I10" s="304" t="s">
        <v>18</v>
      </c>
      <c r="J10" s="422" t="s">
        <v>147</v>
      </c>
      <c r="K10" s="421" t="s">
        <v>135</v>
      </c>
      <c r="L10" s="311" t="s">
        <v>62</v>
      </c>
      <c r="M10" s="223"/>
      <c r="N10" s="224" t="s">
        <v>151</v>
      </c>
    </row>
    <row r="11" spans="1:15" ht="16.5" customHeight="1" x14ac:dyDescent="0.25">
      <c r="A11" s="211">
        <v>44287</v>
      </c>
      <c r="B11" s="245" t="s">
        <v>93</v>
      </c>
      <c r="C11" s="245" t="s">
        <v>93</v>
      </c>
      <c r="D11" s="246" t="s">
        <v>91</v>
      </c>
      <c r="E11" s="203">
        <v>4000</v>
      </c>
      <c r="F11" s="203"/>
      <c r="G11" s="203">
        <f t="shared" si="0"/>
        <v>36000</v>
      </c>
      <c r="H11" s="304" t="s">
        <v>70</v>
      </c>
      <c r="I11" s="304" t="s">
        <v>18</v>
      </c>
      <c r="J11" s="422" t="s">
        <v>147</v>
      </c>
      <c r="K11" s="421" t="s">
        <v>135</v>
      </c>
      <c r="L11" s="311" t="s">
        <v>62</v>
      </c>
      <c r="M11" s="210"/>
      <c r="N11" s="212"/>
    </row>
    <row r="12" spans="1:15" ht="15.75" customHeight="1" x14ac:dyDescent="0.25">
      <c r="A12" s="211">
        <v>44287</v>
      </c>
      <c r="B12" s="245" t="s">
        <v>93</v>
      </c>
      <c r="C12" s="245" t="s">
        <v>93</v>
      </c>
      <c r="D12" s="246" t="s">
        <v>91</v>
      </c>
      <c r="E12" s="266">
        <v>2000</v>
      </c>
      <c r="F12" s="266"/>
      <c r="G12" s="266">
        <f t="shared" si="0"/>
        <v>34000</v>
      </c>
      <c r="H12" s="719" t="s">
        <v>70</v>
      </c>
      <c r="I12" s="719" t="s">
        <v>18</v>
      </c>
      <c r="J12" s="762" t="s">
        <v>147</v>
      </c>
      <c r="K12" s="763" t="s">
        <v>135</v>
      </c>
      <c r="L12" s="763" t="s">
        <v>62</v>
      </c>
      <c r="M12" s="709"/>
      <c r="N12" s="764"/>
    </row>
    <row r="13" spans="1:15" ht="15" customHeight="1" x14ac:dyDescent="0.25">
      <c r="A13" s="211">
        <v>44287</v>
      </c>
      <c r="B13" s="245" t="s">
        <v>93</v>
      </c>
      <c r="C13" s="245" t="s">
        <v>93</v>
      </c>
      <c r="D13" s="246" t="s">
        <v>91</v>
      </c>
      <c r="E13" s="262">
        <v>4000</v>
      </c>
      <c r="F13" s="220"/>
      <c r="G13" s="266">
        <f t="shared" si="0"/>
        <v>30000</v>
      </c>
      <c r="H13" s="304" t="s">
        <v>70</v>
      </c>
      <c r="I13" s="304" t="s">
        <v>18</v>
      </c>
      <c r="J13" s="762" t="s">
        <v>147</v>
      </c>
      <c r="K13" s="421" t="s">
        <v>135</v>
      </c>
      <c r="L13" s="311" t="s">
        <v>62</v>
      </c>
      <c r="M13" s="291"/>
      <c r="N13" s="251"/>
      <c r="O13" s="282"/>
    </row>
    <row r="14" spans="1:15" ht="15" customHeight="1" x14ac:dyDescent="0.25">
      <c r="A14" s="211">
        <v>44287</v>
      </c>
      <c r="B14" s="245" t="s">
        <v>72</v>
      </c>
      <c r="C14" s="245" t="s">
        <v>50</v>
      </c>
      <c r="D14" s="246" t="s">
        <v>91</v>
      </c>
      <c r="E14" s="262"/>
      <c r="F14" s="219">
        <v>-3000</v>
      </c>
      <c r="G14" s="266">
        <f t="shared" si="0"/>
        <v>27000</v>
      </c>
      <c r="H14" s="268" t="s">
        <v>70</v>
      </c>
      <c r="I14" s="268" t="s">
        <v>18</v>
      </c>
      <c r="J14" s="762" t="s">
        <v>147</v>
      </c>
      <c r="K14" s="421" t="s">
        <v>135</v>
      </c>
      <c r="L14" s="421" t="s">
        <v>62</v>
      </c>
      <c r="M14" s="291"/>
      <c r="N14" s="251"/>
      <c r="O14" s="282"/>
    </row>
    <row r="15" spans="1:15" ht="15.75" customHeight="1" x14ac:dyDescent="0.25">
      <c r="A15" s="244">
        <v>44288</v>
      </c>
      <c r="B15" s="212" t="s">
        <v>72</v>
      </c>
      <c r="C15" s="212" t="s">
        <v>50</v>
      </c>
      <c r="D15" s="212" t="s">
        <v>91</v>
      </c>
      <c r="E15" s="227"/>
      <c r="F15" s="222">
        <v>-1000</v>
      </c>
      <c r="G15" s="266">
        <f t="shared" si="0"/>
        <v>26000</v>
      </c>
      <c r="H15" s="304" t="s">
        <v>70</v>
      </c>
      <c r="I15" s="210" t="s">
        <v>18</v>
      </c>
      <c r="J15" s="762" t="s">
        <v>147</v>
      </c>
      <c r="K15" s="436" t="s">
        <v>135</v>
      </c>
      <c r="L15" s="713" t="s">
        <v>62</v>
      </c>
      <c r="M15" s="210"/>
      <c r="N15" s="212"/>
    </row>
    <row r="16" spans="1:15" x14ac:dyDescent="0.25">
      <c r="A16" s="271">
        <v>44292</v>
      </c>
      <c r="B16" s="272" t="s">
        <v>105</v>
      </c>
      <c r="C16" s="272" t="s">
        <v>50</v>
      </c>
      <c r="D16" s="407" t="s">
        <v>91</v>
      </c>
      <c r="E16" s="432"/>
      <c r="F16" s="279">
        <v>62000</v>
      </c>
      <c r="G16" s="726">
        <f t="shared" si="0"/>
        <v>88000</v>
      </c>
      <c r="H16" s="414" t="s">
        <v>70</v>
      </c>
      <c r="I16" s="273" t="s">
        <v>18</v>
      </c>
      <c r="J16" s="765" t="s">
        <v>152</v>
      </c>
      <c r="K16" s="839" t="s">
        <v>135</v>
      </c>
      <c r="L16" s="839" t="s">
        <v>62</v>
      </c>
      <c r="M16" s="273"/>
      <c r="N16" s="272"/>
    </row>
    <row r="17" spans="1:15" ht="17.25" customHeight="1" x14ac:dyDescent="0.25">
      <c r="A17" s="211">
        <v>44292</v>
      </c>
      <c r="B17" s="212" t="s">
        <v>68</v>
      </c>
      <c r="C17" s="212" t="s">
        <v>67</v>
      </c>
      <c r="D17" s="212" t="s">
        <v>91</v>
      </c>
      <c r="E17" s="447">
        <v>6000</v>
      </c>
      <c r="F17" s="240"/>
      <c r="G17" s="203">
        <f t="shared" si="0"/>
        <v>82000</v>
      </c>
      <c r="H17" s="714" t="s">
        <v>70</v>
      </c>
      <c r="I17" s="210" t="s">
        <v>18</v>
      </c>
      <c r="J17" s="762" t="s">
        <v>152</v>
      </c>
      <c r="K17" s="436" t="s">
        <v>135</v>
      </c>
      <c r="L17" s="713" t="s">
        <v>62</v>
      </c>
      <c r="M17" s="210"/>
      <c r="N17" s="212" t="s">
        <v>156</v>
      </c>
    </row>
    <row r="18" spans="1:15" x14ac:dyDescent="0.25">
      <c r="A18" s="211">
        <v>44292</v>
      </c>
      <c r="B18" s="212" t="s">
        <v>68</v>
      </c>
      <c r="C18" s="212" t="s">
        <v>67</v>
      </c>
      <c r="D18" s="212" t="s">
        <v>91</v>
      </c>
      <c r="E18" s="219">
        <v>16000</v>
      </c>
      <c r="F18" s="222"/>
      <c r="G18" s="203">
        <f t="shared" si="0"/>
        <v>66000</v>
      </c>
      <c r="H18" s="714" t="s">
        <v>70</v>
      </c>
      <c r="I18" s="210" t="s">
        <v>18</v>
      </c>
      <c r="J18" s="762" t="s">
        <v>152</v>
      </c>
      <c r="K18" s="436" t="s">
        <v>135</v>
      </c>
      <c r="L18" s="713" t="s">
        <v>62</v>
      </c>
      <c r="M18" s="210"/>
      <c r="N18" s="212" t="s">
        <v>157</v>
      </c>
    </row>
    <row r="19" spans="1:15" x14ac:dyDescent="0.25">
      <c r="A19" s="211">
        <v>44292</v>
      </c>
      <c r="B19" s="212" t="s">
        <v>68</v>
      </c>
      <c r="C19" s="212" t="s">
        <v>67</v>
      </c>
      <c r="D19" s="212" t="s">
        <v>91</v>
      </c>
      <c r="E19" s="203">
        <v>17000</v>
      </c>
      <c r="F19" s="203"/>
      <c r="G19" s="203">
        <f t="shared" si="0"/>
        <v>49000</v>
      </c>
      <c r="H19" s="714" t="s">
        <v>70</v>
      </c>
      <c r="I19" s="210" t="s">
        <v>18</v>
      </c>
      <c r="J19" s="762" t="s">
        <v>152</v>
      </c>
      <c r="K19" s="436" t="s">
        <v>135</v>
      </c>
      <c r="L19" s="713" t="s">
        <v>62</v>
      </c>
      <c r="M19" s="210"/>
      <c r="N19" s="212" t="s">
        <v>158</v>
      </c>
    </row>
    <row r="20" spans="1:15" ht="16.5" customHeight="1" x14ac:dyDescent="0.25">
      <c r="A20" s="211">
        <v>44292</v>
      </c>
      <c r="B20" s="212" t="s">
        <v>68</v>
      </c>
      <c r="C20" s="212" t="s">
        <v>67</v>
      </c>
      <c r="D20" s="212" t="s">
        <v>91</v>
      </c>
      <c r="E20" s="447">
        <v>9000</v>
      </c>
      <c r="F20" s="262"/>
      <c r="G20" s="220">
        <f t="shared" si="0"/>
        <v>40000</v>
      </c>
      <c r="H20" s="888" t="s">
        <v>70</v>
      </c>
      <c r="I20" s="291" t="s">
        <v>18</v>
      </c>
      <c r="J20" s="762" t="s">
        <v>152</v>
      </c>
      <c r="K20" s="436" t="s">
        <v>135</v>
      </c>
      <c r="L20" s="713" t="s">
        <v>62</v>
      </c>
      <c r="M20" s="291"/>
      <c r="N20" s="251" t="s">
        <v>126</v>
      </c>
    </row>
    <row r="21" spans="1:15" ht="15.75" customHeight="1" x14ac:dyDescent="0.25">
      <c r="A21" s="211">
        <v>44292</v>
      </c>
      <c r="B21" s="212" t="s">
        <v>93</v>
      </c>
      <c r="C21" s="212" t="s">
        <v>93</v>
      </c>
      <c r="D21" s="212" t="s">
        <v>91</v>
      </c>
      <c r="E21" s="447">
        <v>7000</v>
      </c>
      <c r="F21" s="219"/>
      <c r="G21" s="220">
        <f t="shared" si="0"/>
        <v>33000</v>
      </c>
      <c r="H21" s="714" t="s">
        <v>70</v>
      </c>
      <c r="I21" s="210" t="s">
        <v>18</v>
      </c>
      <c r="J21" s="762" t="s">
        <v>152</v>
      </c>
      <c r="K21" s="436" t="s">
        <v>135</v>
      </c>
      <c r="L21" s="713" t="s">
        <v>62</v>
      </c>
      <c r="M21" s="210"/>
      <c r="N21" s="212"/>
    </row>
    <row r="22" spans="1:15" x14ac:dyDescent="0.25">
      <c r="A22" s="211">
        <v>44292</v>
      </c>
      <c r="B22" s="212" t="s">
        <v>93</v>
      </c>
      <c r="C22" s="212" t="s">
        <v>93</v>
      </c>
      <c r="D22" s="212" t="s">
        <v>91</v>
      </c>
      <c r="E22" s="278">
        <v>3000</v>
      </c>
      <c r="F22" s="219"/>
      <c r="G22" s="222">
        <f t="shared" si="0"/>
        <v>30000</v>
      </c>
      <c r="H22" s="714" t="s">
        <v>70</v>
      </c>
      <c r="I22" s="210" t="s">
        <v>18</v>
      </c>
      <c r="J22" s="762" t="s">
        <v>152</v>
      </c>
      <c r="K22" s="436" t="s">
        <v>135</v>
      </c>
      <c r="L22" s="713" t="s">
        <v>62</v>
      </c>
      <c r="M22" s="291"/>
      <c r="N22" s="251"/>
    </row>
    <row r="23" spans="1:15" ht="15" customHeight="1" x14ac:dyDescent="0.25">
      <c r="A23" s="211">
        <v>44293</v>
      </c>
      <c r="B23" s="245" t="s">
        <v>72</v>
      </c>
      <c r="C23" s="245" t="s">
        <v>50</v>
      </c>
      <c r="D23" s="246" t="s">
        <v>91</v>
      </c>
      <c r="E23" s="266"/>
      <c r="F23" s="220">
        <v>-4000</v>
      </c>
      <c r="G23" s="220">
        <f>G22-E23+F23</f>
        <v>26000</v>
      </c>
      <c r="H23" s="714" t="s">
        <v>70</v>
      </c>
      <c r="I23" s="210" t="s">
        <v>18</v>
      </c>
      <c r="J23" s="762" t="s">
        <v>152</v>
      </c>
      <c r="K23" s="436" t="s">
        <v>135</v>
      </c>
      <c r="L23" s="713" t="s">
        <v>62</v>
      </c>
      <c r="M23" s="291"/>
      <c r="N23" s="251"/>
      <c r="O23" s="442"/>
    </row>
    <row r="24" spans="1:15" x14ac:dyDescent="0.25">
      <c r="A24" s="271">
        <v>44293</v>
      </c>
      <c r="B24" s="406" t="s">
        <v>105</v>
      </c>
      <c r="C24" s="406" t="s">
        <v>50</v>
      </c>
      <c r="D24" s="820" t="s">
        <v>91</v>
      </c>
      <c r="E24" s="274"/>
      <c r="F24" s="906">
        <v>61000</v>
      </c>
      <c r="G24" s="274">
        <f t="shared" ref="G24" si="1">G23-E24+F24</f>
        <v>87000</v>
      </c>
      <c r="H24" s="415" t="s">
        <v>70</v>
      </c>
      <c r="I24" s="907" t="s">
        <v>18</v>
      </c>
      <c r="J24" s="765" t="s">
        <v>202</v>
      </c>
      <c r="K24" s="417" t="s">
        <v>135</v>
      </c>
      <c r="L24" s="417" t="s">
        <v>62</v>
      </c>
      <c r="M24" s="907"/>
      <c r="N24" s="727"/>
      <c r="O24" s="442"/>
    </row>
    <row r="25" spans="1:15" ht="14.25" customHeight="1" x14ac:dyDescent="0.25">
      <c r="A25" s="211">
        <v>44293</v>
      </c>
      <c r="B25" s="212" t="s">
        <v>68</v>
      </c>
      <c r="C25" s="212" t="s">
        <v>67</v>
      </c>
      <c r="D25" s="212" t="s">
        <v>91</v>
      </c>
      <c r="E25" s="220">
        <v>8000</v>
      </c>
      <c r="F25" s="220"/>
      <c r="G25" s="220">
        <f>G24-E25+F25</f>
        <v>79000</v>
      </c>
      <c r="H25" s="714" t="s">
        <v>70</v>
      </c>
      <c r="I25" s="221" t="s">
        <v>18</v>
      </c>
      <c r="J25" s="762" t="s">
        <v>202</v>
      </c>
      <c r="K25" s="421" t="s">
        <v>135</v>
      </c>
      <c r="L25" s="311" t="s">
        <v>62</v>
      </c>
      <c r="M25" s="210"/>
      <c r="N25" s="212" t="s">
        <v>148</v>
      </c>
      <c r="O25" s="442"/>
    </row>
    <row r="26" spans="1:15" ht="15" customHeight="1" x14ac:dyDescent="0.25">
      <c r="A26" s="211">
        <v>44293</v>
      </c>
      <c r="B26" s="212" t="s">
        <v>68</v>
      </c>
      <c r="C26" s="212" t="s">
        <v>67</v>
      </c>
      <c r="D26" s="212" t="s">
        <v>91</v>
      </c>
      <c r="E26" s="262">
        <v>12000</v>
      </c>
      <c r="F26" s="262"/>
      <c r="G26" s="220">
        <f t="shared" ref="G26:G40" si="2">G25-E26+F26</f>
        <v>67000</v>
      </c>
      <c r="H26" s="888" t="s">
        <v>70</v>
      </c>
      <c r="I26" s="446" t="s">
        <v>18</v>
      </c>
      <c r="J26" s="762" t="s">
        <v>202</v>
      </c>
      <c r="K26" s="436" t="s">
        <v>135</v>
      </c>
      <c r="L26" s="713" t="s">
        <v>62</v>
      </c>
      <c r="M26" s="444"/>
      <c r="N26" s="654" t="s">
        <v>203</v>
      </c>
      <c r="O26" s="442"/>
    </row>
    <row r="27" spans="1:15" x14ac:dyDescent="0.25">
      <c r="A27" s="211">
        <v>44293</v>
      </c>
      <c r="B27" s="212" t="s">
        <v>68</v>
      </c>
      <c r="C27" s="212" t="s">
        <v>67</v>
      </c>
      <c r="D27" s="212" t="s">
        <v>91</v>
      </c>
      <c r="E27" s="447">
        <v>19000</v>
      </c>
      <c r="F27" s="227"/>
      <c r="G27" s="220">
        <f>G26-E27+F27</f>
        <v>48000</v>
      </c>
      <c r="H27" s="714" t="s">
        <v>70</v>
      </c>
      <c r="I27" s="221" t="s">
        <v>18</v>
      </c>
      <c r="J27" s="762" t="s">
        <v>202</v>
      </c>
      <c r="K27" s="421" t="s">
        <v>135</v>
      </c>
      <c r="L27" s="311" t="s">
        <v>62</v>
      </c>
      <c r="M27" s="217"/>
      <c r="N27" s="218" t="s">
        <v>204</v>
      </c>
      <c r="O27" s="442"/>
    </row>
    <row r="28" spans="1:15" ht="15" customHeight="1" x14ac:dyDescent="0.25">
      <c r="A28" s="211">
        <v>44293</v>
      </c>
      <c r="B28" s="212" t="s">
        <v>68</v>
      </c>
      <c r="C28" s="212" t="s">
        <v>67</v>
      </c>
      <c r="D28" s="212" t="s">
        <v>91</v>
      </c>
      <c r="E28" s="219">
        <v>4000</v>
      </c>
      <c r="F28" s="283"/>
      <c r="G28" s="219">
        <f t="shared" si="2"/>
        <v>44000</v>
      </c>
      <c r="H28" s="888" t="s">
        <v>70</v>
      </c>
      <c r="I28" s="446" t="s">
        <v>18</v>
      </c>
      <c r="J28" s="762" t="s">
        <v>202</v>
      </c>
      <c r="K28" s="436" t="s">
        <v>135</v>
      </c>
      <c r="L28" s="713" t="s">
        <v>62</v>
      </c>
      <c r="M28" s="723"/>
      <c r="N28" s="724" t="s">
        <v>205</v>
      </c>
      <c r="O28" s="442"/>
    </row>
    <row r="29" spans="1:15" ht="13.5" customHeight="1" x14ac:dyDescent="0.25">
      <c r="A29" s="211">
        <v>44293</v>
      </c>
      <c r="B29" s="212" t="s">
        <v>68</v>
      </c>
      <c r="C29" s="212" t="s">
        <v>67</v>
      </c>
      <c r="D29" s="212" t="s">
        <v>91</v>
      </c>
      <c r="E29" s="447">
        <v>6000</v>
      </c>
      <c r="F29" s="220"/>
      <c r="G29" s="220">
        <f>G28-E29+F29</f>
        <v>38000</v>
      </c>
      <c r="H29" s="495" t="s">
        <v>70</v>
      </c>
      <c r="I29" s="210" t="s">
        <v>18</v>
      </c>
      <c r="J29" s="762" t="s">
        <v>202</v>
      </c>
      <c r="K29" s="245" t="s">
        <v>135</v>
      </c>
      <c r="L29" s="676" t="s">
        <v>62</v>
      </c>
      <c r="M29" s="210"/>
      <c r="N29" s="212" t="s">
        <v>206</v>
      </c>
      <c r="O29" s="442"/>
    </row>
    <row r="30" spans="1:15" ht="16.5" customHeight="1" x14ac:dyDescent="0.25">
      <c r="A30" s="211">
        <v>44293</v>
      </c>
      <c r="B30" s="245" t="s">
        <v>93</v>
      </c>
      <c r="C30" s="245" t="s">
        <v>93</v>
      </c>
      <c r="D30" s="246" t="s">
        <v>91</v>
      </c>
      <c r="E30" s="262">
        <v>2000</v>
      </c>
      <c r="F30" s="227"/>
      <c r="G30" s="262">
        <f t="shared" si="2"/>
        <v>36000</v>
      </c>
      <c r="H30" s="889" t="s">
        <v>70</v>
      </c>
      <c r="I30" s="725" t="s">
        <v>18</v>
      </c>
      <c r="J30" s="762" t="s">
        <v>202</v>
      </c>
      <c r="K30" s="972" t="s">
        <v>135</v>
      </c>
      <c r="L30" s="815" t="s">
        <v>62</v>
      </c>
      <c r="M30" s="217"/>
      <c r="N30" s="218"/>
      <c r="O30" s="442"/>
    </row>
    <row r="31" spans="1:15" ht="18" customHeight="1" x14ac:dyDescent="0.25">
      <c r="A31" s="211">
        <v>44293</v>
      </c>
      <c r="B31" s="245" t="s">
        <v>93</v>
      </c>
      <c r="C31" s="245" t="s">
        <v>93</v>
      </c>
      <c r="D31" s="246" t="s">
        <v>91</v>
      </c>
      <c r="E31" s="222">
        <v>6000</v>
      </c>
      <c r="F31" s="240"/>
      <c r="G31" s="220">
        <f t="shared" si="2"/>
        <v>30000</v>
      </c>
      <c r="H31" s="714" t="s">
        <v>70</v>
      </c>
      <c r="I31" s="210" t="s">
        <v>18</v>
      </c>
      <c r="J31" s="762" t="s">
        <v>202</v>
      </c>
      <c r="K31" s="421" t="s">
        <v>135</v>
      </c>
      <c r="L31" s="311" t="s">
        <v>62</v>
      </c>
      <c r="M31" s="217"/>
      <c r="N31" s="218"/>
      <c r="O31" s="442"/>
    </row>
    <row r="32" spans="1:15" x14ac:dyDescent="0.25">
      <c r="A32" s="211">
        <v>44293</v>
      </c>
      <c r="B32" s="245" t="s">
        <v>93</v>
      </c>
      <c r="C32" s="245" t="s">
        <v>93</v>
      </c>
      <c r="D32" s="246" t="s">
        <v>91</v>
      </c>
      <c r="E32" s="220">
        <v>2000</v>
      </c>
      <c r="F32" s="203"/>
      <c r="G32" s="220">
        <f t="shared" si="2"/>
        <v>28000</v>
      </c>
      <c r="H32" s="304" t="s">
        <v>70</v>
      </c>
      <c r="I32" s="217" t="s">
        <v>18</v>
      </c>
      <c r="J32" s="762" t="s">
        <v>202</v>
      </c>
      <c r="K32" s="436" t="s">
        <v>135</v>
      </c>
      <c r="L32" s="713" t="s">
        <v>62</v>
      </c>
      <c r="M32" s="210"/>
      <c r="N32" s="212"/>
      <c r="O32" s="442"/>
    </row>
    <row r="33" spans="1:15" ht="14.25" customHeight="1" x14ac:dyDescent="0.25">
      <c r="A33" s="211">
        <v>44294</v>
      </c>
      <c r="B33" s="654" t="s">
        <v>72</v>
      </c>
      <c r="C33" s="654" t="s">
        <v>50</v>
      </c>
      <c r="D33" s="654" t="s">
        <v>91</v>
      </c>
      <c r="E33" s="262"/>
      <c r="F33" s="262">
        <v>-2000</v>
      </c>
      <c r="G33" s="220">
        <f t="shared" si="2"/>
        <v>26000</v>
      </c>
      <c r="H33" s="890" t="s">
        <v>70</v>
      </c>
      <c r="I33" s="444" t="s">
        <v>18</v>
      </c>
      <c r="J33" s="762" t="s">
        <v>202</v>
      </c>
      <c r="K33" s="436" t="s">
        <v>135</v>
      </c>
      <c r="L33" s="713" t="s">
        <v>62</v>
      </c>
      <c r="M33" s="291"/>
      <c r="N33" s="251"/>
      <c r="O33" s="442"/>
    </row>
    <row r="34" spans="1:15" x14ac:dyDescent="0.25">
      <c r="A34" s="271">
        <v>44294</v>
      </c>
      <c r="B34" s="272" t="s">
        <v>105</v>
      </c>
      <c r="C34" s="272" t="s">
        <v>50</v>
      </c>
      <c r="D34" s="407" t="s">
        <v>91</v>
      </c>
      <c r="E34" s="726"/>
      <c r="F34" s="432">
        <v>67000</v>
      </c>
      <c r="G34" s="279">
        <f t="shared" si="2"/>
        <v>93000</v>
      </c>
      <c r="H34" s="415" t="s">
        <v>70</v>
      </c>
      <c r="I34" s="425" t="s">
        <v>18</v>
      </c>
      <c r="J34" s="765" t="s">
        <v>218</v>
      </c>
      <c r="K34" s="839" t="s">
        <v>135</v>
      </c>
      <c r="L34" s="839" t="s">
        <v>62</v>
      </c>
      <c r="M34" s="273"/>
      <c r="N34" s="272"/>
      <c r="O34" s="442"/>
    </row>
    <row r="35" spans="1:15" ht="15.75" customHeight="1" x14ac:dyDescent="0.25">
      <c r="A35" s="703">
        <v>44294</v>
      </c>
      <c r="B35" s="218" t="s">
        <v>68</v>
      </c>
      <c r="C35" s="218" t="s">
        <v>67</v>
      </c>
      <c r="D35" s="218" t="s">
        <v>91</v>
      </c>
      <c r="E35" s="219">
        <v>6000</v>
      </c>
      <c r="F35" s="220"/>
      <c r="G35" s="220">
        <f t="shared" si="2"/>
        <v>87000</v>
      </c>
      <c r="H35" s="304" t="s">
        <v>70</v>
      </c>
      <c r="I35" s="217" t="s">
        <v>18</v>
      </c>
      <c r="J35" s="762" t="s">
        <v>218</v>
      </c>
      <c r="K35" s="436" t="s">
        <v>135</v>
      </c>
      <c r="L35" s="713" t="s">
        <v>62</v>
      </c>
      <c r="M35" s="291"/>
      <c r="N35" s="251" t="s">
        <v>219</v>
      </c>
      <c r="O35" s="442"/>
    </row>
    <row r="36" spans="1:15" ht="16.5" customHeight="1" x14ac:dyDescent="0.25">
      <c r="A36" s="703">
        <v>44294</v>
      </c>
      <c r="B36" s="218" t="s">
        <v>68</v>
      </c>
      <c r="C36" s="218" t="s">
        <v>67</v>
      </c>
      <c r="D36" s="218" t="s">
        <v>91</v>
      </c>
      <c r="E36" s="447">
        <v>18000</v>
      </c>
      <c r="F36" s="262"/>
      <c r="G36" s="220">
        <f t="shared" si="2"/>
        <v>69000</v>
      </c>
      <c r="H36" s="304" t="s">
        <v>70</v>
      </c>
      <c r="I36" s="217" t="s">
        <v>18</v>
      </c>
      <c r="J36" s="762" t="s">
        <v>218</v>
      </c>
      <c r="K36" s="436" t="s">
        <v>135</v>
      </c>
      <c r="L36" s="713" t="s">
        <v>62</v>
      </c>
      <c r="M36" s="210"/>
      <c r="N36" s="212" t="s">
        <v>220</v>
      </c>
      <c r="O36" s="442"/>
    </row>
    <row r="37" spans="1:15" ht="14.25" customHeight="1" x14ac:dyDescent="0.25">
      <c r="A37" s="703">
        <v>44294</v>
      </c>
      <c r="B37" s="218" t="s">
        <v>68</v>
      </c>
      <c r="C37" s="218" t="s">
        <v>67</v>
      </c>
      <c r="D37" s="218" t="s">
        <v>91</v>
      </c>
      <c r="E37" s="278">
        <v>19000</v>
      </c>
      <c r="F37" s="267"/>
      <c r="G37" s="220">
        <f t="shared" si="2"/>
        <v>50000</v>
      </c>
      <c r="H37" s="719" t="s">
        <v>70</v>
      </c>
      <c r="I37" s="691" t="s">
        <v>18</v>
      </c>
      <c r="J37" s="762" t="s">
        <v>218</v>
      </c>
      <c r="K37" s="720" t="s">
        <v>135</v>
      </c>
      <c r="L37" s="720" t="s">
        <v>62</v>
      </c>
      <c r="M37" s="269"/>
      <c r="N37" s="270" t="s">
        <v>221</v>
      </c>
      <c r="O37" s="442"/>
    </row>
    <row r="38" spans="1:15" ht="14.25" customHeight="1" x14ac:dyDescent="0.25">
      <c r="A38" s="703">
        <v>44294</v>
      </c>
      <c r="B38" s="218" t="s">
        <v>68</v>
      </c>
      <c r="C38" s="218" t="s">
        <v>67</v>
      </c>
      <c r="D38" s="218" t="s">
        <v>91</v>
      </c>
      <c r="E38" s="266">
        <v>4000</v>
      </c>
      <c r="F38" s="266"/>
      <c r="G38" s="220">
        <f t="shared" si="2"/>
        <v>46000</v>
      </c>
      <c r="H38" s="320" t="s">
        <v>70</v>
      </c>
      <c r="I38" s="210" t="s">
        <v>18</v>
      </c>
      <c r="J38" s="762" t="s">
        <v>218</v>
      </c>
      <c r="K38" s="720" t="s">
        <v>135</v>
      </c>
      <c r="L38" s="720" t="s">
        <v>62</v>
      </c>
      <c r="M38" s="210"/>
      <c r="N38" s="212" t="s">
        <v>222</v>
      </c>
      <c r="O38" s="442"/>
    </row>
    <row r="39" spans="1:15" x14ac:dyDescent="0.25">
      <c r="A39" s="703">
        <v>44294</v>
      </c>
      <c r="B39" s="218" t="s">
        <v>68</v>
      </c>
      <c r="C39" s="218" t="s">
        <v>67</v>
      </c>
      <c r="D39" s="218" t="s">
        <v>91</v>
      </c>
      <c r="E39" s="689">
        <v>2000</v>
      </c>
      <c r="F39" s="275"/>
      <c r="G39" s="266">
        <f t="shared" si="2"/>
        <v>44000</v>
      </c>
      <c r="H39" s="841" t="s">
        <v>70</v>
      </c>
      <c r="I39" s="269" t="s">
        <v>18</v>
      </c>
      <c r="J39" s="762" t="s">
        <v>218</v>
      </c>
      <c r="K39" s="720" t="s">
        <v>135</v>
      </c>
      <c r="L39" s="720" t="s">
        <v>62</v>
      </c>
      <c r="M39" s="269"/>
      <c r="N39" s="270" t="s">
        <v>223</v>
      </c>
      <c r="O39" s="442"/>
    </row>
    <row r="40" spans="1:15" ht="15" customHeight="1" x14ac:dyDescent="0.25">
      <c r="A40" s="703">
        <v>44294</v>
      </c>
      <c r="B40" s="218" t="s">
        <v>68</v>
      </c>
      <c r="C40" s="218" t="s">
        <v>67</v>
      </c>
      <c r="D40" s="218" t="s">
        <v>91</v>
      </c>
      <c r="E40" s="220">
        <v>4000</v>
      </c>
      <c r="F40" s="220"/>
      <c r="G40" s="220">
        <f t="shared" si="2"/>
        <v>40000</v>
      </c>
      <c r="H40" s="495" t="s">
        <v>70</v>
      </c>
      <c r="I40" s="210" t="s">
        <v>18</v>
      </c>
      <c r="J40" s="762" t="s">
        <v>218</v>
      </c>
      <c r="K40" s="720" t="s">
        <v>135</v>
      </c>
      <c r="L40" s="720" t="s">
        <v>62</v>
      </c>
      <c r="M40" s="210"/>
      <c r="N40" s="212" t="s">
        <v>224</v>
      </c>
      <c r="O40" s="442"/>
    </row>
    <row r="41" spans="1:15" x14ac:dyDescent="0.25">
      <c r="A41" s="703">
        <v>44294</v>
      </c>
      <c r="B41" s="270" t="s">
        <v>93</v>
      </c>
      <c r="C41" s="270" t="s">
        <v>93</v>
      </c>
      <c r="D41" s="708" t="s">
        <v>91</v>
      </c>
      <c r="E41" s="222">
        <v>6000</v>
      </c>
      <c r="F41" s="222"/>
      <c r="G41" s="220">
        <f>G40-E41+F41</f>
        <v>34000</v>
      </c>
      <c r="H41" s="495" t="s">
        <v>70</v>
      </c>
      <c r="I41" s="210" t="s">
        <v>18</v>
      </c>
      <c r="J41" s="762" t="s">
        <v>218</v>
      </c>
      <c r="K41" s="720" t="s">
        <v>135</v>
      </c>
      <c r="L41" s="720" t="s">
        <v>62</v>
      </c>
      <c r="M41" s="210"/>
      <c r="N41" s="212"/>
      <c r="O41" s="442"/>
    </row>
    <row r="42" spans="1:15" ht="16.5" customHeight="1" x14ac:dyDescent="0.25">
      <c r="A42" s="703">
        <v>44294</v>
      </c>
      <c r="B42" s="270" t="s">
        <v>93</v>
      </c>
      <c r="C42" s="270" t="s">
        <v>93</v>
      </c>
      <c r="D42" s="708" t="s">
        <v>91</v>
      </c>
      <c r="E42" s="220">
        <v>2000</v>
      </c>
      <c r="F42" s="219"/>
      <c r="G42" s="220">
        <f>G41-E42+F42</f>
        <v>32000</v>
      </c>
      <c r="H42" s="766" t="s">
        <v>70</v>
      </c>
      <c r="I42" s="291" t="s">
        <v>18</v>
      </c>
      <c r="J42" s="762" t="s">
        <v>218</v>
      </c>
      <c r="K42" s="720" t="s">
        <v>135</v>
      </c>
      <c r="L42" s="720" t="s">
        <v>62</v>
      </c>
      <c r="M42" s="291"/>
      <c r="N42" s="251"/>
      <c r="O42" s="442"/>
    </row>
    <row r="43" spans="1:15" x14ac:dyDescent="0.25">
      <c r="A43" s="703">
        <v>44294</v>
      </c>
      <c r="B43" s="270" t="s">
        <v>93</v>
      </c>
      <c r="C43" s="270" t="s">
        <v>93</v>
      </c>
      <c r="D43" s="708" t="s">
        <v>91</v>
      </c>
      <c r="E43" s="819">
        <v>2000</v>
      </c>
      <c r="F43" s="203"/>
      <c r="G43" s="220">
        <f>G42-E43+F43</f>
        <v>30000</v>
      </c>
      <c r="H43" s="320" t="s">
        <v>70</v>
      </c>
      <c r="I43" s="210" t="s">
        <v>18</v>
      </c>
      <c r="J43" s="762" t="s">
        <v>218</v>
      </c>
      <c r="K43" s="210" t="s">
        <v>135</v>
      </c>
      <c r="L43" s="210" t="s">
        <v>62</v>
      </c>
      <c r="M43" s="210"/>
      <c r="N43" s="212"/>
      <c r="O43" s="442"/>
    </row>
    <row r="44" spans="1:15" ht="15" customHeight="1" x14ac:dyDescent="0.25">
      <c r="A44" s="703">
        <v>44295</v>
      </c>
      <c r="B44" s="212" t="s">
        <v>72</v>
      </c>
      <c r="C44" s="212" t="s">
        <v>50</v>
      </c>
      <c r="D44" s="287" t="s">
        <v>91</v>
      </c>
      <c r="E44" s="227"/>
      <c r="F44" s="227">
        <v>-4000</v>
      </c>
      <c r="G44" s="220">
        <f t="shared" ref="G44:G107" si="3">G43-E44+F44</f>
        <v>26000</v>
      </c>
      <c r="H44" s="495" t="s">
        <v>70</v>
      </c>
      <c r="I44" s="210" t="s">
        <v>18</v>
      </c>
      <c r="J44" s="762" t="s">
        <v>218</v>
      </c>
      <c r="K44" s="210" t="s">
        <v>135</v>
      </c>
      <c r="L44" s="210" t="s">
        <v>62</v>
      </c>
      <c r="M44" s="210"/>
      <c r="N44" s="212"/>
      <c r="O44" s="442"/>
    </row>
    <row r="45" spans="1:15" x14ac:dyDescent="0.25">
      <c r="A45" s="738">
        <v>44295</v>
      </c>
      <c r="B45" s="272" t="s">
        <v>105</v>
      </c>
      <c r="C45" s="272" t="s">
        <v>50</v>
      </c>
      <c r="D45" s="407" t="s">
        <v>91</v>
      </c>
      <c r="E45" s="902"/>
      <c r="F45" s="276">
        <v>66000</v>
      </c>
      <c r="G45" s="279">
        <f t="shared" si="3"/>
        <v>92000</v>
      </c>
      <c r="H45" s="409" t="s">
        <v>70</v>
      </c>
      <c r="I45" s="273" t="s">
        <v>18</v>
      </c>
      <c r="J45" s="765" t="s">
        <v>232</v>
      </c>
      <c r="K45" s="273" t="s">
        <v>135</v>
      </c>
      <c r="L45" s="273" t="s">
        <v>62</v>
      </c>
      <c r="M45" s="273"/>
      <c r="N45" s="272"/>
      <c r="O45" s="442"/>
    </row>
    <row r="46" spans="1:15" ht="15" customHeight="1" x14ac:dyDescent="0.25">
      <c r="A46" s="707">
        <v>44295</v>
      </c>
      <c r="B46" s="212" t="s">
        <v>68</v>
      </c>
      <c r="C46" s="212" t="s">
        <v>67</v>
      </c>
      <c r="D46" s="287" t="s">
        <v>91</v>
      </c>
      <c r="E46" s="219">
        <v>9000</v>
      </c>
      <c r="F46" s="219"/>
      <c r="G46" s="219">
        <f t="shared" si="3"/>
        <v>83000</v>
      </c>
      <c r="H46" s="495" t="s">
        <v>70</v>
      </c>
      <c r="I46" s="210" t="s">
        <v>18</v>
      </c>
      <c r="J46" s="762" t="s">
        <v>232</v>
      </c>
      <c r="K46" s="210" t="s">
        <v>135</v>
      </c>
      <c r="L46" s="210" t="s">
        <v>62</v>
      </c>
      <c r="M46" s="291"/>
      <c r="N46" s="251" t="s">
        <v>233</v>
      </c>
      <c r="O46" s="442"/>
    </row>
    <row r="47" spans="1:15" x14ac:dyDescent="0.25">
      <c r="A47" s="707">
        <v>44295</v>
      </c>
      <c r="B47" s="212" t="s">
        <v>68</v>
      </c>
      <c r="C47" s="212" t="s">
        <v>67</v>
      </c>
      <c r="D47" s="287" t="s">
        <v>91</v>
      </c>
      <c r="E47" s="220">
        <v>18000</v>
      </c>
      <c r="F47" s="220"/>
      <c r="G47" s="219">
        <f t="shared" si="3"/>
        <v>65000</v>
      </c>
      <c r="H47" s="320" t="s">
        <v>70</v>
      </c>
      <c r="I47" s="210" t="s">
        <v>18</v>
      </c>
      <c r="J47" s="762" t="s">
        <v>232</v>
      </c>
      <c r="K47" s="210" t="s">
        <v>135</v>
      </c>
      <c r="L47" s="210" t="s">
        <v>62</v>
      </c>
      <c r="M47" s="217"/>
      <c r="N47" s="218" t="s">
        <v>234</v>
      </c>
      <c r="O47" s="442"/>
    </row>
    <row r="48" spans="1:15" x14ac:dyDescent="0.25">
      <c r="A48" s="707">
        <v>44295</v>
      </c>
      <c r="B48" s="212" t="s">
        <v>68</v>
      </c>
      <c r="C48" s="212" t="s">
        <v>67</v>
      </c>
      <c r="D48" s="287" t="s">
        <v>91</v>
      </c>
      <c r="E48" s="570">
        <v>16000</v>
      </c>
      <c r="F48" s="262"/>
      <c r="G48" s="219">
        <f t="shared" si="3"/>
        <v>49000</v>
      </c>
      <c r="H48" s="320" t="s">
        <v>70</v>
      </c>
      <c r="I48" s="210" t="s">
        <v>18</v>
      </c>
      <c r="J48" s="762" t="s">
        <v>232</v>
      </c>
      <c r="K48" s="210" t="s">
        <v>135</v>
      </c>
      <c r="L48" s="210" t="s">
        <v>62</v>
      </c>
      <c r="M48" s="291"/>
      <c r="N48" s="251" t="s">
        <v>235</v>
      </c>
      <c r="O48" s="442"/>
    </row>
    <row r="49" spans="1:15" ht="18.75" customHeight="1" x14ac:dyDescent="0.25">
      <c r="A49" s="707">
        <v>44295</v>
      </c>
      <c r="B49" s="212" t="s">
        <v>68</v>
      </c>
      <c r="C49" s="212" t="s">
        <v>67</v>
      </c>
      <c r="D49" s="287" t="s">
        <v>91</v>
      </c>
      <c r="E49" s="220">
        <v>5000</v>
      </c>
      <c r="F49" s="203"/>
      <c r="G49" s="219">
        <f t="shared" si="3"/>
        <v>44000</v>
      </c>
      <c r="H49" s="320" t="s">
        <v>70</v>
      </c>
      <c r="I49" s="210" t="s">
        <v>18</v>
      </c>
      <c r="J49" s="762" t="s">
        <v>232</v>
      </c>
      <c r="K49" s="210" t="s">
        <v>135</v>
      </c>
      <c r="L49" s="210" t="s">
        <v>62</v>
      </c>
      <c r="M49" s="210"/>
      <c r="N49" s="212" t="s">
        <v>236</v>
      </c>
      <c r="O49" s="442"/>
    </row>
    <row r="50" spans="1:15" ht="15" customHeight="1" x14ac:dyDescent="0.25">
      <c r="A50" s="707">
        <v>44295</v>
      </c>
      <c r="B50" s="212" t="s">
        <v>93</v>
      </c>
      <c r="C50" s="212" t="s">
        <v>93</v>
      </c>
      <c r="D50" s="287" t="s">
        <v>91</v>
      </c>
      <c r="E50" s="262">
        <v>4000</v>
      </c>
      <c r="F50" s="219"/>
      <c r="G50" s="219">
        <f t="shared" si="3"/>
        <v>40000</v>
      </c>
      <c r="H50" s="320" t="s">
        <v>70</v>
      </c>
      <c r="I50" s="210" t="s">
        <v>18</v>
      </c>
      <c r="J50" s="762" t="s">
        <v>232</v>
      </c>
      <c r="K50" s="210" t="s">
        <v>135</v>
      </c>
      <c r="L50" s="210" t="s">
        <v>62</v>
      </c>
      <c r="M50" s="291"/>
      <c r="N50" s="251" t="s">
        <v>237</v>
      </c>
      <c r="O50" s="442"/>
    </row>
    <row r="51" spans="1:15" ht="16.5" customHeight="1" x14ac:dyDescent="0.25">
      <c r="A51" s="707">
        <v>44295</v>
      </c>
      <c r="B51" s="212" t="s">
        <v>93</v>
      </c>
      <c r="C51" s="212" t="s">
        <v>93</v>
      </c>
      <c r="D51" s="287" t="s">
        <v>91</v>
      </c>
      <c r="E51" s="454">
        <v>5000</v>
      </c>
      <c r="F51" s="222"/>
      <c r="G51" s="219">
        <f t="shared" si="3"/>
        <v>35000</v>
      </c>
      <c r="H51" s="320" t="s">
        <v>70</v>
      </c>
      <c r="I51" s="210" t="s">
        <v>18</v>
      </c>
      <c r="J51" s="762" t="s">
        <v>232</v>
      </c>
      <c r="K51" s="210" t="s">
        <v>135</v>
      </c>
      <c r="L51" s="210" t="s">
        <v>62</v>
      </c>
      <c r="M51" s="210"/>
      <c r="N51" s="212"/>
      <c r="O51" s="442"/>
    </row>
    <row r="52" spans="1:15" ht="17.25" customHeight="1" x14ac:dyDescent="0.25">
      <c r="A52" s="707">
        <v>44295</v>
      </c>
      <c r="B52" s="212" t="s">
        <v>93</v>
      </c>
      <c r="C52" s="212" t="s">
        <v>93</v>
      </c>
      <c r="D52" s="287" t="s">
        <v>91</v>
      </c>
      <c r="E52" s="203">
        <v>5000</v>
      </c>
      <c r="F52" s="203"/>
      <c r="G52" s="219">
        <f t="shared" si="3"/>
        <v>30000</v>
      </c>
      <c r="H52" s="320" t="s">
        <v>70</v>
      </c>
      <c r="I52" s="210" t="s">
        <v>18</v>
      </c>
      <c r="J52" s="762" t="s">
        <v>232</v>
      </c>
      <c r="K52" s="210" t="s">
        <v>135</v>
      </c>
      <c r="L52" s="210" t="s">
        <v>62</v>
      </c>
      <c r="M52" s="210"/>
      <c r="N52" s="212"/>
      <c r="O52" s="442"/>
    </row>
    <row r="53" spans="1:15" ht="15.75" customHeight="1" x14ac:dyDescent="0.25">
      <c r="A53" s="707">
        <v>44298</v>
      </c>
      <c r="B53" s="251" t="s">
        <v>72</v>
      </c>
      <c r="C53" s="212" t="s">
        <v>50</v>
      </c>
      <c r="D53" s="287" t="s">
        <v>91</v>
      </c>
      <c r="E53" s="447"/>
      <c r="F53" s="240">
        <v>-4000</v>
      </c>
      <c r="G53" s="219">
        <f t="shared" si="3"/>
        <v>26000</v>
      </c>
      <c r="H53" s="320" t="s">
        <v>70</v>
      </c>
      <c r="I53" s="210" t="s">
        <v>18</v>
      </c>
      <c r="J53" s="762" t="s">
        <v>232</v>
      </c>
      <c r="K53" s="210" t="s">
        <v>135</v>
      </c>
      <c r="L53" s="210" t="s">
        <v>62</v>
      </c>
      <c r="M53" s="210"/>
      <c r="N53" s="212"/>
      <c r="O53" s="442"/>
    </row>
    <row r="54" spans="1:15" ht="16.5" customHeight="1" x14ac:dyDescent="0.25">
      <c r="A54" s="738">
        <v>44298</v>
      </c>
      <c r="B54" s="272" t="s">
        <v>105</v>
      </c>
      <c r="C54" s="272" t="s">
        <v>50</v>
      </c>
      <c r="D54" s="407" t="s">
        <v>91</v>
      </c>
      <c r="E54" s="922"/>
      <c r="F54" s="279">
        <v>71000</v>
      </c>
      <c r="G54" s="274">
        <f t="shared" si="3"/>
        <v>97000</v>
      </c>
      <c r="H54" s="431" t="s">
        <v>70</v>
      </c>
      <c r="I54" s="273" t="s">
        <v>18</v>
      </c>
      <c r="J54" s="765" t="s">
        <v>268</v>
      </c>
      <c r="K54" s="273" t="s">
        <v>135</v>
      </c>
      <c r="L54" s="273" t="s">
        <v>62</v>
      </c>
      <c r="M54" s="424"/>
      <c r="N54" s="406"/>
      <c r="O54" s="442"/>
    </row>
    <row r="55" spans="1:15" x14ac:dyDescent="0.25">
      <c r="A55" s="250">
        <v>44298</v>
      </c>
      <c r="B55" s="251" t="s">
        <v>68</v>
      </c>
      <c r="C55" s="212" t="s">
        <v>67</v>
      </c>
      <c r="D55" s="287" t="s">
        <v>91</v>
      </c>
      <c r="E55" s="266">
        <v>5000</v>
      </c>
      <c r="F55" s="227"/>
      <c r="G55" s="219">
        <f t="shared" si="3"/>
        <v>92000</v>
      </c>
      <c r="H55" s="304" t="s">
        <v>70</v>
      </c>
      <c r="I55" s="291" t="s">
        <v>18</v>
      </c>
      <c r="J55" s="762" t="s">
        <v>268</v>
      </c>
      <c r="K55" s="210" t="s">
        <v>135</v>
      </c>
      <c r="L55" s="210" t="s">
        <v>62</v>
      </c>
      <c r="M55" s="210"/>
      <c r="N55" s="212" t="s">
        <v>269</v>
      </c>
      <c r="O55" s="442"/>
    </row>
    <row r="56" spans="1:15" x14ac:dyDescent="0.25">
      <c r="A56" s="250">
        <v>44298</v>
      </c>
      <c r="B56" s="251" t="s">
        <v>68</v>
      </c>
      <c r="C56" s="212" t="s">
        <v>67</v>
      </c>
      <c r="D56" s="287" t="s">
        <v>91</v>
      </c>
      <c r="E56" s="203">
        <v>24000</v>
      </c>
      <c r="F56" s="203"/>
      <c r="G56" s="219">
        <f t="shared" si="3"/>
        <v>68000</v>
      </c>
      <c r="H56" s="304" t="s">
        <v>70</v>
      </c>
      <c r="I56" s="291" t="s">
        <v>18</v>
      </c>
      <c r="J56" s="762" t="s">
        <v>268</v>
      </c>
      <c r="K56" s="291" t="s">
        <v>135</v>
      </c>
      <c r="L56" s="291" t="s">
        <v>62</v>
      </c>
      <c r="M56" s="210"/>
      <c r="N56" s="212" t="s">
        <v>270</v>
      </c>
      <c r="O56" s="442"/>
    </row>
    <row r="57" spans="1:15" x14ac:dyDescent="0.25">
      <c r="A57" s="250">
        <v>44298</v>
      </c>
      <c r="B57" s="251" t="s">
        <v>68</v>
      </c>
      <c r="C57" s="212" t="s">
        <v>67</v>
      </c>
      <c r="D57" s="287" t="s">
        <v>91</v>
      </c>
      <c r="E57" s="203">
        <v>18000</v>
      </c>
      <c r="F57" s="203"/>
      <c r="G57" s="219">
        <f t="shared" si="3"/>
        <v>50000</v>
      </c>
      <c r="H57" s="304" t="s">
        <v>70</v>
      </c>
      <c r="I57" s="291" t="s">
        <v>18</v>
      </c>
      <c r="J57" s="762" t="s">
        <v>268</v>
      </c>
      <c r="K57" s="291" t="s">
        <v>135</v>
      </c>
      <c r="L57" s="291" t="s">
        <v>62</v>
      </c>
      <c r="M57" s="210"/>
      <c r="N57" s="212" t="s">
        <v>271</v>
      </c>
      <c r="O57" s="442"/>
    </row>
    <row r="58" spans="1:15" x14ac:dyDescent="0.25">
      <c r="A58" s="250">
        <v>44298</v>
      </c>
      <c r="B58" s="251" t="s">
        <v>68</v>
      </c>
      <c r="C58" s="212" t="s">
        <v>67</v>
      </c>
      <c r="D58" s="287" t="s">
        <v>91</v>
      </c>
      <c r="E58" s="454">
        <v>3000</v>
      </c>
      <c r="F58" s="220"/>
      <c r="G58" s="219">
        <f t="shared" si="3"/>
        <v>47000</v>
      </c>
      <c r="H58" s="304" t="s">
        <v>70</v>
      </c>
      <c r="I58" s="291" t="s">
        <v>18</v>
      </c>
      <c r="J58" s="762" t="s">
        <v>268</v>
      </c>
      <c r="K58" s="291" t="s">
        <v>135</v>
      </c>
      <c r="L58" s="291" t="s">
        <v>62</v>
      </c>
      <c r="M58" s="210"/>
      <c r="N58" s="212" t="s">
        <v>272</v>
      </c>
      <c r="O58" s="442"/>
    </row>
    <row r="59" spans="1:15" x14ac:dyDescent="0.25">
      <c r="A59" s="250">
        <v>44298</v>
      </c>
      <c r="B59" s="251" t="s">
        <v>68</v>
      </c>
      <c r="C59" s="212" t="s">
        <v>67</v>
      </c>
      <c r="D59" s="287" t="s">
        <v>91</v>
      </c>
      <c r="E59" s="219">
        <v>5000</v>
      </c>
      <c r="F59" s="222"/>
      <c r="G59" s="219">
        <f t="shared" si="3"/>
        <v>42000</v>
      </c>
      <c r="H59" s="304" t="s">
        <v>70</v>
      </c>
      <c r="I59" s="291" t="s">
        <v>18</v>
      </c>
      <c r="J59" s="762" t="s">
        <v>268</v>
      </c>
      <c r="K59" s="291" t="s">
        <v>135</v>
      </c>
      <c r="L59" s="291" t="s">
        <v>62</v>
      </c>
      <c r="M59" s="210"/>
      <c r="N59" s="212" t="s">
        <v>273</v>
      </c>
      <c r="O59" s="442"/>
    </row>
    <row r="60" spans="1:15" ht="16.5" customHeight="1" x14ac:dyDescent="0.25">
      <c r="A60" s="250">
        <v>44298</v>
      </c>
      <c r="B60" s="251" t="s">
        <v>68</v>
      </c>
      <c r="C60" s="212" t="s">
        <v>67</v>
      </c>
      <c r="D60" s="287" t="s">
        <v>91</v>
      </c>
      <c r="E60" s="203">
        <v>2000</v>
      </c>
      <c r="F60" s="203"/>
      <c r="G60" s="219">
        <f t="shared" si="3"/>
        <v>40000</v>
      </c>
      <c r="H60" s="304" t="s">
        <v>70</v>
      </c>
      <c r="I60" s="291" t="s">
        <v>18</v>
      </c>
      <c r="J60" s="762" t="s">
        <v>268</v>
      </c>
      <c r="K60" s="291" t="s">
        <v>135</v>
      </c>
      <c r="L60" s="291" t="s">
        <v>62</v>
      </c>
      <c r="M60" s="210"/>
      <c r="N60" s="212" t="s">
        <v>274</v>
      </c>
      <c r="O60" s="442"/>
    </row>
    <row r="61" spans="1:15" ht="15" customHeight="1" x14ac:dyDescent="0.25">
      <c r="A61" s="250">
        <v>44298</v>
      </c>
      <c r="B61" s="212" t="s">
        <v>93</v>
      </c>
      <c r="C61" s="212" t="s">
        <v>93</v>
      </c>
      <c r="D61" s="287" t="s">
        <v>91</v>
      </c>
      <c r="E61" s="454">
        <v>6000</v>
      </c>
      <c r="F61" s="227"/>
      <c r="G61" s="219">
        <f t="shared" si="3"/>
        <v>34000</v>
      </c>
      <c r="H61" s="304" t="s">
        <v>70</v>
      </c>
      <c r="I61" s="291" t="s">
        <v>18</v>
      </c>
      <c r="J61" s="762" t="s">
        <v>268</v>
      </c>
      <c r="K61" s="291" t="s">
        <v>135</v>
      </c>
      <c r="L61" s="291" t="s">
        <v>62</v>
      </c>
      <c r="M61" s="210"/>
      <c r="N61" s="212"/>
      <c r="O61" s="442"/>
    </row>
    <row r="62" spans="1:15" ht="18" customHeight="1" x14ac:dyDescent="0.25">
      <c r="A62" s="250">
        <v>44298</v>
      </c>
      <c r="B62" s="212" t="s">
        <v>93</v>
      </c>
      <c r="C62" s="212" t="s">
        <v>93</v>
      </c>
      <c r="D62" s="287" t="s">
        <v>91</v>
      </c>
      <c r="E62" s="262">
        <v>1000</v>
      </c>
      <c r="F62" s="220"/>
      <c r="G62" s="219">
        <f t="shared" si="3"/>
        <v>33000</v>
      </c>
      <c r="H62" s="304" t="s">
        <v>70</v>
      </c>
      <c r="I62" s="291" t="s">
        <v>18</v>
      </c>
      <c r="J62" s="762" t="s">
        <v>268</v>
      </c>
      <c r="K62" s="291" t="s">
        <v>135</v>
      </c>
      <c r="L62" s="291" t="s">
        <v>62</v>
      </c>
      <c r="M62" s="291"/>
      <c r="N62" s="251"/>
      <c r="O62" s="442"/>
    </row>
    <row r="63" spans="1:15" ht="16.5" customHeight="1" x14ac:dyDescent="0.25">
      <c r="A63" s="250">
        <v>44298</v>
      </c>
      <c r="B63" s="212" t="s">
        <v>93</v>
      </c>
      <c r="C63" s="212" t="s">
        <v>93</v>
      </c>
      <c r="D63" s="287" t="s">
        <v>91</v>
      </c>
      <c r="E63" s="283">
        <v>3000</v>
      </c>
      <c r="F63" s="220"/>
      <c r="G63" s="219">
        <f t="shared" si="3"/>
        <v>30000</v>
      </c>
      <c r="H63" s="304" t="s">
        <v>70</v>
      </c>
      <c r="I63" s="291" t="s">
        <v>18</v>
      </c>
      <c r="J63" s="762" t="s">
        <v>268</v>
      </c>
      <c r="K63" s="291" t="s">
        <v>135</v>
      </c>
      <c r="L63" s="291" t="s">
        <v>62</v>
      </c>
      <c r="M63" s="210"/>
      <c r="N63" s="212"/>
      <c r="O63" s="442"/>
    </row>
    <row r="64" spans="1:15" ht="15" customHeight="1" x14ac:dyDescent="0.25">
      <c r="A64" s="250">
        <v>44299</v>
      </c>
      <c r="B64" s="251" t="s">
        <v>72</v>
      </c>
      <c r="C64" s="251" t="s">
        <v>50</v>
      </c>
      <c r="D64" s="321" t="s">
        <v>91</v>
      </c>
      <c r="E64" s="219"/>
      <c r="F64" s="220">
        <v>-4000</v>
      </c>
      <c r="G64" s="219">
        <f t="shared" si="3"/>
        <v>26000</v>
      </c>
      <c r="H64" s="890" t="s">
        <v>70</v>
      </c>
      <c r="I64" s="291" t="s">
        <v>18</v>
      </c>
      <c r="J64" s="833" t="s">
        <v>268</v>
      </c>
      <c r="K64" s="291" t="s">
        <v>135</v>
      </c>
      <c r="L64" s="291" t="s">
        <v>62</v>
      </c>
      <c r="M64" s="291"/>
      <c r="N64" s="251"/>
      <c r="O64" s="442"/>
    </row>
    <row r="65" spans="1:15" x14ac:dyDescent="0.25">
      <c r="A65" s="271">
        <v>44299</v>
      </c>
      <c r="B65" s="406" t="s">
        <v>105</v>
      </c>
      <c r="C65" s="272" t="s">
        <v>50</v>
      </c>
      <c r="D65" s="407" t="s">
        <v>91</v>
      </c>
      <c r="E65" s="276"/>
      <c r="F65" s="276">
        <v>69000</v>
      </c>
      <c r="G65" s="274">
        <f t="shared" si="3"/>
        <v>95000</v>
      </c>
      <c r="H65" s="415" t="s">
        <v>70</v>
      </c>
      <c r="I65" s="273" t="s">
        <v>18</v>
      </c>
      <c r="J65" s="940" t="s">
        <v>308</v>
      </c>
      <c r="K65" s="424" t="s">
        <v>135</v>
      </c>
      <c r="L65" s="424" t="s">
        <v>62</v>
      </c>
      <c r="M65" s="273"/>
      <c r="N65" s="272"/>
      <c r="O65" s="442"/>
    </row>
    <row r="66" spans="1:15" x14ac:dyDescent="0.25">
      <c r="A66" s="211">
        <v>44299</v>
      </c>
      <c r="B66" s="251" t="s">
        <v>68</v>
      </c>
      <c r="C66" s="212" t="s">
        <v>67</v>
      </c>
      <c r="D66" s="287" t="s">
        <v>91</v>
      </c>
      <c r="E66" s="203">
        <v>14000</v>
      </c>
      <c r="F66" s="203"/>
      <c r="G66" s="219">
        <f t="shared" si="3"/>
        <v>81000</v>
      </c>
      <c r="H66" s="304" t="s">
        <v>70</v>
      </c>
      <c r="I66" s="210" t="s">
        <v>18</v>
      </c>
      <c r="J66" s="833" t="s">
        <v>308</v>
      </c>
      <c r="K66" s="291" t="s">
        <v>135</v>
      </c>
      <c r="L66" s="291" t="s">
        <v>62</v>
      </c>
      <c r="M66" s="210"/>
      <c r="N66" s="212" t="s">
        <v>303</v>
      </c>
      <c r="O66" s="442"/>
    </row>
    <row r="67" spans="1:15" ht="18" customHeight="1" x14ac:dyDescent="0.25">
      <c r="A67" s="211">
        <v>44299</v>
      </c>
      <c r="B67" s="251" t="s">
        <v>68</v>
      </c>
      <c r="C67" s="212" t="s">
        <v>67</v>
      </c>
      <c r="D67" s="287" t="s">
        <v>91</v>
      </c>
      <c r="E67" s="203">
        <v>21000</v>
      </c>
      <c r="F67" s="203"/>
      <c r="G67" s="219">
        <f t="shared" si="3"/>
        <v>60000</v>
      </c>
      <c r="H67" s="304" t="s">
        <v>70</v>
      </c>
      <c r="I67" s="210" t="s">
        <v>18</v>
      </c>
      <c r="J67" s="833" t="s">
        <v>308</v>
      </c>
      <c r="K67" s="291" t="s">
        <v>135</v>
      </c>
      <c r="L67" s="291" t="s">
        <v>62</v>
      </c>
      <c r="M67" s="210"/>
      <c r="N67" s="212" t="s">
        <v>304</v>
      </c>
      <c r="O67" s="442"/>
    </row>
    <row r="68" spans="1:15" ht="17.25" customHeight="1" x14ac:dyDescent="0.25">
      <c r="A68" s="211">
        <v>44299</v>
      </c>
      <c r="B68" s="251" t="s">
        <v>68</v>
      </c>
      <c r="C68" s="212" t="s">
        <v>67</v>
      </c>
      <c r="D68" s="287" t="s">
        <v>91</v>
      </c>
      <c r="E68" s="454">
        <v>12000</v>
      </c>
      <c r="F68" s="203"/>
      <c r="G68" s="219">
        <f t="shared" si="3"/>
        <v>48000</v>
      </c>
      <c r="H68" s="304" t="s">
        <v>70</v>
      </c>
      <c r="I68" s="210" t="s">
        <v>18</v>
      </c>
      <c r="J68" s="833" t="s">
        <v>308</v>
      </c>
      <c r="K68" s="291" t="s">
        <v>135</v>
      </c>
      <c r="L68" s="291" t="s">
        <v>62</v>
      </c>
      <c r="M68" s="210"/>
      <c r="N68" s="212" t="s">
        <v>305</v>
      </c>
      <c r="O68" s="442"/>
    </row>
    <row r="69" spans="1:15" x14ac:dyDescent="0.25">
      <c r="A69" s="211">
        <v>44299</v>
      </c>
      <c r="B69" s="251" t="s">
        <v>68</v>
      </c>
      <c r="C69" s="212" t="s">
        <v>67</v>
      </c>
      <c r="D69" s="287" t="s">
        <v>91</v>
      </c>
      <c r="E69" s="267">
        <v>4000</v>
      </c>
      <c r="F69" s="203"/>
      <c r="G69" s="219">
        <f t="shared" si="3"/>
        <v>44000</v>
      </c>
      <c r="H69" s="304" t="s">
        <v>70</v>
      </c>
      <c r="I69" s="210" t="s">
        <v>18</v>
      </c>
      <c r="J69" s="833" t="s">
        <v>308</v>
      </c>
      <c r="K69" s="291" t="s">
        <v>135</v>
      </c>
      <c r="L69" s="291" t="s">
        <v>62</v>
      </c>
      <c r="M69" s="210"/>
      <c r="N69" s="212" t="s">
        <v>306</v>
      </c>
      <c r="O69" s="442"/>
    </row>
    <row r="70" spans="1:15" ht="14.25" customHeight="1" x14ac:dyDescent="0.25">
      <c r="A70" s="211">
        <v>44299</v>
      </c>
      <c r="B70" s="251" t="s">
        <v>68</v>
      </c>
      <c r="C70" s="212" t="s">
        <v>67</v>
      </c>
      <c r="D70" s="287" t="s">
        <v>91</v>
      </c>
      <c r="E70" s="203">
        <v>5000</v>
      </c>
      <c r="F70" s="203"/>
      <c r="G70" s="219">
        <f t="shared" si="3"/>
        <v>39000</v>
      </c>
      <c r="H70" s="304" t="s">
        <v>70</v>
      </c>
      <c r="I70" s="210" t="s">
        <v>18</v>
      </c>
      <c r="J70" s="833" t="s">
        <v>308</v>
      </c>
      <c r="K70" s="291" t="s">
        <v>135</v>
      </c>
      <c r="L70" s="291" t="s">
        <v>62</v>
      </c>
      <c r="M70" s="210"/>
      <c r="N70" s="212" t="s">
        <v>307</v>
      </c>
      <c r="O70" s="442"/>
    </row>
    <row r="71" spans="1:15" x14ac:dyDescent="0.25">
      <c r="A71" s="211">
        <v>44299</v>
      </c>
      <c r="B71" s="212" t="s">
        <v>93</v>
      </c>
      <c r="C71" s="212" t="s">
        <v>93</v>
      </c>
      <c r="D71" s="287" t="s">
        <v>91</v>
      </c>
      <c r="E71" s="227">
        <v>6000</v>
      </c>
      <c r="F71" s="240"/>
      <c r="G71" s="219">
        <f t="shared" si="3"/>
        <v>33000</v>
      </c>
      <c r="H71" s="304" t="s">
        <v>70</v>
      </c>
      <c r="I71" s="210" t="s">
        <v>18</v>
      </c>
      <c r="J71" s="833" t="s">
        <v>308</v>
      </c>
      <c r="K71" s="291" t="s">
        <v>135</v>
      </c>
      <c r="L71" s="291" t="s">
        <v>62</v>
      </c>
      <c r="M71" s="210"/>
      <c r="N71" s="212"/>
      <c r="O71" s="442"/>
    </row>
    <row r="72" spans="1:15" ht="17.25" customHeight="1" x14ac:dyDescent="0.25">
      <c r="A72" s="211">
        <v>44299</v>
      </c>
      <c r="B72" s="212" t="s">
        <v>93</v>
      </c>
      <c r="C72" s="212" t="s">
        <v>93</v>
      </c>
      <c r="D72" s="287" t="s">
        <v>91</v>
      </c>
      <c r="E72" s="278">
        <v>4000</v>
      </c>
      <c r="F72" s="220"/>
      <c r="G72" s="219">
        <f t="shared" si="3"/>
        <v>29000</v>
      </c>
      <c r="H72" s="304" t="s">
        <v>70</v>
      </c>
      <c r="I72" s="210" t="s">
        <v>18</v>
      </c>
      <c r="J72" s="833" t="s">
        <v>308</v>
      </c>
      <c r="K72" s="291" t="s">
        <v>135</v>
      </c>
      <c r="L72" s="291" t="s">
        <v>62</v>
      </c>
      <c r="M72" s="210"/>
      <c r="N72" s="251"/>
      <c r="O72" s="442"/>
    </row>
    <row r="73" spans="1:15" ht="17.25" customHeight="1" x14ac:dyDescent="0.25">
      <c r="A73" s="211">
        <v>44300</v>
      </c>
      <c r="B73" s="212" t="s">
        <v>72</v>
      </c>
      <c r="C73" s="212" t="s">
        <v>50</v>
      </c>
      <c r="D73" s="287" t="s">
        <v>91</v>
      </c>
      <c r="E73" s="222"/>
      <c r="F73" s="227">
        <v>-3000</v>
      </c>
      <c r="G73" s="219">
        <f t="shared" si="3"/>
        <v>26000</v>
      </c>
      <c r="H73" s="304" t="s">
        <v>70</v>
      </c>
      <c r="I73" s="210" t="s">
        <v>18</v>
      </c>
      <c r="J73" s="833" t="s">
        <v>308</v>
      </c>
      <c r="K73" s="291" t="s">
        <v>135</v>
      </c>
      <c r="L73" s="291" t="s">
        <v>62</v>
      </c>
      <c r="M73" s="210"/>
      <c r="N73" s="212"/>
      <c r="O73" s="442"/>
    </row>
    <row r="74" spans="1:15" x14ac:dyDescent="0.25">
      <c r="A74" s="271">
        <v>44300</v>
      </c>
      <c r="B74" s="406" t="s">
        <v>105</v>
      </c>
      <c r="C74" s="272" t="s">
        <v>50</v>
      </c>
      <c r="D74" s="272" t="s">
        <v>91</v>
      </c>
      <c r="E74" s="782"/>
      <c r="F74" s="276">
        <v>64000</v>
      </c>
      <c r="G74" s="274">
        <f t="shared" si="3"/>
        <v>90000</v>
      </c>
      <c r="H74" s="415" t="s">
        <v>70</v>
      </c>
      <c r="I74" s="273" t="s">
        <v>18</v>
      </c>
      <c r="J74" s="940" t="s">
        <v>354</v>
      </c>
      <c r="K74" s="424" t="s">
        <v>135</v>
      </c>
      <c r="L74" s="424" t="s">
        <v>62</v>
      </c>
      <c r="M74" s="273"/>
      <c r="N74" s="272"/>
      <c r="O74" s="442"/>
    </row>
    <row r="75" spans="1:15" x14ac:dyDescent="0.25">
      <c r="A75" s="48">
        <v>44300</v>
      </c>
      <c r="B75" s="212" t="s">
        <v>68</v>
      </c>
      <c r="C75" s="212" t="s">
        <v>67</v>
      </c>
      <c r="D75" s="287" t="s">
        <v>91</v>
      </c>
      <c r="E75" s="203">
        <v>6000</v>
      </c>
      <c r="F75" s="203"/>
      <c r="G75" s="219">
        <f t="shared" si="3"/>
        <v>84000</v>
      </c>
      <c r="H75" s="304" t="s">
        <v>70</v>
      </c>
      <c r="I75" s="210" t="s">
        <v>18</v>
      </c>
      <c r="J75" s="833" t="s">
        <v>354</v>
      </c>
      <c r="K75" s="291" t="s">
        <v>135</v>
      </c>
      <c r="L75" s="291" t="s">
        <v>62</v>
      </c>
      <c r="M75" s="210"/>
      <c r="N75" s="212" t="s">
        <v>355</v>
      </c>
      <c r="O75" s="442"/>
    </row>
    <row r="76" spans="1:15" ht="16.5" customHeight="1" x14ac:dyDescent="0.25">
      <c r="A76" s="48">
        <v>44300</v>
      </c>
      <c r="B76" s="212" t="s">
        <v>68</v>
      </c>
      <c r="C76" s="212" t="s">
        <v>67</v>
      </c>
      <c r="D76" s="287" t="s">
        <v>91</v>
      </c>
      <c r="E76" s="263">
        <v>18000</v>
      </c>
      <c r="F76" s="219"/>
      <c r="G76" s="219">
        <f t="shared" si="3"/>
        <v>66000</v>
      </c>
      <c r="H76" s="304" t="s">
        <v>70</v>
      </c>
      <c r="I76" s="210" t="s">
        <v>18</v>
      </c>
      <c r="J76" s="833" t="s">
        <v>354</v>
      </c>
      <c r="K76" s="291" t="s">
        <v>135</v>
      </c>
      <c r="L76" s="291" t="s">
        <v>62</v>
      </c>
      <c r="M76" s="210"/>
      <c r="N76" s="212" t="s">
        <v>356</v>
      </c>
      <c r="O76" s="442"/>
    </row>
    <row r="77" spans="1:15" x14ac:dyDescent="0.25">
      <c r="A77" s="48">
        <v>44300</v>
      </c>
      <c r="B77" s="212" t="s">
        <v>68</v>
      </c>
      <c r="C77" s="212" t="s">
        <v>67</v>
      </c>
      <c r="D77" s="287" t="s">
        <v>91</v>
      </c>
      <c r="E77" s="741">
        <v>17000</v>
      </c>
      <c r="F77" s="203"/>
      <c r="G77" s="219">
        <f t="shared" si="3"/>
        <v>49000</v>
      </c>
      <c r="H77" s="304" t="s">
        <v>70</v>
      </c>
      <c r="I77" s="210" t="s">
        <v>18</v>
      </c>
      <c r="J77" s="833" t="s">
        <v>354</v>
      </c>
      <c r="K77" s="291" t="s">
        <v>135</v>
      </c>
      <c r="L77" s="291" t="s">
        <v>62</v>
      </c>
      <c r="M77" s="210"/>
      <c r="N77" s="212" t="s">
        <v>357</v>
      </c>
      <c r="O77" s="442"/>
    </row>
    <row r="78" spans="1:15" ht="15.75" customHeight="1" x14ac:dyDescent="0.25">
      <c r="A78" s="48">
        <v>44300</v>
      </c>
      <c r="B78" s="212" t="s">
        <v>68</v>
      </c>
      <c r="C78" s="212" t="s">
        <v>67</v>
      </c>
      <c r="D78" s="287" t="s">
        <v>91</v>
      </c>
      <c r="E78" s="227">
        <v>5000</v>
      </c>
      <c r="F78" s="227"/>
      <c r="G78" s="219">
        <f t="shared" si="3"/>
        <v>44000</v>
      </c>
      <c r="H78" s="304" t="s">
        <v>70</v>
      </c>
      <c r="I78" s="210" t="s">
        <v>18</v>
      </c>
      <c r="J78" s="833" t="s">
        <v>354</v>
      </c>
      <c r="K78" s="291" t="s">
        <v>135</v>
      </c>
      <c r="L78" s="291" t="s">
        <v>62</v>
      </c>
      <c r="M78" s="210"/>
      <c r="N78" s="212" t="s">
        <v>358</v>
      </c>
      <c r="O78" s="442"/>
    </row>
    <row r="79" spans="1:15" x14ac:dyDescent="0.25">
      <c r="A79" s="48">
        <v>44300</v>
      </c>
      <c r="B79" s="212" t="s">
        <v>68</v>
      </c>
      <c r="C79" s="212" t="s">
        <v>67</v>
      </c>
      <c r="D79" s="287" t="s">
        <v>91</v>
      </c>
      <c r="E79" s="203">
        <v>5000</v>
      </c>
      <c r="F79" s="203"/>
      <c r="G79" s="219">
        <f t="shared" si="3"/>
        <v>39000</v>
      </c>
      <c r="H79" s="304" t="s">
        <v>70</v>
      </c>
      <c r="I79" s="210" t="s">
        <v>18</v>
      </c>
      <c r="J79" s="833" t="s">
        <v>354</v>
      </c>
      <c r="K79" s="291" t="s">
        <v>135</v>
      </c>
      <c r="L79" s="291" t="s">
        <v>62</v>
      </c>
      <c r="M79" s="210"/>
      <c r="N79" s="212" t="s">
        <v>359</v>
      </c>
      <c r="O79" s="442"/>
    </row>
    <row r="80" spans="1:15" x14ac:dyDescent="0.25">
      <c r="A80" s="48">
        <v>44300</v>
      </c>
      <c r="B80" s="210" t="s">
        <v>93</v>
      </c>
      <c r="C80" s="210" t="s">
        <v>93</v>
      </c>
      <c r="D80" s="226" t="s">
        <v>91</v>
      </c>
      <c r="E80" s="278">
        <v>7000</v>
      </c>
      <c r="F80" s="222"/>
      <c r="G80" s="219">
        <f t="shared" si="3"/>
        <v>32000</v>
      </c>
      <c r="H80" s="304" t="s">
        <v>70</v>
      </c>
      <c r="I80" s="210" t="s">
        <v>18</v>
      </c>
      <c r="J80" s="833" t="s">
        <v>354</v>
      </c>
      <c r="K80" s="291" t="s">
        <v>135</v>
      </c>
      <c r="L80" s="291" t="s">
        <v>62</v>
      </c>
      <c r="M80" s="210"/>
      <c r="N80" s="212"/>
      <c r="O80" s="442"/>
    </row>
    <row r="81" spans="1:15" x14ac:dyDescent="0.25">
      <c r="A81" s="48">
        <v>44300</v>
      </c>
      <c r="B81" s="210" t="s">
        <v>93</v>
      </c>
      <c r="C81" s="210" t="s">
        <v>93</v>
      </c>
      <c r="D81" s="226" t="s">
        <v>91</v>
      </c>
      <c r="E81" s="203">
        <v>3000</v>
      </c>
      <c r="F81" s="203"/>
      <c r="G81" s="219">
        <f t="shared" si="3"/>
        <v>29000</v>
      </c>
      <c r="H81" s="304" t="s">
        <v>70</v>
      </c>
      <c r="I81" s="210" t="s">
        <v>18</v>
      </c>
      <c r="J81" s="833" t="s">
        <v>354</v>
      </c>
      <c r="K81" s="291" t="s">
        <v>135</v>
      </c>
      <c r="L81" s="291" t="s">
        <v>62</v>
      </c>
      <c r="M81" s="210"/>
      <c r="N81" s="212"/>
      <c r="O81" s="442"/>
    </row>
    <row r="82" spans="1:15" ht="15" customHeight="1" x14ac:dyDescent="0.25">
      <c r="A82" s="48">
        <v>44301</v>
      </c>
      <c r="B82" s="212" t="s">
        <v>72</v>
      </c>
      <c r="C82" s="212" t="s">
        <v>50</v>
      </c>
      <c r="D82" s="212" t="s">
        <v>91</v>
      </c>
      <c r="E82" s="447"/>
      <c r="F82" s="227">
        <v>-3000</v>
      </c>
      <c r="G82" s="219">
        <f t="shared" si="3"/>
        <v>26000</v>
      </c>
      <c r="H82" s="304" t="s">
        <v>70</v>
      </c>
      <c r="I82" s="210" t="s">
        <v>18</v>
      </c>
      <c r="J82" s="833" t="s">
        <v>354</v>
      </c>
      <c r="K82" s="291" t="s">
        <v>135</v>
      </c>
      <c r="L82" s="291" t="s">
        <v>62</v>
      </c>
      <c r="M82" s="210"/>
      <c r="N82" s="212"/>
      <c r="O82" s="442"/>
    </row>
    <row r="83" spans="1:15" ht="15" customHeight="1" x14ac:dyDescent="0.25">
      <c r="A83" s="271">
        <v>44301</v>
      </c>
      <c r="B83" s="272" t="s">
        <v>105</v>
      </c>
      <c r="C83" s="272" t="s">
        <v>50</v>
      </c>
      <c r="D83" s="272" t="s">
        <v>91</v>
      </c>
      <c r="E83" s="782"/>
      <c r="F83" s="954">
        <v>59000</v>
      </c>
      <c r="G83" s="274">
        <f t="shared" si="3"/>
        <v>85000</v>
      </c>
      <c r="H83" s="415" t="s">
        <v>70</v>
      </c>
      <c r="I83" s="273" t="s">
        <v>18</v>
      </c>
      <c r="J83" s="940" t="s">
        <v>377</v>
      </c>
      <c r="K83" s="424" t="s">
        <v>135</v>
      </c>
      <c r="L83" s="424" t="s">
        <v>62</v>
      </c>
      <c r="M83" s="273"/>
      <c r="N83" s="272"/>
      <c r="O83" s="442"/>
    </row>
    <row r="84" spans="1:15" x14ac:dyDescent="0.25">
      <c r="A84" s="211">
        <v>44301</v>
      </c>
      <c r="B84" s="212" t="s">
        <v>68</v>
      </c>
      <c r="C84" s="212" t="s">
        <v>67</v>
      </c>
      <c r="D84" s="212" t="s">
        <v>91</v>
      </c>
      <c r="E84" s="203">
        <v>9000</v>
      </c>
      <c r="F84" s="203"/>
      <c r="G84" s="219">
        <f t="shared" si="3"/>
        <v>76000</v>
      </c>
      <c r="H84" s="304" t="s">
        <v>70</v>
      </c>
      <c r="I84" s="210" t="s">
        <v>18</v>
      </c>
      <c r="J84" s="833" t="s">
        <v>377</v>
      </c>
      <c r="K84" s="291" t="s">
        <v>135</v>
      </c>
      <c r="L84" s="291" t="s">
        <v>62</v>
      </c>
      <c r="M84" s="210"/>
      <c r="N84" s="212" t="s">
        <v>374</v>
      </c>
      <c r="O84" s="442"/>
    </row>
    <row r="85" spans="1:15" x14ac:dyDescent="0.25">
      <c r="A85" s="211">
        <v>44301</v>
      </c>
      <c r="B85" s="212" t="s">
        <v>68</v>
      </c>
      <c r="C85" s="212" t="s">
        <v>67</v>
      </c>
      <c r="D85" s="212" t="s">
        <v>91</v>
      </c>
      <c r="E85" s="454">
        <v>21000</v>
      </c>
      <c r="F85" s="240"/>
      <c r="G85" s="219">
        <f t="shared" si="3"/>
        <v>55000</v>
      </c>
      <c r="H85" s="304" t="s">
        <v>70</v>
      </c>
      <c r="I85" s="210" t="s">
        <v>18</v>
      </c>
      <c r="J85" s="833" t="s">
        <v>377</v>
      </c>
      <c r="K85" s="291" t="s">
        <v>135</v>
      </c>
      <c r="L85" s="291" t="s">
        <v>62</v>
      </c>
      <c r="M85" s="210"/>
      <c r="N85" s="212" t="s">
        <v>375</v>
      </c>
      <c r="O85" s="442"/>
    </row>
    <row r="86" spans="1:15" x14ac:dyDescent="0.25">
      <c r="A86" s="211">
        <v>44301</v>
      </c>
      <c r="B86" s="212" t="s">
        <v>68</v>
      </c>
      <c r="C86" s="212" t="s">
        <v>67</v>
      </c>
      <c r="D86" s="212" t="s">
        <v>91</v>
      </c>
      <c r="E86" s="233">
        <v>15000</v>
      </c>
      <c r="F86" s="203"/>
      <c r="G86" s="219">
        <f t="shared" si="3"/>
        <v>40000</v>
      </c>
      <c r="H86" s="304" t="s">
        <v>70</v>
      </c>
      <c r="I86" s="210" t="s">
        <v>18</v>
      </c>
      <c r="J86" s="833" t="s">
        <v>377</v>
      </c>
      <c r="K86" s="291" t="s">
        <v>135</v>
      </c>
      <c r="L86" s="291" t="s">
        <v>62</v>
      </c>
      <c r="M86" s="210"/>
      <c r="N86" s="212" t="s">
        <v>376</v>
      </c>
      <c r="O86" s="442"/>
    </row>
    <row r="87" spans="1:15" x14ac:dyDescent="0.25">
      <c r="A87" s="211">
        <v>44301</v>
      </c>
      <c r="B87" s="251" t="s">
        <v>93</v>
      </c>
      <c r="C87" s="251" t="s">
        <v>93</v>
      </c>
      <c r="D87" s="321" t="s">
        <v>91</v>
      </c>
      <c r="E87" s="219">
        <v>4000</v>
      </c>
      <c r="F87" s="283"/>
      <c r="G87" s="219">
        <f t="shared" si="3"/>
        <v>36000</v>
      </c>
      <c r="H87" s="304" t="s">
        <v>70</v>
      </c>
      <c r="I87" s="210" t="s">
        <v>18</v>
      </c>
      <c r="J87" s="833" t="s">
        <v>377</v>
      </c>
      <c r="K87" s="291" t="s">
        <v>135</v>
      </c>
      <c r="L87" s="291" t="s">
        <v>62</v>
      </c>
      <c r="M87" s="291"/>
      <c r="N87" s="212"/>
      <c r="O87" s="442"/>
    </row>
    <row r="88" spans="1:15" ht="15.75" customHeight="1" x14ac:dyDescent="0.25">
      <c r="A88" s="211">
        <v>44301</v>
      </c>
      <c r="B88" s="251" t="s">
        <v>93</v>
      </c>
      <c r="C88" s="251" t="s">
        <v>93</v>
      </c>
      <c r="D88" s="321" t="s">
        <v>91</v>
      </c>
      <c r="E88" s="203">
        <v>3000</v>
      </c>
      <c r="F88" s="203"/>
      <c r="G88" s="219">
        <f t="shared" si="3"/>
        <v>33000</v>
      </c>
      <c r="H88" s="304" t="s">
        <v>70</v>
      </c>
      <c r="I88" s="210" t="s">
        <v>18</v>
      </c>
      <c r="J88" s="833" t="s">
        <v>377</v>
      </c>
      <c r="K88" s="291" t="s">
        <v>135</v>
      </c>
      <c r="L88" s="291" t="s">
        <v>62</v>
      </c>
      <c r="M88" s="210"/>
      <c r="N88" s="251"/>
      <c r="O88" s="442"/>
    </row>
    <row r="89" spans="1:15" x14ac:dyDescent="0.25">
      <c r="A89" s="211">
        <v>44301</v>
      </c>
      <c r="B89" s="251" t="s">
        <v>93</v>
      </c>
      <c r="C89" s="251" t="s">
        <v>93</v>
      </c>
      <c r="D89" s="321" t="s">
        <v>91</v>
      </c>
      <c r="E89" s="227">
        <v>1000</v>
      </c>
      <c r="F89" s="227"/>
      <c r="G89" s="219">
        <f t="shared" si="3"/>
        <v>32000</v>
      </c>
      <c r="H89" s="304" t="s">
        <v>70</v>
      </c>
      <c r="I89" s="210" t="s">
        <v>18</v>
      </c>
      <c r="J89" s="833" t="s">
        <v>377</v>
      </c>
      <c r="K89" s="291" t="s">
        <v>135</v>
      </c>
      <c r="L89" s="291" t="s">
        <v>62</v>
      </c>
      <c r="M89" s="210"/>
      <c r="N89" s="212"/>
      <c r="O89" s="442"/>
    </row>
    <row r="90" spans="1:15" x14ac:dyDescent="0.25">
      <c r="A90" s="211">
        <v>44301</v>
      </c>
      <c r="B90" s="251" t="s">
        <v>93</v>
      </c>
      <c r="C90" s="251" t="s">
        <v>93</v>
      </c>
      <c r="D90" s="321" t="s">
        <v>91</v>
      </c>
      <c r="E90" s="222">
        <v>2000</v>
      </c>
      <c r="F90" s="222"/>
      <c r="G90" s="219">
        <f t="shared" si="3"/>
        <v>30000</v>
      </c>
      <c r="H90" s="304" t="s">
        <v>70</v>
      </c>
      <c r="I90" s="210" t="s">
        <v>18</v>
      </c>
      <c r="J90" s="833" t="s">
        <v>377</v>
      </c>
      <c r="K90" s="291" t="s">
        <v>135</v>
      </c>
      <c r="L90" s="291" t="s">
        <v>62</v>
      </c>
      <c r="M90" s="210"/>
      <c r="N90" s="212"/>
      <c r="O90" s="442"/>
    </row>
    <row r="91" spans="1:15" x14ac:dyDescent="0.25">
      <c r="A91" s="211">
        <v>44302</v>
      </c>
      <c r="B91" s="210" t="s">
        <v>72</v>
      </c>
      <c r="C91" s="210" t="s">
        <v>50</v>
      </c>
      <c r="D91" s="226" t="s">
        <v>91</v>
      </c>
      <c r="E91" s="233"/>
      <c r="F91" s="203">
        <v>-4000</v>
      </c>
      <c r="G91" s="219">
        <f t="shared" si="3"/>
        <v>26000</v>
      </c>
      <c r="H91" s="714" t="s">
        <v>70</v>
      </c>
      <c r="I91" s="210" t="s">
        <v>18</v>
      </c>
      <c r="J91" s="833" t="s">
        <v>377</v>
      </c>
      <c r="K91" s="210" t="s">
        <v>135</v>
      </c>
      <c r="L91" s="210" t="s">
        <v>62</v>
      </c>
      <c r="M91" s="210"/>
      <c r="N91" s="212"/>
      <c r="O91" s="442"/>
    </row>
    <row r="92" spans="1:15" ht="15.75" x14ac:dyDescent="0.25">
      <c r="A92" s="271">
        <v>44302</v>
      </c>
      <c r="B92" s="272" t="s">
        <v>105</v>
      </c>
      <c r="C92" s="272" t="s">
        <v>50</v>
      </c>
      <c r="D92" s="272" t="s">
        <v>91</v>
      </c>
      <c r="E92" s="782"/>
      <c r="F92" s="962">
        <v>68000</v>
      </c>
      <c r="G92" s="274">
        <f t="shared" si="3"/>
        <v>94000</v>
      </c>
      <c r="H92" s="414" t="s">
        <v>70</v>
      </c>
      <c r="I92" s="273" t="s">
        <v>18</v>
      </c>
      <c r="J92" s="940" t="s">
        <v>426</v>
      </c>
      <c r="K92" s="273" t="s">
        <v>135</v>
      </c>
      <c r="L92" s="273" t="s">
        <v>62</v>
      </c>
      <c r="M92" s="963"/>
      <c r="N92" s="964"/>
      <c r="O92" s="442"/>
    </row>
    <row r="93" spans="1:15" x14ac:dyDescent="0.25">
      <c r="A93" s="48">
        <v>44302</v>
      </c>
      <c r="B93" s="210" t="s">
        <v>68</v>
      </c>
      <c r="C93" s="210" t="s">
        <v>67</v>
      </c>
      <c r="D93" s="226" t="s">
        <v>91</v>
      </c>
      <c r="E93" s="454">
        <v>16000</v>
      </c>
      <c r="F93" s="227"/>
      <c r="G93" s="219">
        <f t="shared" si="3"/>
        <v>78000</v>
      </c>
      <c r="H93" s="714" t="s">
        <v>70</v>
      </c>
      <c r="I93" s="210" t="s">
        <v>18</v>
      </c>
      <c r="J93" s="833" t="s">
        <v>426</v>
      </c>
      <c r="K93" s="210" t="s">
        <v>135</v>
      </c>
      <c r="L93" s="210" t="s">
        <v>62</v>
      </c>
      <c r="M93" s="210"/>
      <c r="N93" s="212" t="s">
        <v>427</v>
      </c>
      <c r="O93" s="442"/>
    </row>
    <row r="94" spans="1:15" x14ac:dyDescent="0.25">
      <c r="A94" s="48">
        <v>44302</v>
      </c>
      <c r="B94" s="210" t="s">
        <v>68</v>
      </c>
      <c r="C94" s="210" t="s">
        <v>67</v>
      </c>
      <c r="D94" s="226" t="s">
        <v>91</v>
      </c>
      <c r="E94" s="203">
        <v>19000</v>
      </c>
      <c r="F94" s="203"/>
      <c r="G94" s="219">
        <f t="shared" si="3"/>
        <v>59000</v>
      </c>
      <c r="H94" s="714" t="s">
        <v>70</v>
      </c>
      <c r="I94" s="210" t="s">
        <v>18</v>
      </c>
      <c r="J94" s="833" t="s">
        <v>426</v>
      </c>
      <c r="K94" s="210" t="s">
        <v>135</v>
      </c>
      <c r="L94" s="210" t="s">
        <v>62</v>
      </c>
      <c r="M94" s="210"/>
      <c r="N94" s="212" t="s">
        <v>428</v>
      </c>
      <c r="O94" s="442"/>
    </row>
    <row r="95" spans="1:15" ht="15" customHeight="1" x14ac:dyDescent="0.25">
      <c r="A95" s="48">
        <v>44302</v>
      </c>
      <c r="B95" s="210" t="s">
        <v>68</v>
      </c>
      <c r="C95" s="210" t="s">
        <v>67</v>
      </c>
      <c r="D95" s="226" t="s">
        <v>91</v>
      </c>
      <c r="E95" s="497">
        <v>18000</v>
      </c>
      <c r="F95" s="222"/>
      <c r="G95" s="219">
        <f t="shared" si="3"/>
        <v>41000</v>
      </c>
      <c r="H95" s="714" t="s">
        <v>70</v>
      </c>
      <c r="I95" s="210" t="s">
        <v>18</v>
      </c>
      <c r="J95" s="833" t="s">
        <v>426</v>
      </c>
      <c r="K95" s="210" t="s">
        <v>135</v>
      </c>
      <c r="L95" s="210" t="s">
        <v>62</v>
      </c>
      <c r="M95" s="210"/>
      <c r="N95" s="212" t="s">
        <v>429</v>
      </c>
      <c r="O95" s="442"/>
    </row>
    <row r="96" spans="1:15" x14ac:dyDescent="0.25">
      <c r="A96" s="48">
        <v>44302</v>
      </c>
      <c r="B96" s="251" t="s">
        <v>93</v>
      </c>
      <c r="C96" s="251" t="s">
        <v>93</v>
      </c>
      <c r="D96" s="321" t="s">
        <v>91</v>
      </c>
      <c r="E96" s="447">
        <v>4000</v>
      </c>
      <c r="F96" s="447"/>
      <c r="G96" s="219">
        <f t="shared" si="3"/>
        <v>37000</v>
      </c>
      <c r="H96" s="714" t="s">
        <v>70</v>
      </c>
      <c r="I96" s="210" t="s">
        <v>18</v>
      </c>
      <c r="J96" s="833" t="s">
        <v>426</v>
      </c>
      <c r="K96" s="210" t="s">
        <v>135</v>
      </c>
      <c r="L96" s="210" t="s">
        <v>62</v>
      </c>
      <c r="M96" s="210"/>
      <c r="N96" s="212"/>
      <c r="O96" s="442"/>
    </row>
    <row r="97" spans="1:15" ht="17.25" customHeight="1" x14ac:dyDescent="0.25">
      <c r="A97" s="48">
        <v>44302</v>
      </c>
      <c r="B97" s="251" t="s">
        <v>93</v>
      </c>
      <c r="C97" s="251" t="s">
        <v>93</v>
      </c>
      <c r="D97" s="321" t="s">
        <v>91</v>
      </c>
      <c r="E97" s="227">
        <v>2000</v>
      </c>
      <c r="F97" s="227"/>
      <c r="G97" s="219">
        <f t="shared" si="3"/>
        <v>35000</v>
      </c>
      <c r="H97" s="714" t="s">
        <v>70</v>
      </c>
      <c r="I97" s="210" t="s">
        <v>18</v>
      </c>
      <c r="J97" s="833" t="s">
        <v>426</v>
      </c>
      <c r="K97" s="210" t="s">
        <v>135</v>
      </c>
      <c r="L97" s="210" t="s">
        <v>62</v>
      </c>
      <c r="M97" s="210"/>
      <c r="N97" s="212"/>
      <c r="O97" s="442"/>
    </row>
    <row r="98" spans="1:15" x14ac:dyDescent="0.25">
      <c r="A98" s="48">
        <v>44302</v>
      </c>
      <c r="B98" s="251" t="s">
        <v>93</v>
      </c>
      <c r="C98" s="251" t="s">
        <v>93</v>
      </c>
      <c r="D98" s="321" t="s">
        <v>91</v>
      </c>
      <c r="E98" s="220">
        <v>4000</v>
      </c>
      <c r="F98" s="653"/>
      <c r="G98" s="219">
        <f t="shared" si="3"/>
        <v>31000</v>
      </c>
      <c r="H98" s="714" t="s">
        <v>70</v>
      </c>
      <c r="I98" s="210" t="s">
        <v>18</v>
      </c>
      <c r="J98" s="833" t="s">
        <v>426</v>
      </c>
      <c r="K98" s="210" t="s">
        <v>135</v>
      </c>
      <c r="L98" s="210" t="s">
        <v>62</v>
      </c>
      <c r="M98" s="210"/>
      <c r="N98" s="212"/>
      <c r="O98" s="442"/>
    </row>
    <row r="99" spans="1:15" ht="15.75" customHeight="1" x14ac:dyDescent="0.25">
      <c r="A99" s="48">
        <v>44303</v>
      </c>
      <c r="B99" s="251" t="s">
        <v>72</v>
      </c>
      <c r="C99" s="251" t="s">
        <v>50</v>
      </c>
      <c r="D99" s="321" t="s">
        <v>91</v>
      </c>
      <c r="E99" s="233"/>
      <c r="F99" s="203">
        <v>-5000</v>
      </c>
      <c r="G99" s="219">
        <f t="shared" si="3"/>
        <v>26000</v>
      </c>
      <c r="H99" s="714" t="s">
        <v>70</v>
      </c>
      <c r="I99" s="210" t="s">
        <v>18</v>
      </c>
      <c r="J99" s="833" t="s">
        <v>426</v>
      </c>
      <c r="K99" s="210" t="s">
        <v>135</v>
      </c>
      <c r="L99" s="210" t="s">
        <v>62</v>
      </c>
      <c r="M99" s="210"/>
      <c r="N99" s="212"/>
      <c r="O99" s="442"/>
    </row>
    <row r="100" spans="1:15" x14ac:dyDescent="0.25">
      <c r="A100" s="271">
        <v>44305</v>
      </c>
      <c r="B100" s="272" t="s">
        <v>105</v>
      </c>
      <c r="C100" s="272" t="s">
        <v>50</v>
      </c>
      <c r="D100" s="272" t="s">
        <v>91</v>
      </c>
      <c r="E100" s="836"/>
      <c r="F100" s="279">
        <v>70000</v>
      </c>
      <c r="G100" s="274">
        <f t="shared" si="3"/>
        <v>96000</v>
      </c>
      <c r="H100" s="944" t="s">
        <v>70</v>
      </c>
      <c r="I100" s="273" t="s">
        <v>18</v>
      </c>
      <c r="J100" s="940" t="s">
        <v>437</v>
      </c>
      <c r="K100" s="273" t="s">
        <v>135</v>
      </c>
      <c r="L100" s="273" t="s">
        <v>62</v>
      </c>
      <c r="M100" s="424"/>
      <c r="N100" s="406"/>
      <c r="O100" s="442"/>
    </row>
    <row r="101" spans="1:15" ht="14.25" customHeight="1" x14ac:dyDescent="0.25">
      <c r="A101" s="48">
        <v>44305</v>
      </c>
      <c r="B101" s="212" t="s">
        <v>68</v>
      </c>
      <c r="C101" s="212" t="s">
        <v>67</v>
      </c>
      <c r="D101" s="212" t="s">
        <v>91</v>
      </c>
      <c r="E101" s="447">
        <v>8000</v>
      </c>
      <c r="F101" s="220"/>
      <c r="G101" s="219">
        <f t="shared" si="3"/>
        <v>88000</v>
      </c>
      <c r="H101" s="888" t="s">
        <v>70</v>
      </c>
      <c r="I101" s="210" t="s">
        <v>18</v>
      </c>
      <c r="J101" s="833" t="s">
        <v>437</v>
      </c>
      <c r="K101" s="210" t="s">
        <v>135</v>
      </c>
      <c r="L101" s="210" t="s">
        <v>62</v>
      </c>
      <c r="M101" s="291"/>
      <c r="N101" s="251" t="s">
        <v>438</v>
      </c>
      <c r="O101" s="442"/>
    </row>
    <row r="102" spans="1:15" x14ac:dyDescent="0.25">
      <c r="A102" s="48">
        <v>44305</v>
      </c>
      <c r="B102" s="212" t="s">
        <v>68</v>
      </c>
      <c r="C102" s="212" t="s">
        <v>67</v>
      </c>
      <c r="D102" s="212" t="s">
        <v>91</v>
      </c>
      <c r="E102" s="222">
        <v>19000</v>
      </c>
      <c r="F102" s="222"/>
      <c r="G102" s="219">
        <f t="shared" si="3"/>
        <v>69000</v>
      </c>
      <c r="H102" s="888" t="s">
        <v>70</v>
      </c>
      <c r="I102" s="210" t="s">
        <v>18</v>
      </c>
      <c r="J102" s="833" t="s">
        <v>437</v>
      </c>
      <c r="K102" s="210" t="s">
        <v>135</v>
      </c>
      <c r="L102" s="210" t="s">
        <v>62</v>
      </c>
      <c r="M102" s="210"/>
      <c r="N102" s="212" t="s">
        <v>439</v>
      </c>
      <c r="O102" s="442"/>
    </row>
    <row r="103" spans="1:15" ht="13.5" customHeight="1" x14ac:dyDescent="0.25">
      <c r="A103" s="48">
        <v>44305</v>
      </c>
      <c r="B103" s="212" t="s">
        <v>68</v>
      </c>
      <c r="C103" s="212" t="s">
        <v>67</v>
      </c>
      <c r="D103" s="212" t="s">
        <v>91</v>
      </c>
      <c r="E103" s="220">
        <v>16000</v>
      </c>
      <c r="F103" s="220"/>
      <c r="G103" s="219">
        <f t="shared" si="3"/>
        <v>53000</v>
      </c>
      <c r="H103" s="888" t="s">
        <v>70</v>
      </c>
      <c r="I103" s="291" t="s">
        <v>18</v>
      </c>
      <c r="J103" s="833" t="s">
        <v>437</v>
      </c>
      <c r="K103" s="291" t="s">
        <v>135</v>
      </c>
      <c r="L103" s="291" t="s">
        <v>62</v>
      </c>
      <c r="M103" s="291"/>
      <c r="N103" s="251" t="s">
        <v>440</v>
      </c>
      <c r="O103" s="442"/>
    </row>
    <row r="104" spans="1:15" x14ac:dyDescent="0.25">
      <c r="A104" s="48">
        <v>44305</v>
      </c>
      <c r="B104" s="212" t="s">
        <v>68</v>
      </c>
      <c r="C104" s="212" t="s">
        <v>67</v>
      </c>
      <c r="D104" s="212" t="s">
        <v>91</v>
      </c>
      <c r="E104" s="233">
        <v>13000</v>
      </c>
      <c r="F104" s="227"/>
      <c r="G104" s="219">
        <f t="shared" si="3"/>
        <v>40000</v>
      </c>
      <c r="H104" s="888" t="s">
        <v>70</v>
      </c>
      <c r="I104" s="210" t="s">
        <v>18</v>
      </c>
      <c r="J104" s="833" t="s">
        <v>437</v>
      </c>
      <c r="K104" s="210" t="s">
        <v>135</v>
      </c>
      <c r="L104" s="210" t="s">
        <v>62</v>
      </c>
      <c r="M104" s="210"/>
      <c r="N104" s="212" t="s">
        <v>441</v>
      </c>
      <c r="O104" s="442"/>
    </row>
    <row r="105" spans="1:15" x14ac:dyDescent="0.25">
      <c r="A105" s="48">
        <v>44305</v>
      </c>
      <c r="B105" s="212" t="s">
        <v>93</v>
      </c>
      <c r="C105" s="212" t="s">
        <v>93</v>
      </c>
      <c r="D105" s="287" t="s">
        <v>91</v>
      </c>
      <c r="E105" s="203">
        <v>6000</v>
      </c>
      <c r="F105" s="203"/>
      <c r="G105" s="219">
        <f t="shared" si="3"/>
        <v>34000</v>
      </c>
      <c r="H105" s="714" t="s">
        <v>70</v>
      </c>
      <c r="I105" s="210" t="s">
        <v>18</v>
      </c>
      <c r="J105" s="833" t="s">
        <v>437</v>
      </c>
      <c r="K105" s="210" t="s">
        <v>135</v>
      </c>
      <c r="L105" s="210" t="s">
        <v>62</v>
      </c>
      <c r="M105" s="210"/>
      <c r="N105" s="212"/>
      <c r="O105" s="442"/>
    </row>
    <row r="106" spans="1:15" x14ac:dyDescent="0.25">
      <c r="A106" s="48">
        <v>44305</v>
      </c>
      <c r="B106" s="212" t="s">
        <v>93</v>
      </c>
      <c r="C106" s="212" t="s">
        <v>93</v>
      </c>
      <c r="D106" s="287" t="s">
        <v>91</v>
      </c>
      <c r="E106" s="203">
        <v>1000</v>
      </c>
      <c r="F106" s="203"/>
      <c r="G106" s="219">
        <f t="shared" si="3"/>
        <v>33000</v>
      </c>
      <c r="H106" s="714" t="s">
        <v>70</v>
      </c>
      <c r="I106" s="210" t="s">
        <v>18</v>
      </c>
      <c r="J106" s="833" t="s">
        <v>437</v>
      </c>
      <c r="K106" s="210" t="s">
        <v>135</v>
      </c>
      <c r="L106" s="210" t="s">
        <v>62</v>
      </c>
      <c r="M106" s="210"/>
      <c r="N106" s="212"/>
      <c r="O106" s="442"/>
    </row>
    <row r="107" spans="1:15" x14ac:dyDescent="0.25">
      <c r="A107" s="48">
        <v>44305</v>
      </c>
      <c r="B107" s="212" t="s">
        <v>93</v>
      </c>
      <c r="C107" s="212" t="s">
        <v>93</v>
      </c>
      <c r="D107" s="287" t="s">
        <v>91</v>
      </c>
      <c r="E107" s="447">
        <v>3000</v>
      </c>
      <c r="F107" s="203"/>
      <c r="G107" s="219">
        <f t="shared" si="3"/>
        <v>30000</v>
      </c>
      <c r="H107" s="495" t="s">
        <v>70</v>
      </c>
      <c r="I107" s="210" t="s">
        <v>18</v>
      </c>
      <c r="J107" s="833" t="s">
        <v>437</v>
      </c>
      <c r="K107" s="210" t="s">
        <v>135</v>
      </c>
      <c r="L107" s="210" t="s">
        <v>62</v>
      </c>
      <c r="M107" s="210"/>
      <c r="N107" s="212"/>
      <c r="O107" s="442"/>
    </row>
    <row r="108" spans="1:15" ht="15" customHeight="1" x14ac:dyDescent="0.25">
      <c r="A108" s="305">
        <v>44306</v>
      </c>
      <c r="B108" s="212" t="s">
        <v>72</v>
      </c>
      <c r="C108" s="212" t="s">
        <v>50</v>
      </c>
      <c r="D108" s="287" t="s">
        <v>91</v>
      </c>
      <c r="E108" s="233"/>
      <c r="F108" s="203">
        <v>-4000</v>
      </c>
      <c r="G108" s="219">
        <f t="shared" ref="G108:G171" si="4">G107-E108+F108</f>
        <v>26000</v>
      </c>
      <c r="H108" s="495" t="s">
        <v>70</v>
      </c>
      <c r="I108" s="210" t="s">
        <v>18</v>
      </c>
      <c r="J108" s="833" t="s">
        <v>437</v>
      </c>
      <c r="K108" s="210" t="s">
        <v>135</v>
      </c>
      <c r="L108" s="210" t="s">
        <v>62</v>
      </c>
      <c r="M108" s="210"/>
      <c r="N108" s="212"/>
      <c r="O108" s="442"/>
    </row>
    <row r="109" spans="1:15" x14ac:dyDescent="0.25">
      <c r="A109" s="271">
        <v>44306</v>
      </c>
      <c r="B109" s="272" t="s">
        <v>105</v>
      </c>
      <c r="C109" s="272" t="s">
        <v>50</v>
      </c>
      <c r="D109" s="272" t="s">
        <v>91</v>
      </c>
      <c r="E109" s="965"/>
      <c r="F109" s="906">
        <v>63000</v>
      </c>
      <c r="G109" s="274">
        <f t="shared" si="4"/>
        <v>89000</v>
      </c>
      <c r="H109" s="409" t="s">
        <v>70</v>
      </c>
      <c r="I109" s="273" t="s">
        <v>18</v>
      </c>
      <c r="J109" s="940" t="s">
        <v>476</v>
      </c>
      <c r="K109" s="273" t="s">
        <v>135</v>
      </c>
      <c r="L109" s="273" t="s">
        <v>62</v>
      </c>
      <c r="M109" s="425"/>
      <c r="N109" s="919"/>
      <c r="O109" s="442"/>
    </row>
    <row r="110" spans="1:15" x14ac:dyDescent="0.25">
      <c r="A110" s="48">
        <v>44306</v>
      </c>
      <c r="B110" s="210" t="s">
        <v>68</v>
      </c>
      <c r="C110" s="210" t="s">
        <v>67</v>
      </c>
      <c r="D110" s="210" t="s">
        <v>91</v>
      </c>
      <c r="E110" s="219">
        <v>14000</v>
      </c>
      <c r="F110" s="222"/>
      <c r="G110" s="219">
        <f t="shared" si="4"/>
        <v>75000</v>
      </c>
      <c r="H110" s="495" t="s">
        <v>70</v>
      </c>
      <c r="I110" s="210" t="s">
        <v>18</v>
      </c>
      <c r="J110" s="833" t="s">
        <v>476</v>
      </c>
      <c r="K110" s="210" t="s">
        <v>135</v>
      </c>
      <c r="L110" s="210" t="s">
        <v>62</v>
      </c>
      <c r="M110" s="210"/>
      <c r="N110" s="212" t="s">
        <v>477</v>
      </c>
      <c r="O110" s="442"/>
    </row>
    <row r="111" spans="1:15" x14ac:dyDescent="0.25">
      <c r="A111" s="48">
        <v>44306</v>
      </c>
      <c r="B111" s="210" t="s">
        <v>68</v>
      </c>
      <c r="C111" s="210" t="s">
        <v>67</v>
      </c>
      <c r="D111" s="210" t="s">
        <v>91</v>
      </c>
      <c r="E111" s="233">
        <v>19000</v>
      </c>
      <c r="F111" s="222"/>
      <c r="G111" s="219">
        <f t="shared" si="4"/>
        <v>56000</v>
      </c>
      <c r="H111" s="495" t="s">
        <v>70</v>
      </c>
      <c r="I111" s="210" t="s">
        <v>18</v>
      </c>
      <c r="J111" s="833" t="s">
        <v>476</v>
      </c>
      <c r="K111" s="210" t="s">
        <v>135</v>
      </c>
      <c r="L111" s="210" t="s">
        <v>62</v>
      </c>
      <c r="M111" s="210"/>
      <c r="N111" s="212" t="s">
        <v>478</v>
      </c>
      <c r="O111" s="442"/>
    </row>
    <row r="112" spans="1:15" x14ac:dyDescent="0.25">
      <c r="A112" s="48">
        <v>44306</v>
      </c>
      <c r="B112" s="210" t="s">
        <v>68</v>
      </c>
      <c r="C112" s="210" t="s">
        <v>67</v>
      </c>
      <c r="D112" s="210" t="s">
        <v>91</v>
      </c>
      <c r="E112" s="233">
        <v>17000</v>
      </c>
      <c r="F112" s="222"/>
      <c r="G112" s="219">
        <f t="shared" si="4"/>
        <v>39000</v>
      </c>
      <c r="H112" s="495" t="s">
        <v>70</v>
      </c>
      <c r="I112" s="210" t="s">
        <v>18</v>
      </c>
      <c r="J112" s="833" t="s">
        <v>476</v>
      </c>
      <c r="K112" s="210" t="s">
        <v>135</v>
      </c>
      <c r="L112" s="210" t="s">
        <v>62</v>
      </c>
      <c r="M112" s="210"/>
      <c r="N112" s="212" t="s">
        <v>479</v>
      </c>
      <c r="O112" s="442"/>
    </row>
    <row r="113" spans="1:15" x14ac:dyDescent="0.25">
      <c r="A113" s="48">
        <v>44306</v>
      </c>
      <c r="B113" s="210" t="s">
        <v>93</v>
      </c>
      <c r="C113" s="210" t="s">
        <v>93</v>
      </c>
      <c r="D113" s="210" t="s">
        <v>91</v>
      </c>
      <c r="E113" s="203">
        <v>4000</v>
      </c>
      <c r="F113" s="222"/>
      <c r="G113" s="219">
        <f t="shared" si="4"/>
        <v>35000</v>
      </c>
      <c r="H113" s="495" t="s">
        <v>70</v>
      </c>
      <c r="I113" s="210" t="s">
        <v>18</v>
      </c>
      <c r="J113" s="833" t="s">
        <v>476</v>
      </c>
      <c r="K113" s="210" t="s">
        <v>135</v>
      </c>
      <c r="L113" s="210" t="s">
        <v>62</v>
      </c>
      <c r="M113" s="210"/>
      <c r="N113" s="212"/>
      <c r="O113" s="442"/>
    </row>
    <row r="114" spans="1:15" x14ac:dyDescent="0.25">
      <c r="A114" s="48">
        <v>44306</v>
      </c>
      <c r="B114" s="210" t="s">
        <v>93</v>
      </c>
      <c r="C114" s="210" t="s">
        <v>93</v>
      </c>
      <c r="D114" s="210" t="s">
        <v>91</v>
      </c>
      <c r="E114" s="203">
        <v>1000</v>
      </c>
      <c r="F114" s="222"/>
      <c r="G114" s="219">
        <f t="shared" si="4"/>
        <v>34000</v>
      </c>
      <c r="H114" s="495" t="s">
        <v>70</v>
      </c>
      <c r="I114" s="210" t="s">
        <v>18</v>
      </c>
      <c r="J114" s="833" t="s">
        <v>476</v>
      </c>
      <c r="K114" s="210" t="s">
        <v>135</v>
      </c>
      <c r="L114" s="210" t="s">
        <v>62</v>
      </c>
      <c r="M114" s="210"/>
      <c r="N114" s="212"/>
      <c r="O114" s="442"/>
    </row>
    <row r="115" spans="1:15" x14ac:dyDescent="0.25">
      <c r="A115" s="48">
        <v>44306</v>
      </c>
      <c r="B115" s="210" t="s">
        <v>93</v>
      </c>
      <c r="C115" s="210" t="s">
        <v>93</v>
      </c>
      <c r="D115" s="210" t="s">
        <v>91</v>
      </c>
      <c r="E115" s="203">
        <v>5000</v>
      </c>
      <c r="F115" s="203"/>
      <c r="G115" s="219">
        <f t="shared" si="4"/>
        <v>29000</v>
      </c>
      <c r="H115" s="495" t="s">
        <v>70</v>
      </c>
      <c r="I115" s="210" t="s">
        <v>18</v>
      </c>
      <c r="J115" s="833" t="s">
        <v>476</v>
      </c>
      <c r="K115" s="210" t="s">
        <v>135</v>
      </c>
      <c r="L115" s="210" t="s">
        <v>62</v>
      </c>
      <c r="M115" s="210"/>
      <c r="N115" s="212"/>
      <c r="O115" s="442"/>
    </row>
    <row r="116" spans="1:15" x14ac:dyDescent="0.25">
      <c r="A116" s="48">
        <v>44307</v>
      </c>
      <c r="B116" s="210" t="s">
        <v>72</v>
      </c>
      <c r="C116" s="210" t="s">
        <v>50</v>
      </c>
      <c r="D116" s="210" t="s">
        <v>91</v>
      </c>
      <c r="E116" s="454"/>
      <c r="F116" s="203">
        <v>-3000</v>
      </c>
      <c r="G116" s="219">
        <f t="shared" si="4"/>
        <v>26000</v>
      </c>
      <c r="H116" s="714" t="s">
        <v>70</v>
      </c>
      <c r="I116" s="210" t="s">
        <v>18</v>
      </c>
      <c r="J116" s="833" t="s">
        <v>476</v>
      </c>
      <c r="K116" s="210" t="s">
        <v>135</v>
      </c>
      <c r="L116" s="210" t="s">
        <v>62</v>
      </c>
      <c r="M116" s="210"/>
      <c r="N116" s="212"/>
      <c r="O116" s="442"/>
    </row>
    <row r="117" spans="1:15" x14ac:dyDescent="0.25">
      <c r="A117" s="787">
        <v>44307</v>
      </c>
      <c r="B117" s="273" t="s">
        <v>105</v>
      </c>
      <c r="C117" s="273" t="s">
        <v>50</v>
      </c>
      <c r="D117" s="788" t="s">
        <v>91</v>
      </c>
      <c r="E117" s="974"/>
      <c r="F117" s="746">
        <v>61000</v>
      </c>
      <c r="G117" s="274">
        <f t="shared" si="4"/>
        <v>87000</v>
      </c>
      <c r="H117" s="414" t="s">
        <v>70</v>
      </c>
      <c r="I117" s="273" t="s">
        <v>18</v>
      </c>
      <c r="J117" s="940" t="s">
        <v>511</v>
      </c>
      <c r="K117" s="273" t="s">
        <v>135</v>
      </c>
      <c r="L117" s="273" t="s">
        <v>62</v>
      </c>
      <c r="M117" s="273"/>
      <c r="N117" s="272"/>
      <c r="O117" s="442"/>
    </row>
    <row r="118" spans="1:15" x14ac:dyDescent="0.25">
      <c r="A118" s="216">
        <v>44307</v>
      </c>
      <c r="B118" s="210" t="s">
        <v>68</v>
      </c>
      <c r="C118" s="210" t="s">
        <v>67</v>
      </c>
      <c r="D118" s="226" t="s">
        <v>91</v>
      </c>
      <c r="E118" s="203">
        <v>9000</v>
      </c>
      <c r="F118" s="203"/>
      <c r="G118" s="219">
        <f t="shared" si="4"/>
        <v>78000</v>
      </c>
      <c r="H118" s="495" t="s">
        <v>70</v>
      </c>
      <c r="I118" s="210" t="s">
        <v>18</v>
      </c>
      <c r="J118" s="833" t="s">
        <v>511</v>
      </c>
      <c r="K118" s="210" t="s">
        <v>135</v>
      </c>
      <c r="L118" s="210" t="s">
        <v>62</v>
      </c>
      <c r="M118" s="210"/>
      <c r="N118" s="212" t="s">
        <v>539</v>
      </c>
      <c r="O118" s="442"/>
    </row>
    <row r="119" spans="1:15" x14ac:dyDescent="0.25">
      <c r="A119" s="216">
        <v>44307</v>
      </c>
      <c r="B119" s="210" t="s">
        <v>68</v>
      </c>
      <c r="C119" s="210" t="s">
        <v>67</v>
      </c>
      <c r="D119" s="226" t="s">
        <v>91</v>
      </c>
      <c r="E119" s="227">
        <v>11000</v>
      </c>
      <c r="F119" s="227"/>
      <c r="G119" s="219">
        <f t="shared" si="4"/>
        <v>67000</v>
      </c>
      <c r="H119" s="495" t="s">
        <v>70</v>
      </c>
      <c r="I119" s="210" t="s">
        <v>18</v>
      </c>
      <c r="J119" s="833" t="s">
        <v>511</v>
      </c>
      <c r="K119" s="210" t="s">
        <v>135</v>
      </c>
      <c r="L119" s="210" t="s">
        <v>62</v>
      </c>
      <c r="M119" s="210"/>
      <c r="N119" s="212" t="s">
        <v>540</v>
      </c>
      <c r="O119" s="442"/>
    </row>
    <row r="120" spans="1:15" x14ac:dyDescent="0.25">
      <c r="A120" s="216">
        <v>44307</v>
      </c>
      <c r="B120" s="210" t="s">
        <v>68</v>
      </c>
      <c r="C120" s="210" t="s">
        <v>67</v>
      </c>
      <c r="D120" s="226" t="s">
        <v>91</v>
      </c>
      <c r="E120" s="233">
        <v>13000</v>
      </c>
      <c r="F120" s="240"/>
      <c r="G120" s="219">
        <f t="shared" si="4"/>
        <v>54000</v>
      </c>
      <c r="H120" s="495" t="s">
        <v>70</v>
      </c>
      <c r="I120" s="210" t="s">
        <v>18</v>
      </c>
      <c r="J120" s="833" t="s">
        <v>511</v>
      </c>
      <c r="K120" s="210" t="s">
        <v>135</v>
      </c>
      <c r="L120" s="210" t="s">
        <v>62</v>
      </c>
      <c r="M120" s="210"/>
      <c r="N120" s="212" t="s">
        <v>541</v>
      </c>
      <c r="O120" s="442"/>
    </row>
    <row r="121" spans="1:15" x14ac:dyDescent="0.25">
      <c r="A121" s="216">
        <v>44307</v>
      </c>
      <c r="B121" s="210" t="s">
        <v>68</v>
      </c>
      <c r="C121" s="210" t="s">
        <v>67</v>
      </c>
      <c r="D121" s="226" t="s">
        <v>91</v>
      </c>
      <c r="E121" s="222">
        <v>16000</v>
      </c>
      <c r="F121" s="222"/>
      <c r="G121" s="219">
        <f t="shared" si="4"/>
        <v>38000</v>
      </c>
      <c r="H121" s="495" t="s">
        <v>70</v>
      </c>
      <c r="I121" s="210" t="s">
        <v>18</v>
      </c>
      <c r="J121" s="833" t="s">
        <v>511</v>
      </c>
      <c r="K121" s="210" t="s">
        <v>135</v>
      </c>
      <c r="L121" s="210" t="s">
        <v>62</v>
      </c>
      <c r="M121" s="210"/>
      <c r="N121" s="212" t="s">
        <v>542</v>
      </c>
      <c r="O121" s="442"/>
    </row>
    <row r="122" spans="1:15" x14ac:dyDescent="0.25">
      <c r="A122" s="216">
        <v>44307</v>
      </c>
      <c r="B122" s="210" t="s">
        <v>93</v>
      </c>
      <c r="C122" s="210" t="s">
        <v>93</v>
      </c>
      <c r="D122" s="226" t="s">
        <v>91</v>
      </c>
      <c r="E122" s="222">
        <v>4000</v>
      </c>
      <c r="F122" s="222"/>
      <c r="G122" s="219">
        <f t="shared" si="4"/>
        <v>34000</v>
      </c>
      <c r="H122" s="495" t="s">
        <v>70</v>
      </c>
      <c r="I122" s="210" t="s">
        <v>18</v>
      </c>
      <c r="J122" s="833" t="s">
        <v>511</v>
      </c>
      <c r="K122" s="210" t="s">
        <v>135</v>
      </c>
      <c r="L122" s="210" t="s">
        <v>62</v>
      </c>
      <c r="M122" s="210"/>
      <c r="N122" s="212"/>
      <c r="O122" s="442"/>
    </row>
    <row r="123" spans="1:15" x14ac:dyDescent="0.25">
      <c r="A123" s="216">
        <v>44307</v>
      </c>
      <c r="B123" s="210" t="s">
        <v>93</v>
      </c>
      <c r="C123" s="210" t="s">
        <v>93</v>
      </c>
      <c r="D123" s="226" t="s">
        <v>91</v>
      </c>
      <c r="E123" s="220">
        <v>2000</v>
      </c>
      <c r="F123" s="220"/>
      <c r="G123" s="219">
        <f t="shared" si="4"/>
        <v>32000</v>
      </c>
      <c r="H123" s="495" t="s">
        <v>70</v>
      </c>
      <c r="I123" s="210" t="s">
        <v>18</v>
      </c>
      <c r="J123" s="833" t="s">
        <v>511</v>
      </c>
      <c r="K123" s="210" t="s">
        <v>135</v>
      </c>
      <c r="L123" s="210" t="s">
        <v>62</v>
      </c>
      <c r="M123" s="210"/>
      <c r="N123" s="212"/>
      <c r="O123" s="442"/>
    </row>
    <row r="124" spans="1:15" x14ac:dyDescent="0.25">
      <c r="A124" s="216">
        <v>44307</v>
      </c>
      <c r="B124" s="210" t="s">
        <v>93</v>
      </c>
      <c r="C124" s="210" t="s">
        <v>93</v>
      </c>
      <c r="D124" s="226" t="s">
        <v>91</v>
      </c>
      <c r="E124" s="220">
        <v>3000</v>
      </c>
      <c r="F124" s="262"/>
      <c r="G124" s="219">
        <f t="shared" si="4"/>
        <v>29000</v>
      </c>
      <c r="H124" s="495"/>
      <c r="I124" s="210" t="s">
        <v>18</v>
      </c>
      <c r="J124" s="833" t="s">
        <v>511</v>
      </c>
      <c r="K124" s="210" t="s">
        <v>135</v>
      </c>
      <c r="L124" s="210" t="s">
        <v>62</v>
      </c>
      <c r="M124" s="210"/>
      <c r="N124" s="212"/>
      <c r="O124" s="442"/>
    </row>
    <row r="125" spans="1:15" x14ac:dyDescent="0.25">
      <c r="A125" s="216">
        <v>44308</v>
      </c>
      <c r="B125" s="210" t="s">
        <v>72</v>
      </c>
      <c r="C125" s="210" t="s">
        <v>50</v>
      </c>
      <c r="D125" s="226" t="s">
        <v>91</v>
      </c>
      <c r="E125" s="447"/>
      <c r="F125" s="227">
        <v>-3000</v>
      </c>
      <c r="G125" s="219">
        <f t="shared" si="4"/>
        <v>26000</v>
      </c>
      <c r="H125" s="495" t="s">
        <v>70</v>
      </c>
      <c r="I125" s="210" t="s">
        <v>18</v>
      </c>
      <c r="J125" s="833" t="s">
        <v>511</v>
      </c>
      <c r="K125" s="210" t="s">
        <v>135</v>
      </c>
      <c r="L125" s="210" t="s">
        <v>62</v>
      </c>
      <c r="M125" s="210"/>
      <c r="N125" s="212"/>
      <c r="O125" s="442"/>
    </row>
    <row r="126" spans="1:15" x14ac:dyDescent="0.25">
      <c r="A126" s="271">
        <v>44308</v>
      </c>
      <c r="B126" s="272" t="s">
        <v>105</v>
      </c>
      <c r="C126" s="272" t="s">
        <v>50</v>
      </c>
      <c r="D126" s="407" t="s">
        <v>91</v>
      </c>
      <c r="E126" s="973"/>
      <c r="F126" s="276">
        <v>63000</v>
      </c>
      <c r="G126" s="274">
        <f t="shared" si="4"/>
        <v>89000</v>
      </c>
      <c r="H126" s="409" t="s">
        <v>70</v>
      </c>
      <c r="I126" s="273" t="s">
        <v>18</v>
      </c>
      <c r="J126" s="940" t="s">
        <v>512</v>
      </c>
      <c r="K126" s="273" t="s">
        <v>135</v>
      </c>
      <c r="L126" s="273" t="s">
        <v>62</v>
      </c>
      <c r="M126" s="273"/>
      <c r="N126" s="272"/>
      <c r="O126" s="442"/>
    </row>
    <row r="127" spans="1:15" x14ac:dyDescent="0.25">
      <c r="A127" s="48">
        <v>44308</v>
      </c>
      <c r="B127" s="212" t="s">
        <v>68</v>
      </c>
      <c r="C127" s="212" t="s">
        <v>67</v>
      </c>
      <c r="D127" s="212" t="s">
        <v>91</v>
      </c>
      <c r="E127" s="497">
        <v>12000</v>
      </c>
      <c r="F127" s="222"/>
      <c r="G127" s="219">
        <f t="shared" si="4"/>
        <v>77000</v>
      </c>
      <c r="H127" s="495" t="s">
        <v>70</v>
      </c>
      <c r="I127" s="210" t="s">
        <v>18</v>
      </c>
      <c r="J127" s="833" t="s">
        <v>512</v>
      </c>
      <c r="K127" s="210" t="s">
        <v>135</v>
      </c>
      <c r="L127" s="210" t="s">
        <v>62</v>
      </c>
      <c r="M127" s="210"/>
      <c r="N127" s="212" t="s">
        <v>513</v>
      </c>
      <c r="O127" s="442"/>
    </row>
    <row r="128" spans="1:15" x14ac:dyDescent="0.25">
      <c r="A128" s="48">
        <v>44308</v>
      </c>
      <c r="B128" s="212" t="s">
        <v>68</v>
      </c>
      <c r="C128" s="212" t="s">
        <v>67</v>
      </c>
      <c r="D128" s="212" t="s">
        <v>91</v>
      </c>
      <c r="E128" s="203">
        <v>14000</v>
      </c>
      <c r="F128" s="203"/>
      <c r="G128" s="219">
        <f t="shared" si="4"/>
        <v>63000</v>
      </c>
      <c r="H128" s="450" t="s">
        <v>70</v>
      </c>
      <c r="I128" s="210" t="s">
        <v>18</v>
      </c>
      <c r="J128" s="833" t="s">
        <v>512</v>
      </c>
      <c r="K128" s="210" t="s">
        <v>135</v>
      </c>
      <c r="L128" s="210" t="s">
        <v>62</v>
      </c>
      <c r="M128" s="210"/>
      <c r="N128" s="212" t="s">
        <v>514</v>
      </c>
      <c r="O128" s="442"/>
    </row>
    <row r="129" spans="1:15" x14ac:dyDescent="0.25">
      <c r="A129" s="48">
        <v>44308</v>
      </c>
      <c r="B129" s="212" t="s">
        <v>68</v>
      </c>
      <c r="C129" s="212" t="s">
        <v>67</v>
      </c>
      <c r="D129" s="212" t="s">
        <v>91</v>
      </c>
      <c r="E129" s="873">
        <v>13000</v>
      </c>
      <c r="F129" s="498"/>
      <c r="G129" s="219">
        <f t="shared" si="4"/>
        <v>50000</v>
      </c>
      <c r="H129" s="450" t="s">
        <v>70</v>
      </c>
      <c r="I129" s="210" t="s">
        <v>18</v>
      </c>
      <c r="J129" s="833" t="s">
        <v>512</v>
      </c>
      <c r="K129" s="210" t="s">
        <v>135</v>
      </c>
      <c r="L129" s="210" t="s">
        <v>62</v>
      </c>
      <c r="M129" s="210"/>
      <c r="N129" s="212" t="s">
        <v>515</v>
      </c>
      <c r="O129" s="442"/>
    </row>
    <row r="130" spans="1:15" x14ac:dyDescent="0.25">
      <c r="A130" s="48">
        <v>44308</v>
      </c>
      <c r="B130" s="212" t="s">
        <v>68</v>
      </c>
      <c r="C130" s="212" t="s">
        <v>67</v>
      </c>
      <c r="D130" s="212" t="s">
        <v>91</v>
      </c>
      <c r="E130" s="227">
        <v>12000</v>
      </c>
      <c r="F130" s="227"/>
      <c r="G130" s="219">
        <f t="shared" si="4"/>
        <v>38000</v>
      </c>
      <c r="H130" s="450" t="s">
        <v>70</v>
      </c>
      <c r="I130" s="210" t="s">
        <v>18</v>
      </c>
      <c r="J130" s="833" t="s">
        <v>512</v>
      </c>
      <c r="K130" s="210" t="s">
        <v>135</v>
      </c>
      <c r="L130" s="210" t="s">
        <v>62</v>
      </c>
      <c r="M130" s="210"/>
      <c r="N130" s="212" t="s">
        <v>516</v>
      </c>
      <c r="O130" s="442"/>
    </row>
    <row r="131" spans="1:15" x14ac:dyDescent="0.25">
      <c r="A131" s="48">
        <v>44308</v>
      </c>
      <c r="B131" s="210" t="s">
        <v>93</v>
      </c>
      <c r="C131" s="210" t="s">
        <v>93</v>
      </c>
      <c r="D131" s="210" t="s">
        <v>91</v>
      </c>
      <c r="E131" s="203">
        <v>6000</v>
      </c>
      <c r="F131" s="203"/>
      <c r="G131" s="219">
        <f t="shared" si="4"/>
        <v>32000</v>
      </c>
      <c r="H131" s="450" t="s">
        <v>70</v>
      </c>
      <c r="I131" s="210" t="s">
        <v>18</v>
      </c>
      <c r="J131" s="833" t="s">
        <v>512</v>
      </c>
      <c r="K131" s="210" t="s">
        <v>135</v>
      </c>
      <c r="L131" s="210" t="s">
        <v>62</v>
      </c>
      <c r="M131" s="210"/>
      <c r="N131" s="212"/>
      <c r="O131" s="442"/>
    </row>
    <row r="132" spans="1:15" x14ac:dyDescent="0.25">
      <c r="A132" s="48">
        <v>44308</v>
      </c>
      <c r="B132" s="210" t="s">
        <v>93</v>
      </c>
      <c r="C132" s="210" t="s">
        <v>93</v>
      </c>
      <c r="D132" s="210" t="s">
        <v>91</v>
      </c>
      <c r="E132" s="203">
        <v>4000</v>
      </c>
      <c r="F132" s="203"/>
      <c r="G132" s="219">
        <f t="shared" si="4"/>
        <v>28000</v>
      </c>
      <c r="H132" s="450" t="s">
        <v>70</v>
      </c>
      <c r="I132" s="210" t="s">
        <v>18</v>
      </c>
      <c r="J132" s="833" t="s">
        <v>512</v>
      </c>
      <c r="K132" s="210" t="s">
        <v>135</v>
      </c>
      <c r="L132" s="210" t="s">
        <v>62</v>
      </c>
      <c r="M132" s="210"/>
      <c r="N132" s="212"/>
      <c r="O132" s="442"/>
    </row>
    <row r="133" spans="1:15" x14ac:dyDescent="0.25">
      <c r="A133" s="216">
        <v>44309</v>
      </c>
      <c r="B133" s="210" t="s">
        <v>72</v>
      </c>
      <c r="C133" s="210" t="s">
        <v>50</v>
      </c>
      <c r="D133" s="210" t="s">
        <v>91</v>
      </c>
      <c r="E133" s="203"/>
      <c r="F133" s="203">
        <v>-2000</v>
      </c>
      <c r="G133" s="219">
        <f t="shared" si="4"/>
        <v>26000</v>
      </c>
      <c r="H133" s="450" t="s">
        <v>70</v>
      </c>
      <c r="I133" s="210" t="s">
        <v>18</v>
      </c>
      <c r="J133" s="833" t="s">
        <v>512</v>
      </c>
      <c r="K133" s="210" t="s">
        <v>135</v>
      </c>
      <c r="L133" s="210" t="s">
        <v>62</v>
      </c>
      <c r="M133" s="210"/>
      <c r="N133" s="212"/>
      <c r="O133" s="442"/>
    </row>
    <row r="134" spans="1:15" x14ac:dyDescent="0.25">
      <c r="A134" s="271">
        <v>44309</v>
      </c>
      <c r="B134" s="272" t="s">
        <v>105</v>
      </c>
      <c r="C134" s="272" t="s">
        <v>50</v>
      </c>
      <c r="D134" s="407" t="s">
        <v>91</v>
      </c>
      <c r="E134" s="973"/>
      <c r="F134" s="276">
        <v>62000</v>
      </c>
      <c r="G134" s="274">
        <f t="shared" si="4"/>
        <v>88000</v>
      </c>
      <c r="H134" s="431" t="s">
        <v>70</v>
      </c>
      <c r="I134" s="273" t="s">
        <v>18</v>
      </c>
      <c r="J134" s="940" t="s">
        <v>551</v>
      </c>
      <c r="K134" s="273" t="s">
        <v>135</v>
      </c>
      <c r="L134" s="273" t="s">
        <v>62</v>
      </c>
      <c r="M134" s="273"/>
      <c r="N134" s="272"/>
      <c r="O134" s="442"/>
    </row>
    <row r="135" spans="1:15" x14ac:dyDescent="0.25">
      <c r="A135" s="216">
        <v>44309</v>
      </c>
      <c r="B135" s="210" t="s">
        <v>68</v>
      </c>
      <c r="C135" s="210" t="s">
        <v>67</v>
      </c>
      <c r="D135" s="210" t="s">
        <v>91</v>
      </c>
      <c r="E135" s="497">
        <v>18000</v>
      </c>
      <c r="F135" s="203"/>
      <c r="G135" s="219">
        <f t="shared" si="4"/>
        <v>70000</v>
      </c>
      <c r="H135" s="450" t="s">
        <v>70</v>
      </c>
      <c r="I135" s="210" t="s">
        <v>18</v>
      </c>
      <c r="J135" s="833" t="s">
        <v>551</v>
      </c>
      <c r="K135" s="210" t="s">
        <v>135</v>
      </c>
      <c r="L135" s="210" t="s">
        <v>62</v>
      </c>
      <c r="M135" s="210"/>
      <c r="N135" s="212" t="s">
        <v>552</v>
      </c>
      <c r="O135" s="442"/>
    </row>
    <row r="136" spans="1:15" x14ac:dyDescent="0.25">
      <c r="A136" s="216">
        <v>44309</v>
      </c>
      <c r="B136" s="210" t="s">
        <v>68</v>
      </c>
      <c r="C136" s="210" t="s">
        <v>67</v>
      </c>
      <c r="D136" s="210" t="s">
        <v>91</v>
      </c>
      <c r="E136" s="203">
        <v>14000</v>
      </c>
      <c r="F136" s="227"/>
      <c r="G136" s="219">
        <f t="shared" si="4"/>
        <v>56000</v>
      </c>
      <c r="H136" s="450" t="s">
        <v>70</v>
      </c>
      <c r="I136" s="210" t="s">
        <v>18</v>
      </c>
      <c r="J136" s="833" t="s">
        <v>551</v>
      </c>
      <c r="K136" s="210" t="s">
        <v>135</v>
      </c>
      <c r="L136" s="210" t="s">
        <v>62</v>
      </c>
      <c r="M136" s="210"/>
      <c r="N136" s="212" t="s">
        <v>553</v>
      </c>
      <c r="O136" s="442"/>
    </row>
    <row r="137" spans="1:15" x14ac:dyDescent="0.25">
      <c r="A137" s="216">
        <v>44309</v>
      </c>
      <c r="B137" s="210" t="s">
        <v>68</v>
      </c>
      <c r="C137" s="210" t="s">
        <v>67</v>
      </c>
      <c r="D137" s="210" t="s">
        <v>91</v>
      </c>
      <c r="E137" s="222">
        <v>18000</v>
      </c>
      <c r="F137" s="222"/>
      <c r="G137" s="219">
        <f t="shared" si="4"/>
        <v>38000</v>
      </c>
      <c r="H137" s="450" t="s">
        <v>70</v>
      </c>
      <c r="I137" s="210" t="s">
        <v>18</v>
      </c>
      <c r="J137" s="833" t="s">
        <v>551</v>
      </c>
      <c r="K137" s="210" t="s">
        <v>135</v>
      </c>
      <c r="L137" s="210" t="s">
        <v>62</v>
      </c>
      <c r="M137" s="210"/>
      <c r="N137" s="212" t="s">
        <v>554</v>
      </c>
      <c r="O137" s="442"/>
    </row>
    <row r="138" spans="1:15" x14ac:dyDescent="0.25">
      <c r="A138" s="216">
        <v>44309</v>
      </c>
      <c r="B138" s="212" t="s">
        <v>93</v>
      </c>
      <c r="C138" s="212" t="s">
        <v>93</v>
      </c>
      <c r="D138" s="287" t="s">
        <v>91</v>
      </c>
      <c r="E138" s="203">
        <v>6000</v>
      </c>
      <c r="F138" s="203"/>
      <c r="G138" s="219">
        <f t="shared" si="4"/>
        <v>32000</v>
      </c>
      <c r="H138" s="450" t="s">
        <v>70</v>
      </c>
      <c r="I138" s="210" t="s">
        <v>18</v>
      </c>
      <c r="J138" s="833" t="s">
        <v>551</v>
      </c>
      <c r="K138" s="210" t="s">
        <v>135</v>
      </c>
      <c r="L138" s="210" t="s">
        <v>62</v>
      </c>
      <c r="M138" s="210"/>
      <c r="N138" s="212"/>
      <c r="O138" s="442"/>
    </row>
    <row r="139" spans="1:15" x14ac:dyDescent="0.25">
      <c r="A139" s="216">
        <v>44309</v>
      </c>
      <c r="B139" s="212" t="s">
        <v>93</v>
      </c>
      <c r="C139" s="212" t="s">
        <v>93</v>
      </c>
      <c r="D139" s="287" t="s">
        <v>91</v>
      </c>
      <c r="E139" s="277">
        <v>3000</v>
      </c>
      <c r="F139" s="227"/>
      <c r="G139" s="219">
        <f t="shared" si="4"/>
        <v>29000</v>
      </c>
      <c r="H139" s="450" t="s">
        <v>70</v>
      </c>
      <c r="I139" s="210" t="s">
        <v>18</v>
      </c>
      <c r="J139" s="833" t="s">
        <v>551</v>
      </c>
      <c r="K139" s="210" t="s">
        <v>135</v>
      </c>
      <c r="L139" s="210" t="s">
        <v>62</v>
      </c>
      <c r="M139" s="210"/>
      <c r="N139" s="212"/>
      <c r="O139" s="442"/>
    </row>
    <row r="140" spans="1:15" x14ac:dyDescent="0.25">
      <c r="A140" s="216">
        <v>44309</v>
      </c>
      <c r="B140" s="212" t="s">
        <v>93</v>
      </c>
      <c r="C140" s="212" t="s">
        <v>93</v>
      </c>
      <c r="D140" s="287" t="s">
        <v>91</v>
      </c>
      <c r="E140" s="490">
        <v>1000</v>
      </c>
      <c r="F140" s="222"/>
      <c r="G140" s="219">
        <f t="shared" si="4"/>
        <v>28000</v>
      </c>
      <c r="H140" s="450" t="s">
        <v>70</v>
      </c>
      <c r="I140" s="210" t="s">
        <v>18</v>
      </c>
      <c r="J140" s="833" t="s">
        <v>551</v>
      </c>
      <c r="K140" s="210" t="s">
        <v>135</v>
      </c>
      <c r="L140" s="210" t="s">
        <v>62</v>
      </c>
      <c r="M140" s="210"/>
      <c r="N140" s="212"/>
      <c r="O140" s="442"/>
    </row>
    <row r="141" spans="1:15" x14ac:dyDescent="0.25">
      <c r="A141" s="216">
        <v>44310</v>
      </c>
      <c r="B141" s="210" t="s">
        <v>72</v>
      </c>
      <c r="C141" s="210" t="s">
        <v>50</v>
      </c>
      <c r="D141" s="210" t="s">
        <v>91</v>
      </c>
      <c r="E141" s="203"/>
      <c r="F141" s="203">
        <v>-2000</v>
      </c>
      <c r="G141" s="219">
        <f t="shared" si="4"/>
        <v>26000</v>
      </c>
      <c r="H141" s="450" t="s">
        <v>70</v>
      </c>
      <c r="I141" s="210" t="s">
        <v>18</v>
      </c>
      <c r="J141" s="833" t="s">
        <v>551</v>
      </c>
      <c r="K141" s="210" t="s">
        <v>135</v>
      </c>
      <c r="L141" s="210" t="s">
        <v>62</v>
      </c>
      <c r="M141" s="210"/>
      <c r="N141" s="212"/>
      <c r="O141" s="442"/>
    </row>
    <row r="142" spans="1:15" x14ac:dyDescent="0.25">
      <c r="A142" s="271">
        <v>44312</v>
      </c>
      <c r="B142" s="272" t="s">
        <v>105</v>
      </c>
      <c r="C142" s="272" t="s">
        <v>50</v>
      </c>
      <c r="D142" s="272" t="s">
        <v>91</v>
      </c>
      <c r="E142" s="428"/>
      <c r="F142" s="432">
        <v>66000</v>
      </c>
      <c r="G142" s="274">
        <f t="shared" si="4"/>
        <v>92000</v>
      </c>
      <c r="H142" s="431" t="s">
        <v>70</v>
      </c>
      <c r="I142" s="273" t="s">
        <v>18</v>
      </c>
      <c r="J142" s="940" t="s">
        <v>576</v>
      </c>
      <c r="K142" s="273" t="s">
        <v>135</v>
      </c>
      <c r="L142" s="273" t="s">
        <v>62</v>
      </c>
      <c r="M142" s="273"/>
      <c r="N142" s="272"/>
      <c r="O142" s="442"/>
    </row>
    <row r="143" spans="1:15" x14ac:dyDescent="0.25">
      <c r="A143" s="48">
        <v>44312</v>
      </c>
      <c r="B143" s="210" t="s">
        <v>68</v>
      </c>
      <c r="C143" s="210" t="s">
        <v>67</v>
      </c>
      <c r="D143" s="210" t="s">
        <v>91</v>
      </c>
      <c r="E143" s="233">
        <v>7000</v>
      </c>
      <c r="F143" s="222"/>
      <c r="G143" s="219">
        <f t="shared" si="4"/>
        <v>85000</v>
      </c>
      <c r="H143" s="450" t="s">
        <v>70</v>
      </c>
      <c r="I143" s="210" t="s">
        <v>18</v>
      </c>
      <c r="J143" s="833" t="s">
        <v>576</v>
      </c>
      <c r="K143" s="210" t="s">
        <v>135</v>
      </c>
      <c r="L143" s="210" t="s">
        <v>62</v>
      </c>
      <c r="M143" s="210"/>
      <c r="N143" s="212" t="s">
        <v>577</v>
      </c>
      <c r="O143" s="442"/>
    </row>
    <row r="144" spans="1:15" ht="14.25" customHeight="1" x14ac:dyDescent="0.25">
      <c r="A144" s="48">
        <v>44312</v>
      </c>
      <c r="B144" s="210" t="s">
        <v>68</v>
      </c>
      <c r="C144" s="210" t="s">
        <v>67</v>
      </c>
      <c r="D144" s="210" t="s">
        <v>91</v>
      </c>
      <c r="E144" s="203">
        <v>13000</v>
      </c>
      <c r="F144" s="203"/>
      <c r="G144" s="219">
        <f t="shared" si="4"/>
        <v>72000</v>
      </c>
      <c r="H144" s="450" t="s">
        <v>70</v>
      </c>
      <c r="I144" s="210" t="s">
        <v>18</v>
      </c>
      <c r="J144" s="833" t="s">
        <v>576</v>
      </c>
      <c r="K144" s="210" t="s">
        <v>135</v>
      </c>
      <c r="L144" s="210" t="s">
        <v>62</v>
      </c>
      <c r="M144" s="210"/>
      <c r="N144" s="212" t="s">
        <v>578</v>
      </c>
      <c r="O144" s="442"/>
    </row>
    <row r="145" spans="1:15" x14ac:dyDescent="0.25">
      <c r="A145" s="48">
        <v>44312</v>
      </c>
      <c r="B145" s="210" t="s">
        <v>68</v>
      </c>
      <c r="C145" s="210" t="s">
        <v>67</v>
      </c>
      <c r="D145" s="210" t="s">
        <v>91</v>
      </c>
      <c r="E145" s="497">
        <v>17000</v>
      </c>
      <c r="F145" s="240"/>
      <c r="G145" s="219">
        <f t="shared" si="4"/>
        <v>55000</v>
      </c>
      <c r="H145" s="450" t="s">
        <v>70</v>
      </c>
      <c r="I145" s="210" t="s">
        <v>18</v>
      </c>
      <c r="J145" s="833" t="s">
        <v>576</v>
      </c>
      <c r="K145" s="210" t="s">
        <v>135</v>
      </c>
      <c r="L145" s="210" t="s">
        <v>62</v>
      </c>
      <c r="M145" s="210"/>
      <c r="N145" s="212" t="s">
        <v>579</v>
      </c>
      <c r="O145" s="442"/>
    </row>
    <row r="146" spans="1:15" x14ac:dyDescent="0.25">
      <c r="A146" s="48">
        <v>44312</v>
      </c>
      <c r="B146" s="210" t="s">
        <v>68</v>
      </c>
      <c r="C146" s="210" t="s">
        <v>67</v>
      </c>
      <c r="D146" s="210" t="s">
        <v>91</v>
      </c>
      <c r="E146" s="263">
        <v>16000</v>
      </c>
      <c r="F146" s="203"/>
      <c r="G146" s="219">
        <f t="shared" si="4"/>
        <v>39000</v>
      </c>
      <c r="H146" s="450" t="s">
        <v>70</v>
      </c>
      <c r="I146" s="210" t="s">
        <v>18</v>
      </c>
      <c r="J146" s="833" t="s">
        <v>576</v>
      </c>
      <c r="K146" s="210" t="s">
        <v>135</v>
      </c>
      <c r="L146" s="210" t="s">
        <v>62</v>
      </c>
      <c r="M146" s="210"/>
      <c r="N146" s="212" t="s">
        <v>580</v>
      </c>
      <c r="O146" s="442"/>
    </row>
    <row r="147" spans="1:15" x14ac:dyDescent="0.25">
      <c r="A147" s="48">
        <v>44312</v>
      </c>
      <c r="B147" s="210" t="s">
        <v>93</v>
      </c>
      <c r="C147" s="210" t="s">
        <v>93</v>
      </c>
      <c r="D147" s="210" t="s">
        <v>91</v>
      </c>
      <c r="E147" s="275">
        <v>4000</v>
      </c>
      <c r="F147" s="227"/>
      <c r="G147" s="219">
        <f t="shared" si="4"/>
        <v>35000</v>
      </c>
      <c r="H147" s="450" t="s">
        <v>70</v>
      </c>
      <c r="I147" s="210" t="s">
        <v>18</v>
      </c>
      <c r="J147" s="833" t="s">
        <v>576</v>
      </c>
      <c r="K147" s="210" t="s">
        <v>135</v>
      </c>
      <c r="L147" s="210" t="s">
        <v>62</v>
      </c>
      <c r="M147" s="210"/>
      <c r="N147" s="212"/>
      <c r="O147" s="442"/>
    </row>
    <row r="148" spans="1:15" ht="15" customHeight="1" x14ac:dyDescent="0.25">
      <c r="A148" s="48">
        <v>44312</v>
      </c>
      <c r="B148" s="210" t="s">
        <v>93</v>
      </c>
      <c r="C148" s="210" t="s">
        <v>93</v>
      </c>
      <c r="D148" s="210" t="s">
        <v>91</v>
      </c>
      <c r="E148" s="220">
        <v>3000</v>
      </c>
      <c r="F148" s="429"/>
      <c r="G148" s="219">
        <f t="shared" si="4"/>
        <v>32000</v>
      </c>
      <c r="H148" s="450" t="s">
        <v>70</v>
      </c>
      <c r="I148" s="210" t="s">
        <v>18</v>
      </c>
      <c r="J148" s="833" t="s">
        <v>576</v>
      </c>
      <c r="K148" s="210" t="s">
        <v>135</v>
      </c>
      <c r="L148" s="210" t="s">
        <v>62</v>
      </c>
      <c r="M148" s="210"/>
      <c r="N148" s="212"/>
      <c r="O148" s="442"/>
    </row>
    <row r="149" spans="1:15" x14ac:dyDescent="0.25">
      <c r="A149" s="48">
        <v>44312</v>
      </c>
      <c r="B149" s="210" t="s">
        <v>93</v>
      </c>
      <c r="C149" s="210" t="s">
        <v>93</v>
      </c>
      <c r="D149" s="210" t="s">
        <v>91</v>
      </c>
      <c r="E149" s="233">
        <v>1500</v>
      </c>
      <c r="F149" s="203"/>
      <c r="G149" s="219">
        <f t="shared" si="4"/>
        <v>30500</v>
      </c>
      <c r="H149" s="450" t="s">
        <v>70</v>
      </c>
      <c r="I149" s="210" t="s">
        <v>18</v>
      </c>
      <c r="J149" s="833" t="s">
        <v>576</v>
      </c>
      <c r="K149" s="210" t="s">
        <v>135</v>
      </c>
      <c r="L149" s="210" t="s">
        <v>62</v>
      </c>
      <c r="M149" s="210"/>
      <c r="N149" s="212"/>
      <c r="O149" s="442"/>
    </row>
    <row r="150" spans="1:15" x14ac:dyDescent="0.25">
      <c r="A150" s="48">
        <v>44312</v>
      </c>
      <c r="B150" s="210" t="s">
        <v>93</v>
      </c>
      <c r="C150" s="210" t="s">
        <v>93</v>
      </c>
      <c r="D150" s="210" t="s">
        <v>91</v>
      </c>
      <c r="E150" s="203">
        <v>1000</v>
      </c>
      <c r="F150" s="203"/>
      <c r="G150" s="219">
        <f t="shared" si="4"/>
        <v>29500</v>
      </c>
      <c r="H150" s="450" t="s">
        <v>70</v>
      </c>
      <c r="I150" s="210" t="s">
        <v>18</v>
      </c>
      <c r="J150" s="833" t="s">
        <v>576</v>
      </c>
      <c r="K150" s="210" t="s">
        <v>135</v>
      </c>
      <c r="L150" s="210" t="s">
        <v>62</v>
      </c>
      <c r="M150" s="210"/>
      <c r="N150" s="212"/>
      <c r="O150" s="442"/>
    </row>
    <row r="151" spans="1:15" ht="15.75" customHeight="1" x14ac:dyDescent="0.25">
      <c r="A151" s="211">
        <v>44313</v>
      </c>
      <c r="B151" s="212" t="s">
        <v>72</v>
      </c>
      <c r="C151" s="212" t="s">
        <v>50</v>
      </c>
      <c r="D151" s="287" t="s">
        <v>91</v>
      </c>
      <c r="E151" s="222"/>
      <c r="F151" s="222">
        <v>-3000</v>
      </c>
      <c r="G151" s="219">
        <f t="shared" si="4"/>
        <v>26500</v>
      </c>
      <c r="H151" s="450" t="s">
        <v>70</v>
      </c>
      <c r="I151" s="210" t="s">
        <v>18</v>
      </c>
      <c r="J151" s="833" t="s">
        <v>601</v>
      </c>
      <c r="K151" s="210" t="s">
        <v>135</v>
      </c>
      <c r="L151" s="210" t="s">
        <v>62</v>
      </c>
      <c r="M151" s="210"/>
      <c r="N151" s="212"/>
      <c r="O151" s="442"/>
    </row>
    <row r="152" spans="1:15" ht="17.25" customHeight="1" x14ac:dyDescent="0.25">
      <c r="A152" s="271">
        <v>44313</v>
      </c>
      <c r="B152" s="272" t="s">
        <v>105</v>
      </c>
      <c r="C152" s="272" t="s">
        <v>50</v>
      </c>
      <c r="D152" s="272" t="s">
        <v>91</v>
      </c>
      <c r="E152" s="428"/>
      <c r="F152" s="746">
        <v>67000</v>
      </c>
      <c r="G152" s="274">
        <f t="shared" si="4"/>
        <v>93500</v>
      </c>
      <c r="H152" s="431" t="s">
        <v>70</v>
      </c>
      <c r="I152" s="273" t="s">
        <v>18</v>
      </c>
      <c r="J152" s="940" t="s">
        <v>601</v>
      </c>
      <c r="K152" s="273" t="s">
        <v>135</v>
      </c>
      <c r="L152" s="273" t="s">
        <v>62</v>
      </c>
      <c r="M152" s="273"/>
      <c r="N152" s="272"/>
      <c r="O152" s="442"/>
    </row>
    <row r="153" spans="1:15" ht="17.25" customHeight="1" x14ac:dyDescent="0.25">
      <c r="A153" s="48">
        <v>44313</v>
      </c>
      <c r="B153" s="230" t="s">
        <v>68</v>
      </c>
      <c r="C153" s="230" t="s">
        <v>67</v>
      </c>
      <c r="D153" s="667" t="s">
        <v>91</v>
      </c>
      <c r="E153" s="222">
        <v>6000</v>
      </c>
      <c r="F153" s="222"/>
      <c r="G153" s="219">
        <f t="shared" si="4"/>
        <v>87500</v>
      </c>
      <c r="H153" s="450" t="s">
        <v>70</v>
      </c>
      <c r="I153" s="210" t="s">
        <v>18</v>
      </c>
      <c r="J153" s="833" t="s">
        <v>601</v>
      </c>
      <c r="K153" s="210" t="s">
        <v>135</v>
      </c>
      <c r="L153" s="210" t="s">
        <v>62</v>
      </c>
      <c r="M153" s="210"/>
      <c r="N153" s="212" t="s">
        <v>602</v>
      </c>
      <c r="O153" s="442"/>
    </row>
    <row r="154" spans="1:15" ht="17.25" customHeight="1" x14ac:dyDescent="0.25">
      <c r="A154" s="48">
        <v>44313</v>
      </c>
      <c r="B154" s="230" t="s">
        <v>68</v>
      </c>
      <c r="C154" s="230" t="s">
        <v>67</v>
      </c>
      <c r="D154" s="667" t="s">
        <v>91</v>
      </c>
      <c r="E154" s="222">
        <v>18000</v>
      </c>
      <c r="F154" s="222"/>
      <c r="G154" s="219">
        <f t="shared" si="4"/>
        <v>69500</v>
      </c>
      <c r="H154" s="450" t="s">
        <v>70</v>
      </c>
      <c r="I154" s="210" t="s">
        <v>18</v>
      </c>
      <c r="J154" s="833" t="s">
        <v>601</v>
      </c>
      <c r="K154" s="210" t="s">
        <v>135</v>
      </c>
      <c r="L154" s="210" t="s">
        <v>62</v>
      </c>
      <c r="M154" s="210"/>
      <c r="N154" s="212" t="s">
        <v>603</v>
      </c>
      <c r="O154" s="442"/>
    </row>
    <row r="155" spans="1:15" x14ac:dyDescent="0.25">
      <c r="A155" s="48">
        <v>44313</v>
      </c>
      <c r="B155" s="230" t="s">
        <v>68</v>
      </c>
      <c r="C155" s="230" t="s">
        <v>67</v>
      </c>
      <c r="D155" s="667" t="s">
        <v>91</v>
      </c>
      <c r="E155" s="497">
        <v>4000</v>
      </c>
      <c r="F155" s="222"/>
      <c r="G155" s="219">
        <f t="shared" si="4"/>
        <v>65500</v>
      </c>
      <c r="H155" s="450" t="s">
        <v>70</v>
      </c>
      <c r="I155" s="210" t="s">
        <v>18</v>
      </c>
      <c r="J155" s="833" t="s">
        <v>601</v>
      </c>
      <c r="K155" s="210" t="s">
        <v>135</v>
      </c>
      <c r="L155" s="210" t="s">
        <v>62</v>
      </c>
      <c r="M155" s="210"/>
      <c r="N155" s="212" t="s">
        <v>604</v>
      </c>
      <c r="O155" s="442"/>
    </row>
    <row r="156" spans="1:15" ht="16.5" customHeight="1" x14ac:dyDescent="0.25">
      <c r="A156" s="48">
        <v>44313</v>
      </c>
      <c r="B156" s="230" t="s">
        <v>68</v>
      </c>
      <c r="C156" s="230" t="s">
        <v>67</v>
      </c>
      <c r="D156" s="667" t="s">
        <v>91</v>
      </c>
      <c r="E156" s="219">
        <v>7000</v>
      </c>
      <c r="F156" s="219"/>
      <c r="G156" s="219">
        <f t="shared" si="4"/>
        <v>58500</v>
      </c>
      <c r="H156" s="450" t="s">
        <v>70</v>
      </c>
      <c r="I156" s="210" t="s">
        <v>18</v>
      </c>
      <c r="J156" s="833" t="s">
        <v>601</v>
      </c>
      <c r="K156" s="210" t="s">
        <v>135</v>
      </c>
      <c r="L156" s="210" t="s">
        <v>62</v>
      </c>
      <c r="M156" s="291"/>
      <c r="N156" s="251" t="s">
        <v>605</v>
      </c>
      <c r="O156" s="442"/>
    </row>
    <row r="157" spans="1:15" x14ac:dyDescent="0.25">
      <c r="A157" s="48">
        <v>44313</v>
      </c>
      <c r="B157" s="230" t="s">
        <v>68</v>
      </c>
      <c r="C157" s="230" t="s">
        <v>67</v>
      </c>
      <c r="D157" s="667" t="s">
        <v>91</v>
      </c>
      <c r="E157" s="222">
        <v>19000</v>
      </c>
      <c r="F157" s="222"/>
      <c r="G157" s="219">
        <f t="shared" si="4"/>
        <v>39500</v>
      </c>
      <c r="H157" s="450" t="s">
        <v>70</v>
      </c>
      <c r="I157" s="210" t="s">
        <v>18</v>
      </c>
      <c r="J157" s="833" t="s">
        <v>601</v>
      </c>
      <c r="K157" s="210" t="s">
        <v>135</v>
      </c>
      <c r="L157" s="210" t="s">
        <v>62</v>
      </c>
      <c r="M157" s="221"/>
      <c r="N157" s="230" t="s">
        <v>606</v>
      </c>
      <c r="O157" s="442"/>
    </row>
    <row r="158" spans="1:15" x14ac:dyDescent="0.25">
      <c r="A158" s="48">
        <v>44313</v>
      </c>
      <c r="B158" s="212" t="s">
        <v>93</v>
      </c>
      <c r="C158" s="212" t="s">
        <v>93</v>
      </c>
      <c r="D158" s="287" t="s">
        <v>91</v>
      </c>
      <c r="E158" s="203">
        <v>8000</v>
      </c>
      <c r="F158" s="203"/>
      <c r="G158" s="219">
        <f t="shared" si="4"/>
        <v>31500</v>
      </c>
      <c r="H158" s="450" t="s">
        <v>70</v>
      </c>
      <c r="I158" s="210" t="s">
        <v>18</v>
      </c>
      <c r="J158" s="833" t="s">
        <v>601</v>
      </c>
      <c r="K158" s="210" t="s">
        <v>135</v>
      </c>
      <c r="L158" s="210" t="s">
        <v>62</v>
      </c>
      <c r="M158" s="210"/>
      <c r="N158" s="212"/>
    </row>
    <row r="159" spans="1:15" ht="15.75" customHeight="1" x14ac:dyDescent="0.25">
      <c r="A159" s="48">
        <v>44313</v>
      </c>
      <c r="B159" s="212" t="s">
        <v>93</v>
      </c>
      <c r="C159" s="212" t="s">
        <v>93</v>
      </c>
      <c r="D159" s="287" t="s">
        <v>91</v>
      </c>
      <c r="E159" s="500">
        <v>2000</v>
      </c>
      <c r="F159" s="220"/>
      <c r="G159" s="219">
        <f t="shared" si="4"/>
        <v>29500</v>
      </c>
      <c r="H159" s="450" t="s">
        <v>70</v>
      </c>
      <c r="I159" s="210" t="s">
        <v>18</v>
      </c>
      <c r="J159" s="833" t="s">
        <v>601</v>
      </c>
      <c r="K159" s="210" t="s">
        <v>135</v>
      </c>
      <c r="L159" s="210" t="s">
        <v>62</v>
      </c>
      <c r="M159" s="217"/>
      <c r="N159" s="218"/>
    </row>
    <row r="160" spans="1:15" ht="14.25" customHeight="1" x14ac:dyDescent="0.25">
      <c r="A160" s="48">
        <v>44314</v>
      </c>
      <c r="B160" s="212" t="s">
        <v>72</v>
      </c>
      <c r="C160" s="212" t="s">
        <v>50</v>
      </c>
      <c r="D160" s="287" t="s">
        <v>91</v>
      </c>
      <c r="E160" s="233"/>
      <c r="F160" s="203">
        <v>-3000</v>
      </c>
      <c r="G160" s="219">
        <f t="shared" si="4"/>
        <v>26500</v>
      </c>
      <c r="H160" s="450" t="s">
        <v>70</v>
      </c>
      <c r="I160" s="210" t="s">
        <v>18</v>
      </c>
      <c r="J160" s="833" t="s">
        <v>601</v>
      </c>
      <c r="K160" s="210" t="s">
        <v>135</v>
      </c>
      <c r="L160" s="210" t="s">
        <v>62</v>
      </c>
      <c r="M160" s="217"/>
      <c r="N160" s="218"/>
    </row>
    <row r="161" spans="1:14" x14ac:dyDescent="0.25">
      <c r="A161" s="271">
        <v>44314</v>
      </c>
      <c r="B161" s="272" t="s">
        <v>105</v>
      </c>
      <c r="C161" s="272" t="s">
        <v>50</v>
      </c>
      <c r="D161" s="272" t="s">
        <v>91</v>
      </c>
      <c r="E161" s="428"/>
      <c r="F161" s="276">
        <v>63000</v>
      </c>
      <c r="G161" s="274">
        <f t="shared" si="4"/>
        <v>89500</v>
      </c>
      <c r="H161" s="431" t="s">
        <v>70</v>
      </c>
      <c r="I161" s="273" t="s">
        <v>18</v>
      </c>
      <c r="J161" s="940" t="s">
        <v>625</v>
      </c>
      <c r="K161" s="273" t="s">
        <v>135</v>
      </c>
      <c r="L161" s="273" t="s">
        <v>62</v>
      </c>
      <c r="M161" s="425"/>
      <c r="N161" s="919"/>
    </row>
    <row r="162" spans="1:14" x14ac:dyDescent="0.25">
      <c r="A162" s="211">
        <v>44314</v>
      </c>
      <c r="B162" s="212" t="s">
        <v>68</v>
      </c>
      <c r="C162" s="212" t="s">
        <v>67</v>
      </c>
      <c r="D162" s="287" t="s">
        <v>91</v>
      </c>
      <c r="E162" s="203">
        <v>8000</v>
      </c>
      <c r="F162" s="203"/>
      <c r="G162" s="219">
        <f>G161-E162+F162</f>
        <v>81500</v>
      </c>
      <c r="H162" s="450" t="s">
        <v>70</v>
      </c>
      <c r="I162" s="210" t="s">
        <v>18</v>
      </c>
      <c r="J162" s="833" t="s">
        <v>625</v>
      </c>
      <c r="K162" s="210" t="s">
        <v>135</v>
      </c>
      <c r="L162" s="210" t="s">
        <v>62</v>
      </c>
      <c r="M162" s="210"/>
      <c r="N162" s="212" t="s">
        <v>156</v>
      </c>
    </row>
    <row r="163" spans="1:14" x14ac:dyDescent="0.25">
      <c r="A163" s="211">
        <v>44314</v>
      </c>
      <c r="B163" s="212" t="s">
        <v>68</v>
      </c>
      <c r="C163" s="212" t="s">
        <v>67</v>
      </c>
      <c r="D163" s="287" t="s">
        <v>91</v>
      </c>
      <c r="E163" s="240">
        <v>13000</v>
      </c>
      <c r="F163" s="240"/>
      <c r="G163" s="219">
        <f t="shared" ref="G163:G170" si="5">G162-E163+F163</f>
        <v>68500</v>
      </c>
      <c r="H163" s="450" t="s">
        <v>70</v>
      </c>
      <c r="I163" s="210" t="s">
        <v>18</v>
      </c>
      <c r="J163" s="833" t="s">
        <v>625</v>
      </c>
      <c r="K163" s="210" t="s">
        <v>135</v>
      </c>
      <c r="L163" s="210" t="s">
        <v>62</v>
      </c>
      <c r="M163" s="210"/>
      <c r="N163" s="212" t="s">
        <v>626</v>
      </c>
    </row>
    <row r="164" spans="1:14" x14ac:dyDescent="0.25">
      <c r="A164" s="211">
        <v>44314</v>
      </c>
      <c r="B164" s="212" t="s">
        <v>68</v>
      </c>
      <c r="C164" s="212" t="s">
        <v>67</v>
      </c>
      <c r="D164" s="287" t="s">
        <v>91</v>
      </c>
      <c r="E164" s="220">
        <v>19000</v>
      </c>
      <c r="F164" s="220"/>
      <c r="G164" s="219">
        <f>G163-E164+F164</f>
        <v>49500</v>
      </c>
      <c r="H164" s="327" t="s">
        <v>70</v>
      </c>
      <c r="I164" s="210" t="s">
        <v>18</v>
      </c>
      <c r="J164" s="833" t="s">
        <v>625</v>
      </c>
      <c r="K164" s="210" t="s">
        <v>135</v>
      </c>
      <c r="L164" s="210" t="s">
        <v>62</v>
      </c>
      <c r="M164" s="291"/>
      <c r="N164" s="251" t="s">
        <v>627</v>
      </c>
    </row>
    <row r="165" spans="1:14" ht="18" customHeight="1" x14ac:dyDescent="0.25">
      <c r="A165" s="211">
        <v>44314</v>
      </c>
      <c r="B165" s="212" t="s">
        <v>68</v>
      </c>
      <c r="C165" s="212" t="s">
        <v>67</v>
      </c>
      <c r="D165" s="287" t="s">
        <v>91</v>
      </c>
      <c r="E165" s="222">
        <v>11000</v>
      </c>
      <c r="F165" s="222"/>
      <c r="G165" s="219">
        <f>G164-E165+F165</f>
        <v>38500</v>
      </c>
      <c r="H165" s="450" t="s">
        <v>70</v>
      </c>
      <c r="I165" s="210" t="s">
        <v>18</v>
      </c>
      <c r="J165" s="833" t="s">
        <v>625</v>
      </c>
      <c r="K165" s="210" t="s">
        <v>135</v>
      </c>
      <c r="L165" s="210" t="s">
        <v>62</v>
      </c>
      <c r="M165" s="210"/>
      <c r="N165" s="212" t="s">
        <v>628</v>
      </c>
    </row>
    <row r="166" spans="1:14" x14ac:dyDescent="0.25">
      <c r="A166" s="211">
        <v>44314</v>
      </c>
      <c r="B166" s="212" t="s">
        <v>93</v>
      </c>
      <c r="C166" s="212" t="s">
        <v>93</v>
      </c>
      <c r="D166" s="212" t="s">
        <v>91</v>
      </c>
      <c r="E166" s="233">
        <v>6000</v>
      </c>
      <c r="F166" s="203"/>
      <c r="G166" s="219">
        <f>G165-E166+F166</f>
        <v>32500</v>
      </c>
      <c r="H166" s="450" t="s">
        <v>70</v>
      </c>
      <c r="I166" s="210" t="s">
        <v>18</v>
      </c>
      <c r="J166" s="833" t="s">
        <v>625</v>
      </c>
      <c r="K166" s="210" t="s">
        <v>135</v>
      </c>
      <c r="L166" s="210" t="s">
        <v>62</v>
      </c>
      <c r="M166" s="210"/>
      <c r="N166" s="212"/>
    </row>
    <row r="167" spans="1:14" x14ac:dyDescent="0.25">
      <c r="A167" s="211">
        <v>44314</v>
      </c>
      <c r="B167" s="212" t="s">
        <v>93</v>
      </c>
      <c r="C167" s="212" t="s">
        <v>93</v>
      </c>
      <c r="D167" s="212" t="s">
        <v>91</v>
      </c>
      <c r="E167" s="227">
        <v>2000</v>
      </c>
      <c r="F167" s="227"/>
      <c r="G167" s="219">
        <f t="shared" si="5"/>
        <v>30500</v>
      </c>
      <c r="H167" s="450" t="s">
        <v>70</v>
      </c>
      <c r="I167" s="210" t="s">
        <v>18</v>
      </c>
      <c r="J167" s="833" t="s">
        <v>625</v>
      </c>
      <c r="K167" s="210" t="s">
        <v>135</v>
      </c>
      <c r="L167" s="210" t="s">
        <v>62</v>
      </c>
      <c r="M167" s="210"/>
      <c r="N167" s="212"/>
    </row>
    <row r="168" spans="1:14" ht="15" customHeight="1" x14ac:dyDescent="0.25">
      <c r="A168" s="211">
        <v>44314</v>
      </c>
      <c r="B168" s="212" t="s">
        <v>93</v>
      </c>
      <c r="C168" s="212" t="s">
        <v>93</v>
      </c>
      <c r="D168" s="212" t="s">
        <v>91</v>
      </c>
      <c r="E168" s="275">
        <v>2000</v>
      </c>
      <c r="F168" s="203"/>
      <c r="G168" s="219">
        <f t="shared" si="5"/>
        <v>28500</v>
      </c>
      <c r="H168" s="450" t="s">
        <v>70</v>
      </c>
      <c r="I168" s="210" t="s">
        <v>18</v>
      </c>
      <c r="J168" s="833" t="s">
        <v>625</v>
      </c>
      <c r="K168" s="210" t="s">
        <v>135</v>
      </c>
      <c r="L168" s="210" t="s">
        <v>62</v>
      </c>
      <c r="M168" s="210"/>
      <c r="N168" s="212"/>
    </row>
    <row r="169" spans="1:14" ht="14.25" customHeight="1" x14ac:dyDescent="0.25">
      <c r="A169" s="211">
        <v>44315</v>
      </c>
      <c r="B169" s="212" t="s">
        <v>72</v>
      </c>
      <c r="C169" s="212" t="s">
        <v>50</v>
      </c>
      <c r="D169" s="212" t="s">
        <v>91</v>
      </c>
      <c r="E169" s="233"/>
      <c r="F169" s="203">
        <v>-2000</v>
      </c>
      <c r="G169" s="219">
        <f t="shared" si="5"/>
        <v>26500</v>
      </c>
      <c r="H169" s="450" t="s">
        <v>70</v>
      </c>
      <c r="I169" s="210" t="s">
        <v>18</v>
      </c>
      <c r="J169" s="833" t="s">
        <v>625</v>
      </c>
      <c r="K169" s="210" t="s">
        <v>135</v>
      </c>
      <c r="L169" s="210" t="s">
        <v>62</v>
      </c>
      <c r="M169" s="210"/>
      <c r="N169" s="212"/>
    </row>
    <row r="170" spans="1:14" x14ac:dyDescent="0.25">
      <c r="A170" s="271">
        <v>44315</v>
      </c>
      <c r="B170" s="272" t="s">
        <v>105</v>
      </c>
      <c r="C170" s="272" t="s">
        <v>50</v>
      </c>
      <c r="D170" s="272" t="s">
        <v>91</v>
      </c>
      <c r="E170" s="428"/>
      <c r="F170" s="276">
        <v>62000</v>
      </c>
      <c r="G170" s="274">
        <f t="shared" si="5"/>
        <v>88500</v>
      </c>
      <c r="H170" s="431" t="s">
        <v>70</v>
      </c>
      <c r="I170" s="273" t="s">
        <v>18</v>
      </c>
      <c r="J170" s="940" t="s">
        <v>657</v>
      </c>
      <c r="K170" s="273" t="s">
        <v>135</v>
      </c>
      <c r="L170" s="273" t="s">
        <v>62</v>
      </c>
      <c r="M170" s="273"/>
      <c r="N170" s="272"/>
    </row>
    <row r="171" spans="1:14" x14ac:dyDescent="0.25">
      <c r="A171" s="531">
        <v>44315</v>
      </c>
      <c r="B171" s="212" t="s">
        <v>68</v>
      </c>
      <c r="C171" s="212" t="s">
        <v>67</v>
      </c>
      <c r="D171" s="287" t="s">
        <v>91</v>
      </c>
      <c r="E171" s="222">
        <v>13000</v>
      </c>
      <c r="F171" s="203"/>
      <c r="G171" s="219">
        <f t="shared" si="4"/>
        <v>75500</v>
      </c>
      <c r="H171" s="450" t="s">
        <v>70</v>
      </c>
      <c r="I171" s="210" t="s">
        <v>18</v>
      </c>
      <c r="J171" s="833" t="s">
        <v>657</v>
      </c>
      <c r="K171" s="210" t="s">
        <v>135</v>
      </c>
      <c r="L171" s="210" t="s">
        <v>62</v>
      </c>
      <c r="M171" s="210"/>
      <c r="N171" s="212" t="s">
        <v>658</v>
      </c>
    </row>
    <row r="172" spans="1:14" x14ac:dyDescent="0.25">
      <c r="A172" s="531">
        <v>44315</v>
      </c>
      <c r="B172" s="212" t="s">
        <v>68</v>
      </c>
      <c r="C172" s="212" t="s">
        <v>67</v>
      </c>
      <c r="D172" s="287" t="s">
        <v>91</v>
      </c>
      <c r="E172" s="203">
        <v>18000</v>
      </c>
      <c r="F172" s="203"/>
      <c r="G172" s="219">
        <f t="shared" ref="G172" si="6">G171-E172+F172</f>
        <v>57500</v>
      </c>
      <c r="H172" s="450" t="s">
        <v>70</v>
      </c>
      <c r="I172" s="210" t="s">
        <v>18</v>
      </c>
      <c r="J172" s="833" t="s">
        <v>657</v>
      </c>
      <c r="K172" s="210" t="s">
        <v>135</v>
      </c>
      <c r="L172" s="210" t="s">
        <v>62</v>
      </c>
      <c r="M172" s="210"/>
      <c r="N172" s="212" t="s">
        <v>659</v>
      </c>
    </row>
    <row r="173" spans="1:14" x14ac:dyDescent="0.25">
      <c r="A173" s="531">
        <v>44315</v>
      </c>
      <c r="B173" s="212" t="s">
        <v>68</v>
      </c>
      <c r="C173" s="212" t="s">
        <v>67</v>
      </c>
      <c r="D173" s="287" t="s">
        <v>91</v>
      </c>
      <c r="E173" s="203">
        <v>19000</v>
      </c>
      <c r="F173" s="203"/>
      <c r="G173" s="219">
        <f>G172-E173+F173</f>
        <v>38500</v>
      </c>
      <c r="H173" s="450" t="s">
        <v>70</v>
      </c>
      <c r="I173" s="210" t="s">
        <v>18</v>
      </c>
      <c r="J173" s="833" t="s">
        <v>657</v>
      </c>
      <c r="K173" s="210" t="s">
        <v>135</v>
      </c>
      <c r="L173" s="210" t="s">
        <v>62</v>
      </c>
      <c r="M173" s="210"/>
      <c r="N173" s="212" t="s">
        <v>660</v>
      </c>
    </row>
    <row r="174" spans="1:14" x14ac:dyDescent="0.25">
      <c r="A174" s="531">
        <v>44315</v>
      </c>
      <c r="B174" s="212" t="s">
        <v>93</v>
      </c>
      <c r="C174" s="212" t="s">
        <v>93</v>
      </c>
      <c r="D174" s="212" t="s">
        <v>91</v>
      </c>
      <c r="E174" s="222">
        <v>2000</v>
      </c>
      <c r="F174" s="222"/>
      <c r="G174" s="219">
        <f>G173-E174+F174</f>
        <v>36500</v>
      </c>
      <c r="H174" s="450" t="s">
        <v>70</v>
      </c>
      <c r="I174" s="210" t="s">
        <v>18</v>
      </c>
      <c r="J174" s="833" t="s">
        <v>657</v>
      </c>
      <c r="K174" s="210" t="s">
        <v>135</v>
      </c>
      <c r="L174" s="210" t="s">
        <v>62</v>
      </c>
      <c r="M174" s="210"/>
      <c r="N174" s="212"/>
    </row>
    <row r="175" spans="1:14" x14ac:dyDescent="0.25">
      <c r="A175" s="531">
        <v>44315</v>
      </c>
      <c r="B175" s="212" t="s">
        <v>93</v>
      </c>
      <c r="C175" s="212" t="s">
        <v>93</v>
      </c>
      <c r="D175" s="212" t="s">
        <v>91</v>
      </c>
      <c r="E175" s="222">
        <v>5000</v>
      </c>
      <c r="F175" s="222"/>
      <c r="G175" s="219">
        <f t="shared" ref="G175:G183" si="7">G174-E175+F175</f>
        <v>31500</v>
      </c>
      <c r="H175" s="450" t="s">
        <v>70</v>
      </c>
      <c r="I175" s="210" t="s">
        <v>18</v>
      </c>
      <c r="J175" s="833" t="s">
        <v>657</v>
      </c>
      <c r="K175" s="210" t="s">
        <v>135</v>
      </c>
      <c r="L175" s="210" t="s">
        <v>62</v>
      </c>
      <c r="M175" s="210"/>
      <c r="N175" s="212"/>
    </row>
    <row r="176" spans="1:14" x14ac:dyDescent="0.25">
      <c r="A176" s="531">
        <v>44315</v>
      </c>
      <c r="B176" s="212" t="s">
        <v>93</v>
      </c>
      <c r="C176" s="212" t="s">
        <v>93</v>
      </c>
      <c r="D176" s="212" t="s">
        <v>91</v>
      </c>
      <c r="E176" s="222">
        <v>3000</v>
      </c>
      <c r="F176" s="222"/>
      <c r="G176" s="219">
        <f t="shared" si="7"/>
        <v>28500</v>
      </c>
      <c r="H176" s="450" t="s">
        <v>70</v>
      </c>
      <c r="I176" s="210" t="s">
        <v>18</v>
      </c>
      <c r="J176" s="833" t="s">
        <v>657</v>
      </c>
      <c r="K176" s="210" t="s">
        <v>135</v>
      </c>
      <c r="L176" s="210" t="s">
        <v>62</v>
      </c>
      <c r="M176" s="210"/>
      <c r="N176" s="212"/>
    </row>
    <row r="177" spans="1:15" x14ac:dyDescent="0.25">
      <c r="A177" s="531">
        <v>44316</v>
      </c>
      <c r="B177" s="210" t="s">
        <v>72</v>
      </c>
      <c r="C177" s="210" t="s">
        <v>50</v>
      </c>
      <c r="D177" s="226" t="s">
        <v>91</v>
      </c>
      <c r="E177" s="203"/>
      <c r="F177" s="203">
        <v>-2000</v>
      </c>
      <c r="G177" s="219">
        <f t="shared" si="7"/>
        <v>26500</v>
      </c>
      <c r="H177" s="450" t="s">
        <v>70</v>
      </c>
      <c r="I177" s="210" t="s">
        <v>18</v>
      </c>
      <c r="J177" s="833" t="s">
        <v>657</v>
      </c>
      <c r="K177" s="210" t="s">
        <v>135</v>
      </c>
      <c r="L177" s="210" t="s">
        <v>62</v>
      </c>
      <c r="M177" s="210"/>
      <c r="N177" s="212"/>
    </row>
    <row r="178" spans="1:15" x14ac:dyDescent="0.25">
      <c r="A178" s="787">
        <v>44316</v>
      </c>
      <c r="B178" s="273" t="s">
        <v>105</v>
      </c>
      <c r="C178" s="273" t="s">
        <v>50</v>
      </c>
      <c r="D178" s="273" t="s">
        <v>91</v>
      </c>
      <c r="E178" s="432"/>
      <c r="F178" s="432">
        <v>63000</v>
      </c>
      <c r="G178" s="274">
        <f t="shared" si="7"/>
        <v>89500</v>
      </c>
      <c r="H178" s="431" t="s">
        <v>70</v>
      </c>
      <c r="I178" s="273" t="s">
        <v>18</v>
      </c>
      <c r="J178" s="940" t="s">
        <v>694</v>
      </c>
      <c r="K178" s="273" t="s">
        <v>135</v>
      </c>
      <c r="L178" s="273" t="s">
        <v>62</v>
      </c>
      <c r="M178" s="273"/>
      <c r="N178" s="272"/>
    </row>
    <row r="179" spans="1:15" x14ac:dyDescent="0.25">
      <c r="A179" s="216">
        <v>44316</v>
      </c>
      <c r="B179" s="212" t="s">
        <v>68</v>
      </c>
      <c r="C179" s="212" t="s">
        <v>67</v>
      </c>
      <c r="D179" s="212" t="s">
        <v>91</v>
      </c>
      <c r="E179" s="233">
        <v>14000</v>
      </c>
      <c r="F179" s="203"/>
      <c r="G179" s="219">
        <f t="shared" si="7"/>
        <v>75500</v>
      </c>
      <c r="H179" s="450" t="s">
        <v>70</v>
      </c>
      <c r="I179" s="210" t="s">
        <v>18</v>
      </c>
      <c r="J179" s="833" t="s">
        <v>694</v>
      </c>
      <c r="K179" s="210" t="s">
        <v>135</v>
      </c>
      <c r="L179" s="210" t="s">
        <v>62</v>
      </c>
      <c r="M179" s="210"/>
      <c r="N179" s="212" t="s">
        <v>519</v>
      </c>
    </row>
    <row r="180" spans="1:15" x14ac:dyDescent="0.25">
      <c r="A180" s="216">
        <v>44316</v>
      </c>
      <c r="B180" s="212" t="s">
        <v>68</v>
      </c>
      <c r="C180" s="212" t="s">
        <v>67</v>
      </c>
      <c r="D180" s="212" t="s">
        <v>91</v>
      </c>
      <c r="E180" s="203">
        <v>18000</v>
      </c>
      <c r="F180" s="203"/>
      <c r="G180" s="219">
        <f t="shared" si="7"/>
        <v>57500</v>
      </c>
      <c r="H180" s="450" t="s">
        <v>70</v>
      </c>
      <c r="I180" s="210" t="s">
        <v>18</v>
      </c>
      <c r="J180" s="833" t="s">
        <v>694</v>
      </c>
      <c r="K180" s="210" t="s">
        <v>135</v>
      </c>
      <c r="L180" s="210" t="s">
        <v>62</v>
      </c>
      <c r="M180" s="210"/>
      <c r="N180" s="212" t="s">
        <v>695</v>
      </c>
    </row>
    <row r="181" spans="1:15" ht="16.5" customHeight="1" x14ac:dyDescent="0.25">
      <c r="A181" s="216">
        <v>44316</v>
      </c>
      <c r="B181" s="212" t="s">
        <v>68</v>
      </c>
      <c r="C181" s="212" t="s">
        <v>67</v>
      </c>
      <c r="D181" s="212" t="s">
        <v>91</v>
      </c>
      <c r="E181" s="220">
        <v>17000</v>
      </c>
      <c r="F181" s="220"/>
      <c r="G181" s="219">
        <f t="shared" si="7"/>
        <v>40500</v>
      </c>
      <c r="H181" s="327" t="s">
        <v>70</v>
      </c>
      <c r="I181" s="210" t="s">
        <v>18</v>
      </c>
      <c r="J181" s="833" t="s">
        <v>694</v>
      </c>
      <c r="K181" s="210" t="s">
        <v>135</v>
      </c>
      <c r="L181" s="210" t="s">
        <v>62</v>
      </c>
      <c r="M181" s="291"/>
      <c r="N181" s="251" t="s">
        <v>696</v>
      </c>
      <c r="O181" s="282"/>
    </row>
    <row r="182" spans="1:15" x14ac:dyDescent="0.25">
      <c r="A182" s="216">
        <v>44316</v>
      </c>
      <c r="B182" s="210" t="s">
        <v>93</v>
      </c>
      <c r="C182" s="210" t="s">
        <v>93</v>
      </c>
      <c r="D182" s="210" t="s">
        <v>91</v>
      </c>
      <c r="E182" s="203">
        <v>6000</v>
      </c>
      <c r="F182" s="203"/>
      <c r="G182" s="219">
        <f t="shared" si="7"/>
        <v>34500</v>
      </c>
      <c r="H182" s="450" t="s">
        <v>70</v>
      </c>
      <c r="I182" s="210" t="s">
        <v>18</v>
      </c>
      <c r="J182" s="833" t="s">
        <v>694</v>
      </c>
      <c r="K182" s="210" t="s">
        <v>135</v>
      </c>
      <c r="L182" s="210" t="s">
        <v>62</v>
      </c>
      <c r="M182" s="210"/>
      <c r="N182" s="212"/>
    </row>
    <row r="183" spans="1:15" ht="15.75" thickBot="1" x14ac:dyDescent="0.3">
      <c r="A183" s="216">
        <v>44316</v>
      </c>
      <c r="B183" s="210" t="s">
        <v>93</v>
      </c>
      <c r="C183" s="210" t="s">
        <v>93</v>
      </c>
      <c r="D183" s="210" t="s">
        <v>91</v>
      </c>
      <c r="E183" s="222">
        <v>4000</v>
      </c>
      <c r="F183" s="222"/>
      <c r="G183" s="219">
        <f t="shared" si="7"/>
        <v>30500</v>
      </c>
      <c r="H183" s="450" t="s">
        <v>70</v>
      </c>
      <c r="I183" s="210" t="s">
        <v>18</v>
      </c>
      <c r="J183" s="833" t="s">
        <v>694</v>
      </c>
      <c r="K183" s="210" t="s">
        <v>135</v>
      </c>
      <c r="L183" s="210" t="s">
        <v>62</v>
      </c>
      <c r="M183" s="210"/>
      <c r="N183" s="212"/>
    </row>
    <row r="184" spans="1:15" ht="15.75" thickBot="1" x14ac:dyDescent="0.3">
      <c r="A184" s="216"/>
      <c r="B184" s="210"/>
      <c r="C184" s="210"/>
      <c r="D184" s="226"/>
      <c r="E184" s="456">
        <f>SUM(E5:E183)</f>
        <v>1231500</v>
      </c>
      <c r="F184" s="457">
        <f>SUM(F5:F183)+G5</f>
        <v>1262000</v>
      </c>
      <c r="G184" s="464">
        <f>F184-E184</f>
        <v>30500</v>
      </c>
      <c r="H184" s="320"/>
      <c r="I184" s="210"/>
      <c r="J184" s="499"/>
      <c r="K184" s="210"/>
      <c r="L184" s="210"/>
      <c r="M184" s="210"/>
      <c r="N184" s="212"/>
    </row>
    <row r="185" spans="1:15" x14ac:dyDescent="0.25">
      <c r="A185" s="216"/>
      <c r="B185" s="212"/>
      <c r="C185" s="212"/>
      <c r="D185" s="212"/>
      <c r="E185" s="227"/>
      <c r="F185" s="227"/>
      <c r="G185" s="227"/>
      <c r="H185" s="320"/>
      <c r="I185" s="210"/>
      <c r="J185" s="499"/>
      <c r="K185" s="210"/>
      <c r="L185" s="210"/>
      <c r="M185" s="210"/>
      <c r="N185" s="212"/>
    </row>
    <row r="186" spans="1:15" x14ac:dyDescent="0.25">
      <c r="A186" s="216"/>
      <c r="B186" s="212"/>
      <c r="C186" s="212"/>
      <c r="D186" s="212"/>
      <c r="E186" s="203"/>
      <c r="F186" s="203"/>
      <c r="G186" s="203"/>
      <c r="H186" s="320"/>
      <c r="I186" s="210"/>
      <c r="J186" s="499"/>
      <c r="K186" s="210"/>
      <c r="L186" s="210"/>
      <c r="M186" s="210"/>
      <c r="N186" s="212"/>
    </row>
    <row r="187" spans="1:15" x14ac:dyDescent="0.25">
      <c r="A187" s="216"/>
      <c r="B187" s="212"/>
      <c r="C187" s="212"/>
      <c r="D187" s="212"/>
      <c r="E187" s="203"/>
      <c r="F187" s="203"/>
      <c r="G187" s="203"/>
      <c r="H187" s="320"/>
      <c r="I187" s="210"/>
      <c r="J187" s="499"/>
      <c r="K187" s="210"/>
      <c r="L187" s="210"/>
      <c r="M187" s="210"/>
      <c r="N187" s="212"/>
    </row>
    <row r="188" spans="1:15" ht="17.25" customHeight="1" x14ac:dyDescent="0.25">
      <c r="A188" s="211"/>
      <c r="B188" s="212"/>
      <c r="C188" s="212"/>
      <c r="D188" s="212"/>
      <c r="E188" s="203"/>
      <c r="F188" s="203"/>
      <c r="G188" s="203"/>
      <c r="H188" s="320"/>
      <c r="I188" s="210"/>
      <c r="J188" s="499"/>
      <c r="K188" s="210"/>
      <c r="L188" s="210"/>
      <c r="M188" s="210"/>
      <c r="N188" s="212"/>
    </row>
    <row r="189" spans="1:15" x14ac:dyDescent="0.25">
      <c r="A189" s="211"/>
      <c r="B189" s="212"/>
      <c r="C189" s="212"/>
      <c r="D189" s="212"/>
      <c r="E189" s="447"/>
      <c r="F189" s="203"/>
      <c r="G189" s="203"/>
      <c r="H189" s="320"/>
      <c r="I189" s="210"/>
      <c r="J189" s="499"/>
      <c r="K189" s="210"/>
      <c r="L189" s="210"/>
      <c r="M189" s="210"/>
      <c r="N189" s="212"/>
    </row>
    <row r="190" spans="1:15" x14ac:dyDescent="0.25">
      <c r="A190" s="211"/>
      <c r="B190" s="210"/>
      <c r="C190" s="210"/>
      <c r="D190" s="210"/>
      <c r="E190" s="203"/>
      <c r="F190" s="203"/>
      <c r="G190" s="203"/>
      <c r="H190" s="320"/>
      <c r="I190" s="210"/>
      <c r="J190" s="499"/>
      <c r="K190" s="210"/>
      <c r="L190" s="210"/>
      <c r="M190" s="210"/>
      <c r="N190" s="212"/>
    </row>
    <row r="191" spans="1:15" x14ac:dyDescent="0.25">
      <c r="A191" s="211"/>
      <c r="B191" s="210"/>
      <c r="C191" s="210"/>
      <c r="D191" s="210"/>
      <c r="E191" s="203"/>
      <c r="F191" s="203"/>
      <c r="G191" s="203"/>
      <c r="H191" s="320"/>
      <c r="I191" s="210"/>
      <c r="J191" s="499"/>
      <c r="K191" s="210"/>
      <c r="L191" s="210"/>
      <c r="M191" s="210"/>
      <c r="N191" s="212"/>
    </row>
    <row r="192" spans="1:15" x14ac:dyDescent="0.25">
      <c r="A192" s="211"/>
      <c r="B192" s="210"/>
      <c r="C192" s="210"/>
      <c r="D192" s="210"/>
      <c r="E192" s="203"/>
      <c r="F192" s="203"/>
      <c r="G192" s="203"/>
      <c r="H192" s="320"/>
      <c r="I192" s="210"/>
      <c r="J192" s="499"/>
      <c r="K192" s="210"/>
      <c r="L192" s="210"/>
      <c r="M192" s="210"/>
      <c r="N192" s="212"/>
    </row>
    <row r="193" spans="1:14" x14ac:dyDescent="0.25">
      <c r="A193" s="211"/>
      <c r="B193" s="210"/>
      <c r="C193" s="210"/>
      <c r="D193" s="210"/>
      <c r="E193" s="203"/>
      <c r="F193" s="203"/>
      <c r="G193" s="203"/>
      <c r="H193" s="320"/>
      <c r="I193" s="210"/>
      <c r="J193" s="499"/>
      <c r="K193" s="210"/>
      <c r="L193" s="210"/>
      <c r="M193" s="210"/>
      <c r="N193" s="212"/>
    </row>
    <row r="194" spans="1:14" x14ac:dyDescent="0.25">
      <c r="A194" s="211"/>
      <c r="B194" s="210"/>
      <c r="C194" s="210"/>
      <c r="D194" s="210"/>
      <c r="E194" s="203"/>
      <c r="F194" s="203"/>
      <c r="G194" s="203"/>
      <c r="H194" s="320"/>
      <c r="I194" s="210"/>
      <c r="J194" s="499"/>
      <c r="K194" s="210"/>
      <c r="L194" s="210"/>
      <c r="M194" s="210"/>
      <c r="N194" s="212"/>
    </row>
    <row r="195" spans="1:14" x14ac:dyDescent="0.25">
      <c r="A195" s="211"/>
      <c r="B195" s="210"/>
      <c r="C195" s="210"/>
      <c r="D195" s="210"/>
      <c r="E195" s="203"/>
      <c r="F195" s="203"/>
      <c r="G195" s="203"/>
      <c r="H195" s="320"/>
      <c r="I195" s="210"/>
      <c r="J195" s="499"/>
      <c r="K195" s="210"/>
      <c r="L195" s="210"/>
      <c r="M195" s="210"/>
      <c r="N195" s="212"/>
    </row>
    <row r="196" spans="1:14" x14ac:dyDescent="0.25">
      <c r="A196" s="211"/>
      <c r="B196" s="210"/>
      <c r="C196" s="210"/>
      <c r="D196" s="210"/>
      <c r="E196" s="203"/>
      <c r="F196" s="203"/>
      <c r="G196" s="203"/>
      <c r="H196" s="320"/>
      <c r="I196" s="210"/>
      <c r="J196" s="499"/>
      <c r="K196" s="210"/>
      <c r="L196" s="210"/>
      <c r="M196" s="210"/>
      <c r="N196" s="212"/>
    </row>
    <row r="197" spans="1:14" x14ac:dyDescent="0.25">
      <c r="A197" s="216"/>
      <c r="B197" s="210"/>
      <c r="C197" s="210"/>
      <c r="D197" s="210"/>
      <c r="E197" s="203"/>
      <c r="F197" s="203"/>
      <c r="G197" s="203"/>
      <c r="H197" s="320"/>
      <c r="I197" s="210"/>
      <c r="J197" s="499"/>
      <c r="K197" s="210"/>
      <c r="L197" s="210"/>
      <c r="M197" s="210"/>
      <c r="N197" s="212"/>
    </row>
    <row r="198" spans="1:14" x14ac:dyDescent="0.25">
      <c r="A198" s="211"/>
      <c r="B198" s="212"/>
      <c r="C198" s="212"/>
      <c r="D198" s="212"/>
      <c r="E198" s="447"/>
      <c r="F198" s="203"/>
      <c r="G198" s="203"/>
      <c r="H198" s="320"/>
      <c r="I198" s="210"/>
      <c r="J198" s="499"/>
      <c r="K198" s="210"/>
      <c r="L198" s="210"/>
      <c r="M198" s="210"/>
      <c r="N198" s="212"/>
    </row>
    <row r="199" spans="1:14" x14ac:dyDescent="0.25">
      <c r="A199" s="216"/>
      <c r="B199" s="210"/>
      <c r="C199" s="210"/>
      <c r="D199" s="210"/>
      <c r="E199" s="203"/>
      <c r="F199" s="203"/>
      <c r="G199" s="203"/>
      <c r="H199" s="320"/>
      <c r="I199" s="210"/>
      <c r="J199" s="499"/>
      <c r="K199" s="210"/>
      <c r="L199" s="210"/>
      <c r="M199" s="210"/>
      <c r="N199" s="212"/>
    </row>
    <row r="200" spans="1:14" x14ac:dyDescent="0.25">
      <c r="A200" s="216"/>
      <c r="B200" s="210"/>
      <c r="C200" s="210"/>
      <c r="D200" s="210"/>
      <c r="E200" s="203"/>
      <c r="F200" s="203"/>
      <c r="G200" s="203"/>
      <c r="H200" s="320"/>
      <c r="I200" s="210"/>
      <c r="J200" s="499"/>
      <c r="K200" s="210"/>
      <c r="L200" s="210"/>
      <c r="M200" s="210"/>
      <c r="N200" s="212"/>
    </row>
    <row r="201" spans="1:14" ht="17.25" customHeight="1" x14ac:dyDescent="0.25">
      <c r="A201" s="216"/>
      <c r="B201" s="210"/>
      <c r="C201" s="210"/>
      <c r="D201" s="210"/>
      <c r="E201" s="266"/>
      <c r="F201" s="220"/>
      <c r="G201" s="203"/>
      <c r="H201" s="502"/>
      <c r="I201" s="291"/>
      <c r="J201" s="499"/>
      <c r="K201" s="210"/>
      <c r="L201" s="210"/>
      <c r="M201" s="291"/>
      <c r="N201" s="251"/>
    </row>
    <row r="202" spans="1:14" x14ac:dyDescent="0.25">
      <c r="A202" s="216"/>
      <c r="B202" s="210"/>
      <c r="C202" s="210"/>
      <c r="D202" s="210"/>
      <c r="E202" s="203"/>
      <c r="F202" s="203"/>
      <c r="G202" s="203"/>
      <c r="H202" s="495"/>
      <c r="I202" s="210"/>
      <c r="J202" s="499"/>
      <c r="K202" s="210"/>
      <c r="L202" s="210"/>
      <c r="M202" s="210"/>
      <c r="N202" s="212"/>
    </row>
    <row r="203" spans="1:14" x14ac:dyDescent="0.25">
      <c r="A203" s="216"/>
      <c r="B203" s="210"/>
      <c r="C203" s="210"/>
      <c r="D203" s="210"/>
      <c r="E203" s="240"/>
      <c r="F203" s="240"/>
      <c r="G203" s="203"/>
      <c r="H203" s="503"/>
      <c r="I203" s="210"/>
      <c r="J203" s="499"/>
      <c r="K203" s="210"/>
      <c r="L203" s="210"/>
      <c r="M203" s="210"/>
      <c r="N203" s="212"/>
    </row>
    <row r="204" spans="1:14" x14ac:dyDescent="0.25">
      <c r="A204" s="216"/>
      <c r="B204" s="212"/>
      <c r="C204" s="212"/>
      <c r="D204" s="287"/>
      <c r="E204" s="203"/>
      <c r="F204" s="203"/>
      <c r="G204" s="203"/>
      <c r="H204" s="320"/>
      <c r="I204" s="210"/>
      <c r="J204" s="499"/>
      <c r="K204" s="210"/>
      <c r="L204" s="210"/>
      <c r="M204" s="210"/>
      <c r="N204" s="212"/>
    </row>
    <row r="205" spans="1:14" x14ac:dyDescent="0.25">
      <c r="A205" s="216"/>
      <c r="B205" s="212"/>
      <c r="C205" s="212"/>
      <c r="D205" s="287"/>
      <c r="E205" s="227"/>
      <c r="F205" s="227"/>
      <c r="G205" s="203"/>
      <c r="H205" s="320"/>
      <c r="I205" s="210"/>
      <c r="J205" s="499"/>
      <c r="K205" s="210"/>
      <c r="L205" s="210"/>
      <c r="M205" s="210"/>
      <c r="N205" s="212"/>
    </row>
    <row r="206" spans="1:14" x14ac:dyDescent="0.25">
      <c r="A206" s="216"/>
      <c r="B206" s="212"/>
      <c r="C206" s="212"/>
      <c r="D206" s="287"/>
      <c r="E206" s="203"/>
      <c r="F206" s="203"/>
      <c r="G206" s="203"/>
      <c r="H206" s="320"/>
      <c r="I206" s="210"/>
      <c r="J206" s="499"/>
      <c r="K206" s="210"/>
      <c r="L206" s="210"/>
      <c r="M206" s="210"/>
      <c r="N206" s="212"/>
    </row>
    <row r="207" spans="1:14" ht="16.5" customHeight="1" x14ac:dyDescent="0.25">
      <c r="A207" s="305"/>
      <c r="B207" s="251"/>
      <c r="C207" s="251"/>
      <c r="D207" s="321"/>
      <c r="E207" s="219"/>
      <c r="F207" s="219"/>
      <c r="G207" s="203"/>
      <c r="H207" s="320"/>
      <c r="I207" s="210"/>
      <c r="J207" s="499"/>
      <c r="K207" s="210"/>
      <c r="L207" s="210"/>
      <c r="M207" s="210"/>
      <c r="N207" s="212"/>
    </row>
    <row r="208" spans="1:14" x14ac:dyDescent="0.25">
      <c r="A208" s="211"/>
      <c r="B208" s="212"/>
      <c r="C208" s="212"/>
      <c r="D208" s="212"/>
      <c r="E208" s="490"/>
      <c r="F208" s="222"/>
      <c r="G208" s="222"/>
      <c r="H208" s="320"/>
      <c r="I208" s="210"/>
      <c r="J208" s="499"/>
      <c r="K208" s="210"/>
      <c r="L208" s="210"/>
      <c r="M208" s="210"/>
      <c r="N208" s="212"/>
    </row>
    <row r="209" spans="1:14" ht="17.25" customHeight="1" x14ac:dyDescent="0.25">
      <c r="A209" s="216"/>
      <c r="B209" s="210"/>
      <c r="C209" s="210"/>
      <c r="D209" s="455"/>
      <c r="E209" s="220"/>
      <c r="F209" s="220"/>
      <c r="G209" s="220"/>
      <c r="H209" s="320"/>
      <c r="I209" s="210"/>
      <c r="J209" s="499"/>
      <c r="K209" s="210"/>
      <c r="L209" s="210"/>
      <c r="M209" s="210"/>
      <c r="N209" s="212"/>
    </row>
    <row r="210" spans="1:14" x14ac:dyDescent="0.25">
      <c r="A210" s="216"/>
      <c r="B210" s="210"/>
      <c r="C210" s="210"/>
      <c r="D210" s="455"/>
      <c r="E210" s="227"/>
      <c r="F210" s="227"/>
      <c r="G210" s="220"/>
      <c r="H210" s="320"/>
      <c r="I210" s="210"/>
      <c r="J210" s="499"/>
      <c r="K210" s="210"/>
      <c r="L210" s="210"/>
      <c r="M210" s="234"/>
      <c r="N210" s="212"/>
    </row>
    <row r="211" spans="1:14" x14ac:dyDescent="0.25">
      <c r="A211" s="216"/>
      <c r="B211" s="210"/>
      <c r="C211" s="210"/>
      <c r="D211" s="455"/>
      <c r="E211" s="227"/>
      <c r="F211" s="231"/>
      <c r="G211" s="220"/>
      <c r="H211" s="495"/>
      <c r="I211" s="210"/>
      <c r="J211" s="499"/>
      <c r="K211" s="210"/>
      <c r="L211" s="210"/>
      <c r="M211" s="234"/>
      <c r="N211" s="212"/>
    </row>
    <row r="212" spans="1:14" x14ac:dyDescent="0.25">
      <c r="A212" s="216"/>
      <c r="B212" s="210"/>
      <c r="C212" s="210"/>
      <c r="D212" s="455"/>
      <c r="E212" s="203"/>
      <c r="F212" s="232"/>
      <c r="G212" s="220"/>
      <c r="H212" s="495"/>
      <c r="I212" s="210"/>
      <c r="J212" s="499"/>
      <c r="K212" s="210"/>
      <c r="L212" s="210"/>
      <c r="M212" s="234"/>
      <c r="N212" s="212"/>
    </row>
    <row r="213" spans="1:14" x14ac:dyDescent="0.25">
      <c r="A213" s="216"/>
      <c r="B213" s="210"/>
      <c r="C213" s="210"/>
      <c r="D213" s="455"/>
      <c r="E213" s="203"/>
      <c r="F213" s="232"/>
      <c r="G213" s="220"/>
      <c r="H213" s="495"/>
      <c r="I213" s="210"/>
      <c r="J213" s="499"/>
      <c r="K213" s="210"/>
      <c r="L213" s="210"/>
      <c r="M213" s="234"/>
      <c r="N213" s="212"/>
    </row>
    <row r="214" spans="1:14" x14ac:dyDescent="0.25">
      <c r="A214" s="216"/>
      <c r="B214" s="210"/>
      <c r="C214" s="210"/>
      <c r="D214" s="210"/>
      <c r="E214" s="203"/>
      <c r="F214" s="232"/>
      <c r="G214" s="220"/>
      <c r="H214" s="320"/>
      <c r="I214" s="210"/>
      <c r="J214" s="499"/>
      <c r="K214" s="210"/>
      <c r="L214" s="210"/>
      <c r="M214" s="234"/>
      <c r="N214" s="212"/>
    </row>
    <row r="215" spans="1:14" x14ac:dyDescent="0.25">
      <c r="A215" s="216"/>
      <c r="B215" s="210"/>
      <c r="C215" s="210"/>
      <c r="D215" s="210"/>
      <c r="E215" s="203"/>
      <c r="F215" s="232"/>
      <c r="G215" s="220"/>
      <c r="H215" s="320"/>
      <c r="I215" s="210"/>
      <c r="J215" s="499"/>
      <c r="K215" s="210"/>
      <c r="L215" s="210"/>
      <c r="M215" s="234"/>
      <c r="N215" s="212"/>
    </row>
    <row r="216" spans="1:14" x14ac:dyDescent="0.25">
      <c r="A216" s="216"/>
      <c r="B216" s="210"/>
      <c r="C216" s="210"/>
      <c r="D216" s="210"/>
      <c r="E216" s="222"/>
      <c r="F216" s="452"/>
      <c r="G216" s="219"/>
      <c r="H216" s="320"/>
      <c r="I216" s="210"/>
      <c r="J216" s="499"/>
      <c r="K216" s="210"/>
      <c r="L216" s="210"/>
      <c r="M216" s="234"/>
      <c r="N216" s="212"/>
    </row>
    <row r="217" spans="1:14" x14ac:dyDescent="0.25">
      <c r="A217" s="293"/>
      <c r="B217" s="234"/>
      <c r="C217" s="234"/>
      <c r="D217" s="488"/>
      <c r="E217" s="213"/>
      <c r="F217" s="213"/>
      <c r="G217" s="220"/>
      <c r="H217" s="296"/>
      <c r="I217" s="234"/>
      <c r="J217" s="294"/>
      <c r="K217" s="234"/>
      <c r="L217" s="234"/>
      <c r="M217" s="234"/>
      <c r="N217" s="295"/>
    </row>
    <row r="218" spans="1:14" x14ac:dyDescent="0.25">
      <c r="A218" s="293"/>
      <c r="B218" s="234"/>
      <c r="C218" s="234"/>
      <c r="D218" s="234"/>
      <c r="E218" s="231"/>
      <c r="F218" s="489"/>
      <c r="G218" s="262"/>
      <c r="H218" s="296"/>
      <c r="I218" s="234"/>
      <c r="J218" s="294"/>
      <c r="K218" s="234"/>
      <c r="L218" s="234"/>
      <c r="M218" s="234"/>
      <c r="N218" s="295"/>
    </row>
    <row r="219" spans="1:14" x14ac:dyDescent="0.25">
      <c r="A219" s="293"/>
      <c r="B219" s="234"/>
      <c r="C219" s="234"/>
      <c r="D219" s="234"/>
      <c r="E219" s="232"/>
      <c r="F219" s="234"/>
      <c r="G219" s="262"/>
      <c r="H219" s="296"/>
      <c r="I219" s="234"/>
      <c r="J219" s="294"/>
      <c r="K219" s="234"/>
      <c r="L219" s="234"/>
      <c r="M219" s="234"/>
      <c r="N219" s="295"/>
    </row>
    <row r="220" spans="1:14" x14ac:dyDescent="0.25">
      <c r="A220" s="216"/>
      <c r="B220" s="210"/>
      <c r="C220" s="210"/>
      <c r="D220" s="210"/>
      <c r="E220" s="232"/>
      <c r="F220" s="210"/>
      <c r="G220" s="262"/>
      <c r="H220" s="320"/>
      <c r="I220" s="210"/>
      <c r="J220" s="256"/>
      <c r="K220" s="210"/>
      <c r="L220" s="210"/>
      <c r="M220" s="210"/>
      <c r="N220" s="212"/>
    </row>
    <row r="221" spans="1:14" x14ac:dyDescent="0.25">
      <c r="A221" s="216"/>
      <c r="B221" s="210"/>
      <c r="C221" s="210"/>
      <c r="D221" s="210"/>
      <c r="E221" s="232"/>
      <c r="F221" s="210"/>
      <c r="G221" s="262"/>
      <c r="H221" s="320"/>
      <c r="I221" s="210"/>
      <c r="J221" s="256"/>
      <c r="K221" s="210"/>
      <c r="L221" s="210"/>
      <c r="M221" s="210"/>
      <c r="N221" s="212"/>
    </row>
    <row r="222" spans="1:14" x14ac:dyDescent="0.25">
      <c r="A222" s="216"/>
      <c r="B222" s="210"/>
      <c r="C222" s="210"/>
      <c r="D222" s="210"/>
      <c r="E222" s="232"/>
      <c r="F222" s="210"/>
      <c r="G222" s="262"/>
      <c r="H222" s="320"/>
      <c r="I222" s="210"/>
      <c r="J222" s="256"/>
      <c r="K222" s="210"/>
      <c r="L222" s="210"/>
      <c r="M222" s="210"/>
      <c r="N222" s="212"/>
    </row>
    <row r="223" spans="1:14" x14ac:dyDescent="0.25">
      <c r="A223" s="216"/>
      <c r="B223" s="210"/>
      <c r="C223" s="210"/>
      <c r="D223" s="210"/>
      <c r="E223" s="232"/>
      <c r="F223" s="210"/>
      <c r="G223" s="262"/>
      <c r="H223" s="320"/>
      <c r="I223" s="210"/>
      <c r="J223" s="256"/>
      <c r="K223" s="210"/>
      <c r="L223" s="210"/>
      <c r="M223" s="210"/>
      <c r="N223" s="212"/>
    </row>
    <row r="224" spans="1:14" x14ac:dyDescent="0.25">
      <c r="A224" s="216"/>
      <c r="B224" s="210"/>
      <c r="C224" s="210"/>
      <c r="D224" s="210"/>
      <c r="E224" s="232"/>
      <c r="F224" s="210"/>
      <c r="G224" s="262"/>
      <c r="H224" s="320"/>
      <c r="I224" s="210"/>
      <c r="J224" s="256"/>
      <c r="K224" s="210"/>
      <c r="L224" s="210"/>
      <c r="M224" s="210"/>
      <c r="N224" s="212"/>
    </row>
    <row r="225" spans="1:14" x14ac:dyDescent="0.25">
      <c r="A225" s="216"/>
      <c r="B225" s="210"/>
      <c r="C225" s="210"/>
      <c r="D225" s="210"/>
      <c r="E225" s="232"/>
      <c r="F225" s="210"/>
      <c r="G225" s="262"/>
      <c r="H225" s="320"/>
      <c r="I225" s="210"/>
      <c r="J225" s="256"/>
      <c r="K225" s="210"/>
      <c r="L225" s="210"/>
      <c r="M225" s="210"/>
      <c r="N225" s="212"/>
    </row>
    <row r="226" spans="1:14" x14ac:dyDescent="0.25">
      <c r="A226" s="216"/>
      <c r="B226" s="210"/>
      <c r="C226" s="210"/>
      <c r="D226" s="210"/>
      <c r="E226" s="232"/>
      <c r="F226" s="210"/>
      <c r="G226" s="262"/>
      <c r="H226" s="320"/>
      <c r="I226" s="210"/>
      <c r="J226" s="256"/>
      <c r="K226" s="210"/>
      <c r="L226" s="210"/>
      <c r="M226" s="210"/>
      <c r="N226" s="212"/>
    </row>
    <row r="227" spans="1:14" x14ac:dyDescent="0.25">
      <c r="A227" s="216"/>
      <c r="B227" s="210"/>
      <c r="C227" s="210"/>
      <c r="D227" s="210"/>
      <c r="E227" s="210"/>
      <c r="F227" s="232"/>
      <c r="G227" s="262"/>
      <c r="H227" s="320"/>
      <c r="I227" s="210"/>
      <c r="J227" s="256"/>
      <c r="K227" s="210"/>
      <c r="L227" s="210"/>
      <c r="M227" s="210"/>
      <c r="N227" s="212"/>
    </row>
    <row r="228" spans="1:14" x14ac:dyDescent="0.25">
      <c r="A228" s="216"/>
      <c r="B228" s="210"/>
      <c r="C228" s="210"/>
      <c r="D228" s="210"/>
      <c r="E228" s="213"/>
      <c r="F228" s="213"/>
      <c r="G228" s="262"/>
      <c r="H228" s="320"/>
      <c r="I228" s="210"/>
      <c r="J228" s="256"/>
      <c r="K228" s="210"/>
      <c r="L228" s="210"/>
      <c r="M228" s="210"/>
      <c r="N228" s="212"/>
    </row>
    <row r="229" spans="1:14" x14ac:dyDescent="0.25">
      <c r="A229" s="216"/>
      <c r="B229" s="210"/>
      <c r="C229" s="210"/>
      <c r="D229" s="210"/>
      <c r="E229" s="213"/>
      <c r="F229" s="213"/>
      <c r="G229" s="262"/>
      <c r="H229" s="320"/>
      <c r="I229" s="210"/>
      <c r="J229" s="256"/>
      <c r="K229" s="210"/>
      <c r="L229" s="210"/>
      <c r="M229" s="210"/>
      <c r="N229" s="212"/>
    </row>
    <row r="230" spans="1:14" x14ac:dyDescent="0.25">
      <c r="A230" s="239"/>
      <c r="B230" s="196"/>
      <c r="C230" s="196"/>
      <c r="D230" s="196"/>
      <c r="E230" s="284"/>
      <c r="F230" s="284"/>
      <c r="G230" s="262"/>
      <c r="H230" s="286"/>
      <c r="I230" s="209"/>
      <c r="J230" s="281"/>
      <c r="K230" s="209"/>
      <c r="L230" s="209"/>
      <c r="M230" s="209"/>
      <c r="N230" s="208"/>
    </row>
    <row r="231" spans="1:14" x14ac:dyDescent="0.25">
      <c r="A231" s="239"/>
      <c r="B231" s="196"/>
      <c r="C231" s="196"/>
      <c r="D231" s="196"/>
      <c r="E231" s="284"/>
      <c r="F231" s="284"/>
      <c r="G231" s="262"/>
      <c r="H231" s="286"/>
      <c r="I231" s="209"/>
      <c r="J231" s="281"/>
      <c r="K231" s="209"/>
      <c r="L231" s="209"/>
      <c r="M231" s="209"/>
      <c r="N231" s="208"/>
    </row>
    <row r="232" spans="1:14" x14ac:dyDescent="0.25">
      <c r="A232" s="239"/>
      <c r="B232" s="196"/>
      <c r="C232" s="196"/>
      <c r="D232" s="196"/>
      <c r="E232" s="284"/>
      <c r="F232" s="284"/>
      <c r="G232" s="262"/>
      <c r="H232" s="286"/>
      <c r="I232" s="209"/>
      <c r="J232" s="281"/>
      <c r="K232" s="209"/>
      <c r="L232" s="209"/>
      <c r="M232" s="209"/>
      <c r="N232" s="208"/>
    </row>
    <row r="233" spans="1:14" x14ac:dyDescent="0.25">
      <c r="A233" s="239"/>
      <c r="B233" s="196"/>
      <c r="C233" s="196"/>
      <c r="D233" s="196"/>
      <c r="E233" s="284"/>
      <c r="F233" s="284"/>
      <c r="G233" s="262"/>
      <c r="H233" s="229"/>
      <c r="I233" s="209"/>
      <c r="J233" s="281"/>
      <c r="K233" s="209"/>
      <c r="L233" s="209"/>
      <c r="M233" s="209"/>
      <c r="N233" s="208"/>
    </row>
    <row r="234" spans="1:14" x14ac:dyDescent="0.25">
      <c r="A234" s="239"/>
      <c r="B234" s="196"/>
      <c r="C234" s="196"/>
      <c r="D234" s="196"/>
      <c r="E234" s="284"/>
      <c r="F234" s="284"/>
      <c r="G234" s="262"/>
      <c r="H234" s="229"/>
      <c r="I234" s="209"/>
      <c r="J234" s="281"/>
      <c r="K234" s="209"/>
      <c r="L234" s="209"/>
      <c r="M234" s="209"/>
      <c r="N234" s="208"/>
    </row>
    <row r="235" spans="1:14" x14ac:dyDescent="0.25">
      <c r="A235" s="239"/>
      <c r="B235" s="196"/>
      <c r="C235" s="196"/>
      <c r="D235" s="196"/>
      <c r="E235" s="284"/>
      <c r="F235" s="284"/>
      <c r="G235" s="262"/>
      <c r="H235" s="229"/>
      <c r="I235" s="209"/>
      <c r="J235" s="281"/>
      <c r="K235" s="209"/>
      <c r="L235" s="209"/>
      <c r="M235" s="209"/>
      <c r="N235" s="208"/>
    </row>
    <row r="236" spans="1:14" x14ac:dyDescent="0.25">
      <c r="A236" s="239"/>
      <c r="B236" s="196"/>
      <c r="C236" s="196"/>
      <c r="D236" s="196"/>
      <c r="E236" s="284"/>
      <c r="F236" s="284"/>
      <c r="G236" s="262"/>
      <c r="H236" s="229"/>
      <c r="I236" s="209"/>
      <c r="J236" s="281"/>
      <c r="K236" s="209"/>
      <c r="L236" s="209"/>
      <c r="M236" s="209"/>
      <c r="N236" s="208"/>
    </row>
    <row r="237" spans="1:14" x14ac:dyDescent="0.25">
      <c r="A237" s="239"/>
      <c r="B237" s="196"/>
      <c r="C237" s="196"/>
      <c r="D237" s="196"/>
      <c r="E237" s="284"/>
      <c r="F237" s="284"/>
      <c r="G237" s="262"/>
      <c r="H237" s="229"/>
      <c r="I237" s="209"/>
      <c r="J237" s="281"/>
      <c r="K237" s="209"/>
      <c r="L237" s="209"/>
      <c r="M237" s="209"/>
      <c r="N237" s="208"/>
    </row>
    <row r="238" spans="1:14" x14ac:dyDescent="0.25">
      <c r="A238" s="196"/>
      <c r="B238" s="196"/>
      <c r="C238" s="196"/>
      <c r="D238" s="196"/>
      <c r="E238" s="254"/>
      <c r="F238" s="254"/>
      <c r="G238" s="262"/>
      <c r="H238" s="229"/>
      <c r="I238" s="209"/>
      <c r="J238" s="209"/>
      <c r="K238" s="209"/>
      <c r="L238" s="209"/>
      <c r="M238" s="209"/>
      <c r="N238" s="208"/>
    </row>
    <row r="239" spans="1:14" x14ac:dyDescent="0.25">
      <c r="A239" s="196"/>
      <c r="B239" s="196"/>
      <c r="C239" s="196"/>
      <c r="D239" s="196"/>
      <c r="E239" s="196"/>
      <c r="F239" s="285"/>
      <c r="G239" s="262"/>
      <c r="H239" s="229"/>
      <c r="I239" s="209"/>
      <c r="J239" s="209"/>
      <c r="K239" s="209"/>
      <c r="L239" s="209"/>
      <c r="M239" s="209"/>
      <c r="N239" s="208"/>
    </row>
    <row r="240" spans="1:14" x14ac:dyDescent="0.25">
      <c r="A240" s="196"/>
      <c r="B240" s="196"/>
      <c r="C240" s="196"/>
      <c r="D240" s="196"/>
      <c r="E240" s="196"/>
      <c r="F240" s="196"/>
      <c r="G240" s="262"/>
      <c r="H240" s="229"/>
      <c r="I240" s="209"/>
      <c r="J240" s="209"/>
      <c r="K240" s="209"/>
      <c r="L240" s="209"/>
      <c r="M240" s="209"/>
      <c r="N240" s="208"/>
    </row>
    <row r="241" spans="1:14" x14ac:dyDescent="0.25">
      <c r="A241" s="26"/>
      <c r="B241" s="26"/>
      <c r="C241" s="26"/>
      <c r="D241" s="26"/>
      <c r="E241" s="26"/>
      <c r="F241" s="26"/>
      <c r="G241" s="262"/>
      <c r="H241" s="26"/>
      <c r="I241" s="124"/>
      <c r="J241" s="124"/>
      <c r="K241" s="124"/>
      <c r="L241" s="124"/>
      <c r="M241" s="26"/>
      <c r="N241" s="25"/>
    </row>
    <row r="242" spans="1:14" x14ac:dyDescent="0.25">
      <c r="A242" s="26"/>
      <c r="B242" s="26"/>
      <c r="C242" s="26"/>
      <c r="D242" s="26"/>
      <c r="E242" s="26"/>
      <c r="F242" s="26"/>
      <c r="G242" s="262"/>
      <c r="H242" s="26"/>
      <c r="I242" s="124"/>
      <c r="J242" s="124"/>
      <c r="K242" s="124"/>
      <c r="L242" s="124"/>
      <c r="M242" s="26"/>
      <c r="N242" s="25"/>
    </row>
    <row r="243" spans="1:14" x14ac:dyDescent="0.25">
      <c r="A243" s="26"/>
      <c r="B243" s="26"/>
      <c r="C243" s="26"/>
      <c r="D243" s="26"/>
      <c r="E243" s="26"/>
      <c r="F243" s="26"/>
      <c r="G243" s="262"/>
      <c r="H243" s="26"/>
      <c r="I243" s="124"/>
      <c r="J243" s="124"/>
      <c r="K243" s="124"/>
      <c r="L243" s="124"/>
      <c r="M243" s="26"/>
      <c r="N243" s="25"/>
    </row>
    <row r="244" spans="1:14" x14ac:dyDescent="0.25">
      <c r="A244" s="26"/>
      <c r="B244" s="26"/>
      <c r="C244" s="26"/>
      <c r="D244" s="26"/>
      <c r="E244" s="26"/>
      <c r="F244" s="26"/>
      <c r="G244" s="262"/>
      <c r="H244" s="26"/>
      <c r="I244" s="124"/>
      <c r="J244" s="124"/>
      <c r="K244" s="124"/>
      <c r="L244" s="124"/>
      <c r="M244" s="26"/>
      <c r="N244" s="25"/>
    </row>
    <row r="245" spans="1:14" x14ac:dyDescent="0.25">
      <c r="A245" s="26"/>
      <c r="B245" s="26"/>
      <c r="C245" s="26"/>
      <c r="D245" s="26"/>
      <c r="E245" s="26"/>
      <c r="F245" s="26"/>
      <c r="G245" s="262"/>
      <c r="H245" s="26"/>
      <c r="I245" s="124"/>
      <c r="J245" s="124"/>
      <c r="K245" s="124"/>
      <c r="L245" s="124"/>
      <c r="M245" s="26"/>
      <c r="N245" s="25"/>
    </row>
    <row r="246" spans="1:14" x14ac:dyDescent="0.25">
      <c r="A246" s="26"/>
      <c r="B246" s="26"/>
      <c r="C246" s="26"/>
      <c r="D246" s="26"/>
      <c r="E246" s="26"/>
      <c r="F246" s="26"/>
      <c r="G246" s="262"/>
      <c r="H246" s="26"/>
      <c r="I246" s="124"/>
      <c r="J246" s="124"/>
      <c r="K246" s="124"/>
      <c r="L246" s="124"/>
      <c r="M246" s="26"/>
      <c r="N246" s="25"/>
    </row>
    <row r="247" spans="1:14" x14ac:dyDescent="0.25">
      <c r="A247" s="26"/>
      <c r="B247" s="26"/>
      <c r="C247" s="26"/>
      <c r="D247" s="26"/>
      <c r="E247" s="26"/>
      <c r="F247" s="26"/>
      <c r="G247" s="262"/>
      <c r="H247" s="26"/>
      <c r="I247" s="124"/>
      <c r="J247" s="124"/>
      <c r="K247" s="124"/>
      <c r="L247" s="124"/>
      <c r="M247" s="26"/>
      <c r="N247" s="25"/>
    </row>
    <row r="248" spans="1:14" x14ac:dyDescent="0.25">
      <c r="A248" s="26"/>
      <c r="B248" s="26"/>
      <c r="C248" s="26"/>
      <c r="D248" s="26"/>
      <c r="E248" s="26"/>
      <c r="F248" s="26"/>
      <c r="G248" s="262"/>
      <c r="H248" s="26"/>
      <c r="I248" s="124"/>
      <c r="J248" s="124"/>
      <c r="K248" s="124"/>
      <c r="L248" s="124"/>
      <c r="M248" s="26"/>
      <c r="N248" s="25"/>
    </row>
    <row r="249" spans="1:14" x14ac:dyDescent="0.25">
      <c r="A249" s="26"/>
      <c r="B249" s="26"/>
      <c r="C249" s="26"/>
      <c r="D249" s="26"/>
      <c r="E249" s="26"/>
      <c r="F249" s="26"/>
      <c r="G249" s="262"/>
      <c r="H249" s="26"/>
      <c r="I249" s="124"/>
      <c r="J249" s="124"/>
      <c r="K249" s="124"/>
      <c r="L249" s="124"/>
      <c r="M249" s="26"/>
      <c r="N249" s="25"/>
    </row>
    <row r="250" spans="1:14" x14ac:dyDescent="0.25">
      <c r="A250" s="26"/>
      <c r="B250" s="26"/>
      <c r="C250" s="26"/>
      <c r="D250" s="26"/>
      <c r="E250" s="26"/>
      <c r="F250" s="26"/>
      <c r="G250" s="262"/>
      <c r="H250" s="26"/>
      <c r="I250" s="124"/>
      <c r="J250" s="124"/>
      <c r="K250" s="124"/>
      <c r="L250" s="124"/>
      <c r="M250" s="26"/>
      <c r="N250" s="25"/>
    </row>
    <row r="251" spans="1:14" x14ac:dyDescent="0.25">
      <c r="G251" s="262"/>
      <c r="I251" s="123"/>
      <c r="J251" s="123"/>
      <c r="K251" s="123"/>
      <c r="L251" s="123"/>
    </row>
    <row r="252" spans="1:14" x14ac:dyDescent="0.25">
      <c r="G252" s="262"/>
      <c r="I252" s="123"/>
      <c r="J252" s="123"/>
      <c r="K252" s="123"/>
      <c r="L252" s="123"/>
    </row>
    <row r="253" spans="1:14" x14ac:dyDescent="0.25">
      <c r="G253" s="262"/>
      <c r="I253" s="123"/>
      <c r="J253" s="123"/>
      <c r="K253" s="123"/>
      <c r="L253" s="123"/>
    </row>
    <row r="254" spans="1:14" x14ac:dyDescent="0.25">
      <c r="G254" s="262"/>
      <c r="I254" s="123"/>
      <c r="J254" s="123"/>
      <c r="K254" s="123"/>
      <c r="L254" s="123"/>
    </row>
    <row r="255" spans="1:14" x14ac:dyDescent="0.25">
      <c r="G255" s="262"/>
      <c r="I255" s="123"/>
      <c r="J255" s="123"/>
      <c r="K255" s="123"/>
      <c r="L255" s="123"/>
    </row>
    <row r="256" spans="1:14" x14ac:dyDescent="0.25">
      <c r="G256" s="262"/>
      <c r="I256" s="123"/>
      <c r="J256" s="123"/>
      <c r="K256" s="123"/>
      <c r="L256" s="123"/>
    </row>
    <row r="257" spans="7:12" x14ac:dyDescent="0.25">
      <c r="G257" s="262"/>
      <c r="I257" s="123"/>
      <c r="J257" s="123"/>
      <c r="K257" s="123"/>
      <c r="L257" s="123"/>
    </row>
    <row r="258" spans="7:12" x14ac:dyDescent="0.25">
      <c r="G258" s="262"/>
      <c r="I258" s="123"/>
      <c r="J258" s="123"/>
      <c r="K258" s="123"/>
      <c r="L258" s="123"/>
    </row>
    <row r="259" spans="7:12" x14ac:dyDescent="0.25">
      <c r="G259" s="262"/>
      <c r="I259" s="123"/>
      <c r="J259" s="123"/>
      <c r="K259" s="123"/>
      <c r="L259" s="123"/>
    </row>
    <row r="260" spans="7:12" x14ac:dyDescent="0.25">
      <c r="G260" s="262"/>
      <c r="I260" s="123"/>
      <c r="J260" s="123"/>
      <c r="K260" s="123"/>
      <c r="L260" s="123"/>
    </row>
    <row r="261" spans="7:12" x14ac:dyDescent="0.25">
      <c r="G261" s="262"/>
      <c r="I261" s="123"/>
      <c r="J261" s="123"/>
      <c r="K261" s="123"/>
      <c r="L261" s="123"/>
    </row>
    <row r="262" spans="7:12" x14ac:dyDescent="0.25">
      <c r="G262" s="262"/>
      <c r="I262" s="123"/>
      <c r="J262" s="123"/>
      <c r="K262" s="123"/>
      <c r="L262" s="123"/>
    </row>
    <row r="263" spans="7:12" x14ac:dyDescent="0.25">
      <c r="G263" s="262"/>
      <c r="I263" s="123"/>
      <c r="J263" s="123"/>
      <c r="K263" s="123"/>
      <c r="L263" s="123"/>
    </row>
    <row r="264" spans="7:12" x14ac:dyDescent="0.25">
      <c r="G264" s="262"/>
      <c r="I264" s="123"/>
      <c r="J264" s="123"/>
      <c r="K264" s="123"/>
      <c r="L264" s="123"/>
    </row>
    <row r="265" spans="7:12" x14ac:dyDescent="0.25">
      <c r="G265" s="262"/>
      <c r="I265" s="123"/>
      <c r="J265" s="123"/>
      <c r="K265" s="123"/>
      <c r="L265" s="123"/>
    </row>
    <row r="266" spans="7:12" x14ac:dyDescent="0.25">
      <c r="G266" s="262"/>
      <c r="I266" s="123"/>
      <c r="J266" s="123"/>
      <c r="K266" s="123"/>
      <c r="L266" s="123"/>
    </row>
    <row r="267" spans="7:12" x14ac:dyDescent="0.25">
      <c r="G267" s="262"/>
      <c r="I267" s="123"/>
      <c r="J267" s="123"/>
      <c r="K267" s="123"/>
      <c r="L267" s="123"/>
    </row>
    <row r="268" spans="7:12" x14ac:dyDescent="0.25">
      <c r="G268" s="262"/>
      <c r="I268" s="123"/>
      <c r="J268" s="123"/>
      <c r="K268" s="123"/>
      <c r="L268" s="123"/>
    </row>
    <row r="269" spans="7:12" x14ac:dyDescent="0.25">
      <c r="G269" s="262"/>
      <c r="I269" s="123"/>
      <c r="J269" s="123"/>
      <c r="K269" s="123"/>
      <c r="L269" s="123"/>
    </row>
    <row r="270" spans="7:12" x14ac:dyDescent="0.25">
      <c r="G270" s="262"/>
      <c r="I270" s="123"/>
      <c r="J270" s="123"/>
      <c r="K270" s="123"/>
      <c r="L270" s="123"/>
    </row>
    <row r="271" spans="7:12" x14ac:dyDescent="0.25">
      <c r="G271" s="262"/>
      <c r="I271" s="123"/>
      <c r="J271" s="123"/>
      <c r="K271" s="123"/>
      <c r="L271" s="123"/>
    </row>
    <row r="272" spans="7:12" x14ac:dyDescent="0.25">
      <c r="G272" s="262"/>
      <c r="I272" s="123"/>
      <c r="J272" s="123"/>
      <c r="K272" s="123"/>
      <c r="L272" s="123"/>
    </row>
    <row r="273" spans="7:12" x14ac:dyDescent="0.25">
      <c r="G273" s="262"/>
      <c r="I273" s="123"/>
      <c r="J273" s="123"/>
      <c r="K273" s="123"/>
      <c r="L273" s="123"/>
    </row>
    <row r="274" spans="7:12" x14ac:dyDescent="0.25">
      <c r="G274" s="262"/>
      <c r="I274" s="123"/>
      <c r="J274" s="123"/>
      <c r="K274" s="123"/>
      <c r="L274" s="123"/>
    </row>
    <row r="275" spans="7:12" x14ac:dyDescent="0.25">
      <c r="G275" s="262"/>
      <c r="I275" s="123"/>
      <c r="J275" s="123"/>
      <c r="K275" s="123"/>
      <c r="L275" s="123"/>
    </row>
    <row r="276" spans="7:12" x14ac:dyDescent="0.25">
      <c r="G276" s="262"/>
      <c r="I276" s="123"/>
      <c r="J276" s="123"/>
      <c r="K276" s="123"/>
      <c r="L276" s="123"/>
    </row>
    <row r="277" spans="7:12" x14ac:dyDescent="0.25">
      <c r="G277" s="262"/>
      <c r="I277" s="123"/>
      <c r="J277" s="123"/>
      <c r="K277" s="123"/>
      <c r="L277" s="123"/>
    </row>
    <row r="278" spans="7:12" x14ac:dyDescent="0.25">
      <c r="G278" s="262"/>
      <c r="I278" s="123"/>
      <c r="J278" s="123"/>
      <c r="K278" s="123"/>
      <c r="L278" s="123"/>
    </row>
    <row r="279" spans="7:12" x14ac:dyDescent="0.25">
      <c r="G279" s="262"/>
      <c r="I279" s="123"/>
      <c r="J279" s="123"/>
      <c r="K279" s="123"/>
      <c r="L279" s="123"/>
    </row>
    <row r="280" spans="7:12" x14ac:dyDescent="0.25">
      <c r="G280" s="262"/>
      <c r="I280" s="123"/>
      <c r="J280" s="123"/>
      <c r="K280" s="123"/>
      <c r="L280" s="123"/>
    </row>
    <row r="281" spans="7:12" x14ac:dyDescent="0.25">
      <c r="G281" s="262"/>
      <c r="I281" s="123"/>
      <c r="J281" s="123"/>
      <c r="K281" s="123"/>
      <c r="L281" s="123"/>
    </row>
    <row r="282" spans="7:12" x14ac:dyDescent="0.25">
      <c r="G282" s="262"/>
      <c r="I282" s="123"/>
      <c r="J282" s="123"/>
      <c r="K282" s="123"/>
      <c r="L282" s="123"/>
    </row>
    <row r="283" spans="7:12" x14ac:dyDescent="0.25">
      <c r="G283" s="262"/>
      <c r="I283" s="123"/>
      <c r="J283" s="123"/>
      <c r="K283" s="123"/>
      <c r="L283" s="123"/>
    </row>
    <row r="284" spans="7:12" x14ac:dyDescent="0.25">
      <c r="G284" s="262"/>
      <c r="I284" s="123"/>
      <c r="J284" s="123"/>
      <c r="K284" s="123"/>
      <c r="L284" s="123"/>
    </row>
    <row r="285" spans="7:12" x14ac:dyDescent="0.25">
      <c r="G285" s="262"/>
      <c r="I285" s="123"/>
      <c r="J285" s="123"/>
      <c r="K285" s="123"/>
      <c r="L285" s="123"/>
    </row>
    <row r="286" spans="7:12" x14ac:dyDescent="0.25">
      <c r="G286" s="262"/>
      <c r="I286" s="123"/>
      <c r="J286" s="123"/>
      <c r="K286" s="123"/>
      <c r="L286" s="123"/>
    </row>
    <row r="287" spans="7:12" x14ac:dyDescent="0.25">
      <c r="G287" s="262"/>
      <c r="I287" s="123"/>
      <c r="J287" s="123"/>
      <c r="K287" s="123"/>
      <c r="L287" s="123"/>
    </row>
    <row r="288" spans="7:12" x14ac:dyDescent="0.25">
      <c r="G288" s="262"/>
      <c r="I288" s="123"/>
      <c r="J288" s="123"/>
      <c r="K288" s="123"/>
      <c r="L288" s="123"/>
    </row>
    <row r="289" spans="7:12" x14ac:dyDescent="0.25">
      <c r="G289" s="262"/>
      <c r="I289" s="123"/>
      <c r="J289" s="123"/>
      <c r="K289" s="123"/>
      <c r="L289" s="123"/>
    </row>
    <row r="290" spans="7:12" x14ac:dyDescent="0.25">
      <c r="G290" s="262"/>
      <c r="I290" s="123"/>
      <c r="J290" s="123"/>
      <c r="K290" s="123"/>
      <c r="L290" s="123"/>
    </row>
    <row r="291" spans="7:12" x14ac:dyDescent="0.25">
      <c r="G291" s="262"/>
      <c r="I291" s="123"/>
      <c r="J291" s="123"/>
      <c r="K291" s="123"/>
      <c r="L291" s="123"/>
    </row>
    <row r="292" spans="7:12" x14ac:dyDescent="0.25">
      <c r="G292" s="262"/>
      <c r="I292" s="123"/>
      <c r="J292" s="123"/>
      <c r="K292" s="123"/>
      <c r="L292" s="123"/>
    </row>
    <row r="293" spans="7:12" x14ac:dyDescent="0.25">
      <c r="G293" s="262"/>
      <c r="I293" s="123"/>
      <c r="J293" s="123"/>
      <c r="K293" s="123"/>
      <c r="L293" s="123"/>
    </row>
    <row r="294" spans="7:12" x14ac:dyDescent="0.25">
      <c r="G294" s="262"/>
      <c r="I294" s="123"/>
      <c r="J294" s="123"/>
      <c r="K294" s="123"/>
      <c r="L294" s="123"/>
    </row>
    <row r="295" spans="7:12" x14ac:dyDescent="0.25">
      <c r="G295" s="262"/>
      <c r="I295" s="123"/>
      <c r="J295" s="123"/>
      <c r="K295" s="123"/>
      <c r="L295" s="123"/>
    </row>
    <row r="296" spans="7:12" x14ac:dyDescent="0.25">
      <c r="G296" s="262"/>
      <c r="I296" s="123"/>
      <c r="J296" s="123"/>
      <c r="K296" s="123"/>
      <c r="L296" s="123"/>
    </row>
    <row r="297" spans="7:12" x14ac:dyDescent="0.25">
      <c r="G297" s="262"/>
      <c r="I297" s="123"/>
      <c r="J297" s="123"/>
      <c r="K297" s="123"/>
      <c r="L297" s="123"/>
    </row>
    <row r="298" spans="7:12" x14ac:dyDescent="0.25">
      <c r="G298" s="262"/>
      <c r="I298" s="123"/>
      <c r="J298" s="123"/>
      <c r="K298" s="123"/>
      <c r="L298" s="123"/>
    </row>
    <row r="299" spans="7:12" x14ac:dyDescent="0.25">
      <c r="G299" s="262"/>
      <c r="I299" s="123"/>
      <c r="J299" s="123"/>
      <c r="K299" s="123"/>
      <c r="L299" s="123"/>
    </row>
    <row r="300" spans="7:12" x14ac:dyDescent="0.25">
      <c r="G300" s="262"/>
      <c r="I300" s="123"/>
      <c r="J300" s="123"/>
      <c r="K300" s="123"/>
      <c r="L300" s="123"/>
    </row>
    <row r="301" spans="7:12" x14ac:dyDescent="0.25">
      <c r="G301" s="262"/>
      <c r="I301" s="123"/>
      <c r="J301" s="123"/>
      <c r="K301" s="123"/>
      <c r="L301" s="123"/>
    </row>
    <row r="302" spans="7:12" x14ac:dyDescent="0.25">
      <c r="G302" s="262"/>
      <c r="I302" s="123"/>
      <c r="J302" s="123"/>
      <c r="K302" s="123"/>
      <c r="L302" s="123"/>
    </row>
    <row r="303" spans="7:12" x14ac:dyDescent="0.25">
      <c r="G303" s="262"/>
      <c r="I303" s="123"/>
      <c r="J303" s="123"/>
      <c r="K303" s="123"/>
      <c r="L303" s="123"/>
    </row>
    <row r="304" spans="7:12" x14ac:dyDescent="0.25">
      <c r="G304" s="262"/>
      <c r="I304" s="123"/>
      <c r="J304" s="123"/>
      <c r="K304" s="123"/>
      <c r="L304" s="123"/>
    </row>
    <row r="305" spans="7:12" x14ac:dyDescent="0.25">
      <c r="G305" s="262"/>
      <c r="I305" s="123"/>
      <c r="J305" s="123"/>
      <c r="K305" s="123"/>
      <c r="L305" s="123"/>
    </row>
    <row r="306" spans="7:12" x14ac:dyDescent="0.25">
      <c r="G306" s="262"/>
      <c r="I306" s="123"/>
      <c r="J306" s="123"/>
      <c r="K306" s="123"/>
      <c r="L306" s="123"/>
    </row>
    <row r="307" spans="7:12" x14ac:dyDescent="0.25">
      <c r="I307" s="123"/>
      <c r="J307" s="123"/>
      <c r="K307" s="123"/>
      <c r="L307" s="123"/>
    </row>
    <row r="308" spans="7:12" x14ac:dyDescent="0.25">
      <c r="I308" s="123"/>
      <c r="J308" s="123"/>
      <c r="K308" s="123"/>
      <c r="L308" s="123"/>
    </row>
    <row r="309" spans="7:12" x14ac:dyDescent="0.25">
      <c r="I309" s="123"/>
      <c r="J309" s="123"/>
      <c r="K309" s="123"/>
      <c r="L309" s="123"/>
    </row>
    <row r="310" spans="7:12" x14ac:dyDescent="0.25">
      <c r="I310" s="123"/>
      <c r="J310" s="123"/>
      <c r="K310" s="123"/>
      <c r="L310" s="123"/>
    </row>
    <row r="311" spans="7:12" x14ac:dyDescent="0.25">
      <c r="I311" s="123"/>
      <c r="J311" s="123"/>
      <c r="K311" s="123"/>
      <c r="L311" s="123"/>
    </row>
    <row r="312" spans="7:12" x14ac:dyDescent="0.25">
      <c r="I312" s="123"/>
      <c r="J312" s="123"/>
      <c r="K312" s="123"/>
      <c r="L312" s="123"/>
    </row>
    <row r="313" spans="7:12" x14ac:dyDescent="0.25">
      <c r="I313" s="123"/>
      <c r="J313" s="123"/>
      <c r="K313" s="123"/>
      <c r="L313" s="123"/>
    </row>
    <row r="314" spans="7:12" x14ac:dyDescent="0.25">
      <c r="I314" s="123"/>
      <c r="J314" s="123"/>
      <c r="K314" s="123"/>
      <c r="L314" s="123"/>
    </row>
    <row r="315" spans="7:12" x14ac:dyDescent="0.25">
      <c r="I315" s="123"/>
      <c r="J315" s="123"/>
      <c r="K315" s="123"/>
      <c r="L315" s="123"/>
    </row>
    <row r="316" spans="7:12" x14ac:dyDescent="0.25">
      <c r="I316" s="123"/>
      <c r="J316" s="123"/>
      <c r="K316" s="123"/>
      <c r="L316" s="123"/>
    </row>
    <row r="317" spans="7:12" x14ac:dyDescent="0.25">
      <c r="I317" s="123"/>
      <c r="J317" s="123"/>
      <c r="K317" s="123"/>
      <c r="L317" s="123"/>
    </row>
    <row r="318" spans="7:12" x14ac:dyDescent="0.25">
      <c r="I318" s="123"/>
      <c r="J318" s="123"/>
      <c r="K318" s="123"/>
      <c r="L318" s="123"/>
    </row>
    <row r="319" spans="7:12" x14ac:dyDescent="0.25">
      <c r="I319" s="123"/>
      <c r="J319" s="123"/>
      <c r="K319" s="123"/>
      <c r="L319" s="123"/>
    </row>
    <row r="320" spans="7: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row r="4537" spans="9:12" x14ac:dyDescent="0.25">
      <c r="I4537" s="123"/>
      <c r="J4537" s="123"/>
      <c r="K4537" s="123"/>
      <c r="L4537" s="123"/>
    </row>
    <row r="4538" spans="9:12" x14ac:dyDescent="0.25">
      <c r="I4538" s="123"/>
      <c r="J4538" s="123"/>
      <c r="K4538" s="123"/>
      <c r="L4538" s="123"/>
    </row>
    <row r="4539" spans="9:12" x14ac:dyDescent="0.25">
      <c r="I4539" s="123"/>
      <c r="J4539" s="123"/>
      <c r="K4539" s="123"/>
      <c r="L4539" s="123"/>
    </row>
    <row r="4540" spans="9:12" x14ac:dyDescent="0.25">
      <c r="I4540" s="123"/>
      <c r="J4540" s="123"/>
      <c r="K4540" s="123"/>
      <c r="L4540" s="123"/>
    </row>
    <row r="4541" spans="9:12" x14ac:dyDescent="0.25">
      <c r="I4541" s="123"/>
      <c r="J4541" s="123"/>
      <c r="K4541" s="123"/>
      <c r="L4541" s="123"/>
    </row>
    <row r="4542" spans="9:12" x14ac:dyDescent="0.25">
      <c r="I4542" s="123"/>
      <c r="J4542" s="123"/>
      <c r="K4542" s="123"/>
      <c r="L4542" s="123"/>
    </row>
    <row r="4543" spans="9:12" x14ac:dyDescent="0.25">
      <c r="I4543" s="123"/>
      <c r="J4543" s="123"/>
      <c r="K4543" s="123"/>
      <c r="L4543" s="123"/>
    </row>
    <row r="4544" spans="9:12" x14ac:dyDescent="0.25">
      <c r="I4544" s="123"/>
      <c r="J4544" s="123"/>
      <c r="K4544" s="123"/>
      <c r="L4544" s="123"/>
    </row>
    <row r="4545" spans="9:12" x14ac:dyDescent="0.25">
      <c r="I4545" s="123"/>
      <c r="J4545" s="123"/>
      <c r="K4545" s="123"/>
      <c r="L4545" s="123"/>
    </row>
    <row r="4546" spans="9:12" x14ac:dyDescent="0.25">
      <c r="I4546" s="123"/>
      <c r="J4546" s="123"/>
      <c r="K4546" s="123"/>
      <c r="L4546" s="123"/>
    </row>
    <row r="4547" spans="9:12" x14ac:dyDescent="0.25">
      <c r="I4547" s="123"/>
      <c r="J4547" s="123"/>
      <c r="K4547" s="123"/>
      <c r="L4547" s="123"/>
    </row>
    <row r="4548" spans="9:12" x14ac:dyDescent="0.25">
      <c r="I4548" s="123"/>
      <c r="J4548" s="123"/>
      <c r="K4548" s="123"/>
      <c r="L4548" s="123"/>
    </row>
    <row r="4549" spans="9:12" x14ac:dyDescent="0.25">
      <c r="I4549" s="123"/>
      <c r="J4549" s="123"/>
      <c r="K4549" s="123"/>
      <c r="L4549" s="123"/>
    </row>
    <row r="4550" spans="9:12" x14ac:dyDescent="0.25">
      <c r="I4550" s="123"/>
      <c r="J4550" s="123"/>
      <c r="K4550" s="123"/>
      <c r="L4550" s="123"/>
    </row>
    <row r="4551" spans="9:12" x14ac:dyDescent="0.25">
      <c r="I4551" s="123"/>
      <c r="J4551" s="123"/>
      <c r="K4551" s="123"/>
      <c r="L4551" s="123"/>
    </row>
    <row r="4552" spans="9:12" x14ac:dyDescent="0.25">
      <c r="I4552" s="123"/>
      <c r="J4552" s="123"/>
      <c r="K4552" s="123"/>
      <c r="L4552" s="123"/>
    </row>
    <row r="4553" spans="9:12" x14ac:dyDescent="0.25">
      <c r="I4553" s="123"/>
      <c r="J4553" s="123"/>
      <c r="K4553" s="123"/>
      <c r="L4553" s="123"/>
    </row>
    <row r="4554" spans="9:12" x14ac:dyDescent="0.25">
      <c r="I4554" s="123"/>
      <c r="J4554" s="123"/>
      <c r="K4554" s="123"/>
      <c r="L4554" s="123"/>
    </row>
    <row r="4555" spans="9:12" x14ac:dyDescent="0.25">
      <c r="I4555" s="123"/>
      <c r="J4555" s="123"/>
      <c r="K4555" s="123"/>
      <c r="L4555" s="123"/>
    </row>
    <row r="4556" spans="9:12" x14ac:dyDescent="0.25">
      <c r="I4556" s="123"/>
      <c r="J4556" s="123"/>
      <c r="K4556" s="123"/>
      <c r="L4556" s="123"/>
    </row>
    <row r="4557" spans="9:12" x14ac:dyDescent="0.25">
      <c r="I4557" s="123"/>
      <c r="J4557" s="123"/>
      <c r="K4557" s="123"/>
      <c r="L4557" s="123"/>
    </row>
    <row r="4558" spans="9:12" x14ac:dyDescent="0.25">
      <c r="I4558" s="123"/>
      <c r="J4558" s="123"/>
      <c r="K4558" s="123"/>
      <c r="L4558" s="123"/>
    </row>
    <row r="4559" spans="9:12" x14ac:dyDescent="0.25">
      <c r="I4559" s="123"/>
      <c r="J4559" s="123"/>
      <c r="K4559" s="123"/>
      <c r="L4559" s="123"/>
    </row>
    <row r="4560" spans="9:12" x14ac:dyDescent="0.25">
      <c r="I4560" s="123"/>
      <c r="J4560" s="123"/>
      <c r="K4560" s="123"/>
      <c r="L4560" s="123"/>
    </row>
    <row r="4561" spans="9:12" x14ac:dyDescent="0.25">
      <c r="I4561" s="123"/>
      <c r="J4561" s="123"/>
      <c r="K4561" s="123"/>
      <c r="L4561" s="123"/>
    </row>
    <row r="4562" spans="9:12" x14ac:dyDescent="0.25">
      <c r="I4562" s="123"/>
      <c r="J4562" s="123"/>
      <c r="K4562" s="123"/>
      <c r="L4562" s="123"/>
    </row>
    <row r="4563" spans="9:12" x14ac:dyDescent="0.25">
      <c r="I4563" s="123"/>
      <c r="J4563" s="123"/>
      <c r="K4563" s="123"/>
      <c r="L4563" s="123"/>
    </row>
    <row r="4564" spans="9:12" x14ac:dyDescent="0.25">
      <c r="I4564" s="123"/>
      <c r="J4564" s="123"/>
      <c r="K4564" s="123"/>
      <c r="L4564" s="123"/>
    </row>
    <row r="4565" spans="9:12" x14ac:dyDescent="0.25">
      <c r="I4565" s="123"/>
      <c r="J4565" s="123"/>
      <c r="K4565" s="123"/>
      <c r="L4565" s="123"/>
    </row>
    <row r="4566" spans="9:12" x14ac:dyDescent="0.25">
      <c r="I4566" s="123"/>
      <c r="J4566" s="123"/>
      <c r="K4566" s="123"/>
      <c r="L4566" s="123"/>
    </row>
    <row r="4567" spans="9:12" x14ac:dyDescent="0.25">
      <c r="I4567" s="123"/>
      <c r="J4567" s="123"/>
      <c r="K4567" s="123"/>
      <c r="L4567" s="123"/>
    </row>
    <row r="4568" spans="9:12" x14ac:dyDescent="0.25">
      <c r="I4568" s="123"/>
      <c r="J4568" s="123"/>
      <c r="K4568" s="123"/>
      <c r="L4568" s="123"/>
    </row>
    <row r="4569" spans="9:12" x14ac:dyDescent="0.25">
      <c r="I4569" s="123"/>
      <c r="J4569" s="123"/>
      <c r="K4569" s="123"/>
      <c r="L4569" s="123"/>
    </row>
    <row r="4570" spans="9:12" x14ac:dyDescent="0.25">
      <c r="I4570" s="123"/>
      <c r="J4570" s="123"/>
      <c r="K4570" s="123"/>
      <c r="L4570" s="123"/>
    </row>
    <row r="4571" spans="9:12" x14ac:dyDescent="0.25">
      <c r="I4571" s="123"/>
      <c r="J4571" s="123"/>
      <c r="K4571" s="123"/>
      <c r="L4571" s="123"/>
    </row>
    <row r="4572" spans="9:12" x14ac:dyDescent="0.25">
      <c r="I4572" s="123"/>
      <c r="J4572" s="123"/>
      <c r="K4572" s="123"/>
      <c r="L4572" s="123"/>
    </row>
    <row r="4573" spans="9:12" x14ac:dyDescent="0.25">
      <c r="I4573" s="123"/>
      <c r="J4573" s="123"/>
      <c r="K4573" s="123"/>
      <c r="L4573" s="123"/>
    </row>
    <row r="4574" spans="9:12" x14ac:dyDescent="0.25">
      <c r="I4574" s="123"/>
      <c r="J4574" s="123"/>
      <c r="K4574" s="123"/>
      <c r="L4574" s="123"/>
    </row>
    <row r="4575" spans="9:12" x14ac:dyDescent="0.25">
      <c r="I4575" s="123"/>
      <c r="J4575" s="123"/>
      <c r="K4575" s="123"/>
      <c r="L4575" s="123"/>
    </row>
    <row r="4576" spans="9:12" x14ac:dyDescent="0.25">
      <c r="I4576" s="123"/>
      <c r="J4576" s="123"/>
      <c r="K4576" s="123"/>
      <c r="L4576" s="123"/>
    </row>
    <row r="4577" spans="9:12" x14ac:dyDescent="0.25">
      <c r="I4577" s="123"/>
      <c r="J4577" s="123"/>
      <c r="K4577" s="123"/>
      <c r="L4577" s="123"/>
    </row>
    <row r="4578" spans="9:12" x14ac:dyDescent="0.25">
      <c r="I4578" s="123"/>
      <c r="J4578" s="123"/>
      <c r="K4578" s="123"/>
      <c r="L4578" s="123"/>
    </row>
    <row r="4579" spans="9:12" x14ac:dyDescent="0.25">
      <c r="I4579" s="123"/>
      <c r="J4579" s="123"/>
      <c r="K4579" s="123"/>
      <c r="L4579" s="123"/>
    </row>
    <row r="4580" spans="9:12" x14ac:dyDescent="0.25">
      <c r="I4580" s="123"/>
      <c r="J4580" s="123"/>
      <c r="K4580" s="123"/>
      <c r="L4580" s="123"/>
    </row>
    <row r="4581" spans="9:12" x14ac:dyDescent="0.25">
      <c r="I4581" s="123"/>
      <c r="J4581" s="123"/>
      <c r="K4581" s="123"/>
      <c r="L4581" s="123"/>
    </row>
    <row r="4582" spans="9:12" x14ac:dyDescent="0.25">
      <c r="I4582" s="123"/>
      <c r="J4582" s="123"/>
      <c r="K4582" s="123"/>
      <c r="L4582" s="123"/>
    </row>
    <row r="4583" spans="9:12" x14ac:dyDescent="0.25">
      <c r="I4583" s="123"/>
      <c r="J4583" s="123"/>
      <c r="K4583" s="123"/>
      <c r="L4583" s="123"/>
    </row>
    <row r="4584" spans="9:12" x14ac:dyDescent="0.25">
      <c r="I4584" s="123"/>
      <c r="J4584" s="123"/>
      <c r="K4584" s="123"/>
      <c r="L4584" s="123"/>
    </row>
    <row r="4585" spans="9:12" x14ac:dyDescent="0.25">
      <c r="I4585" s="123"/>
      <c r="J4585" s="123"/>
      <c r="K4585" s="123"/>
      <c r="L4585" s="123"/>
    </row>
    <row r="4586" spans="9:12" x14ac:dyDescent="0.25">
      <c r="I4586" s="123"/>
      <c r="J4586" s="123"/>
      <c r="K4586" s="123"/>
      <c r="L4586" s="123"/>
    </row>
    <row r="4587" spans="9:12" x14ac:dyDescent="0.25">
      <c r="I4587" s="123"/>
      <c r="J4587" s="123"/>
      <c r="K4587" s="123"/>
      <c r="L4587" s="123"/>
    </row>
    <row r="4588" spans="9:12" x14ac:dyDescent="0.25">
      <c r="I4588" s="123"/>
      <c r="J4588" s="123"/>
      <c r="K4588" s="123"/>
      <c r="L4588" s="123"/>
    </row>
    <row r="4589" spans="9:12" x14ac:dyDescent="0.25">
      <c r="I4589" s="123"/>
      <c r="J4589" s="123"/>
      <c r="K4589" s="123"/>
      <c r="L4589" s="123"/>
    </row>
    <row r="4590" spans="9:12" x14ac:dyDescent="0.25">
      <c r="I4590" s="123"/>
      <c r="J4590" s="123"/>
      <c r="K4590" s="123"/>
      <c r="L4590" s="123"/>
    </row>
  </sheetData>
  <autoFilter ref="A1:N209"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F327-04E1-4A1C-B446-9F4F252E5B6D}">
  <dimension ref="A1:O4542"/>
  <sheetViews>
    <sheetView topLeftCell="C139" zoomScale="110" zoomScaleNormal="85" workbookViewId="0">
      <selection activeCell="K156" sqref="K156"/>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4" s="85" customFormat="1" ht="31.5" x14ac:dyDescent="0.25">
      <c r="A1" s="1092" t="s">
        <v>45</v>
      </c>
      <c r="B1" s="1092"/>
      <c r="C1" s="1092"/>
      <c r="D1" s="1092"/>
      <c r="E1" s="1092"/>
      <c r="F1" s="1092"/>
      <c r="G1" s="1092"/>
      <c r="H1" s="1092"/>
      <c r="I1" s="1092"/>
      <c r="J1" s="1092"/>
      <c r="K1" s="1092"/>
      <c r="L1" s="1092"/>
      <c r="M1" s="1092"/>
      <c r="N1" s="1092"/>
    </row>
    <row r="2" spans="1:14" s="85" customFormat="1" ht="18.75" x14ac:dyDescent="0.25">
      <c r="A2" s="1093" t="s">
        <v>366</v>
      </c>
      <c r="B2" s="1093"/>
      <c r="C2" s="1093"/>
      <c r="D2" s="1093"/>
      <c r="E2" s="1093"/>
      <c r="F2" s="1093"/>
      <c r="G2" s="1093"/>
      <c r="H2" s="1093"/>
      <c r="I2" s="1093"/>
      <c r="J2" s="1093"/>
      <c r="K2" s="1093"/>
      <c r="L2" s="1093"/>
      <c r="M2" s="1093"/>
      <c r="N2" s="1093"/>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12">
        <v>44287</v>
      </c>
      <c r="B4" s="313" t="s">
        <v>365</v>
      </c>
      <c r="C4" s="323"/>
      <c r="D4" s="324"/>
      <c r="E4" s="310">
        <v>0</v>
      </c>
      <c r="F4" s="310">
        <v>0</v>
      </c>
      <c r="G4" s="310">
        <v>0</v>
      </c>
      <c r="H4" s="304"/>
      <c r="I4" s="268" t="s">
        <v>18</v>
      </c>
      <c r="J4" s="311"/>
      <c r="K4" s="311"/>
      <c r="L4" s="311"/>
      <c r="M4" s="252"/>
      <c r="N4" s="253"/>
    </row>
    <row r="5" spans="1:14" x14ac:dyDescent="0.25">
      <c r="A5" s="663">
        <v>44300</v>
      </c>
      <c r="B5" s="208" t="s">
        <v>105</v>
      </c>
      <c r="C5" s="208" t="s">
        <v>50</v>
      </c>
      <c r="D5" s="208" t="s">
        <v>91</v>
      </c>
      <c r="E5" s="198"/>
      <c r="F5" s="198">
        <v>33000</v>
      </c>
      <c r="G5" s="950">
        <f>G4-E5+F5</f>
        <v>33000</v>
      </c>
      <c r="H5" s="209" t="s">
        <v>324</v>
      </c>
      <c r="I5" s="209" t="s">
        <v>18</v>
      </c>
      <c r="J5" s="209" t="s">
        <v>367</v>
      </c>
      <c r="K5" s="209" t="s">
        <v>135</v>
      </c>
      <c r="L5" s="209" t="s">
        <v>62</v>
      </c>
      <c r="M5" s="209"/>
      <c r="N5" s="208"/>
    </row>
    <row r="6" spans="1:14" x14ac:dyDescent="0.25">
      <c r="A6" s="211">
        <v>44300</v>
      </c>
      <c r="B6" s="212" t="s">
        <v>68</v>
      </c>
      <c r="C6" s="212" t="s">
        <v>67</v>
      </c>
      <c r="D6" s="212" t="s">
        <v>91</v>
      </c>
      <c r="E6" s="203">
        <v>7000</v>
      </c>
      <c r="F6" s="203"/>
      <c r="G6" s="263">
        <f>G5-E6+F6</f>
        <v>26000</v>
      </c>
      <c r="H6" s="210" t="s">
        <v>324</v>
      </c>
      <c r="I6" s="210" t="s">
        <v>18</v>
      </c>
      <c r="J6" s="210" t="s">
        <v>367</v>
      </c>
      <c r="K6" s="210" t="s">
        <v>135</v>
      </c>
      <c r="L6" s="210" t="s">
        <v>62</v>
      </c>
      <c r="M6" s="210"/>
      <c r="N6" s="212" t="s">
        <v>264</v>
      </c>
    </row>
    <row r="7" spans="1:14" x14ac:dyDescent="0.25">
      <c r="A7" s="211">
        <v>44300</v>
      </c>
      <c r="B7" s="212" t="s">
        <v>68</v>
      </c>
      <c r="C7" s="212" t="s">
        <v>67</v>
      </c>
      <c r="D7" s="212" t="s">
        <v>91</v>
      </c>
      <c r="E7" s="203">
        <v>3000</v>
      </c>
      <c r="F7" s="203"/>
      <c r="G7" s="263">
        <f>G6-E7+F7</f>
        <v>23000</v>
      </c>
      <c r="H7" s="210" t="s">
        <v>324</v>
      </c>
      <c r="I7" s="210" t="s">
        <v>18</v>
      </c>
      <c r="J7" s="210" t="s">
        <v>367</v>
      </c>
      <c r="K7" s="210" t="s">
        <v>135</v>
      </c>
      <c r="L7" s="210" t="s">
        <v>62</v>
      </c>
      <c r="M7" s="210"/>
      <c r="N7" s="212" t="s">
        <v>368</v>
      </c>
    </row>
    <row r="8" spans="1:14" x14ac:dyDescent="0.25">
      <c r="A8" s="211">
        <v>44300</v>
      </c>
      <c r="B8" s="212" t="s">
        <v>68</v>
      </c>
      <c r="C8" s="212" t="s">
        <v>67</v>
      </c>
      <c r="D8" s="212" t="s">
        <v>91</v>
      </c>
      <c r="E8" s="203">
        <v>4000</v>
      </c>
      <c r="F8" s="203"/>
      <c r="G8" s="263">
        <f t="shared" ref="G8:G11" si="0">G7-E8+F8</f>
        <v>19000</v>
      </c>
      <c r="H8" s="210" t="s">
        <v>324</v>
      </c>
      <c r="I8" s="210" t="s">
        <v>18</v>
      </c>
      <c r="J8" s="210" t="s">
        <v>367</v>
      </c>
      <c r="K8" s="210" t="s">
        <v>135</v>
      </c>
      <c r="L8" s="210" t="s">
        <v>62</v>
      </c>
      <c r="M8" s="210"/>
      <c r="N8" s="212" t="s">
        <v>369</v>
      </c>
    </row>
    <row r="9" spans="1:14" x14ac:dyDescent="0.25">
      <c r="A9" s="211">
        <v>44300</v>
      </c>
      <c r="B9" s="212" t="s">
        <v>68</v>
      </c>
      <c r="C9" s="212" t="s">
        <v>67</v>
      </c>
      <c r="D9" s="212" t="s">
        <v>91</v>
      </c>
      <c r="E9" s="203">
        <v>4000</v>
      </c>
      <c r="F9" s="203"/>
      <c r="G9" s="263">
        <f t="shared" si="0"/>
        <v>15000</v>
      </c>
      <c r="H9" s="210" t="s">
        <v>324</v>
      </c>
      <c r="I9" s="210" t="s">
        <v>18</v>
      </c>
      <c r="J9" s="210" t="s">
        <v>367</v>
      </c>
      <c r="K9" s="210" t="s">
        <v>135</v>
      </c>
      <c r="L9" s="210" t="s">
        <v>62</v>
      </c>
      <c r="M9" s="210"/>
      <c r="N9" s="212" t="s">
        <v>370</v>
      </c>
    </row>
    <row r="10" spans="1:14" x14ac:dyDescent="0.25">
      <c r="A10" s="211">
        <v>44300</v>
      </c>
      <c r="B10" s="212" t="s">
        <v>68</v>
      </c>
      <c r="C10" s="212" t="s">
        <v>67</v>
      </c>
      <c r="D10" s="212" t="s">
        <v>91</v>
      </c>
      <c r="E10" s="203">
        <v>4000</v>
      </c>
      <c r="F10" s="203"/>
      <c r="G10" s="263">
        <f t="shared" si="0"/>
        <v>11000</v>
      </c>
      <c r="H10" s="210" t="s">
        <v>324</v>
      </c>
      <c r="I10" s="210" t="s">
        <v>18</v>
      </c>
      <c r="J10" s="210" t="s">
        <v>367</v>
      </c>
      <c r="K10" s="210" t="s">
        <v>135</v>
      </c>
      <c r="L10" s="210" t="s">
        <v>62</v>
      </c>
      <c r="M10" s="210"/>
      <c r="N10" s="212" t="s">
        <v>371</v>
      </c>
    </row>
    <row r="11" spans="1:14" x14ac:dyDescent="0.25">
      <c r="A11" s="211">
        <v>44300</v>
      </c>
      <c r="B11" s="212" t="s">
        <v>93</v>
      </c>
      <c r="C11" s="212" t="s">
        <v>93</v>
      </c>
      <c r="D11" s="212" t="s">
        <v>91</v>
      </c>
      <c r="E11" s="203">
        <v>7000</v>
      </c>
      <c r="F11" s="203"/>
      <c r="G11" s="263">
        <f t="shared" si="0"/>
        <v>4000</v>
      </c>
      <c r="H11" s="210" t="s">
        <v>324</v>
      </c>
      <c r="I11" s="210" t="s">
        <v>18</v>
      </c>
      <c r="J11" s="210" t="s">
        <v>367</v>
      </c>
      <c r="K11" s="210" t="s">
        <v>135</v>
      </c>
      <c r="L11" s="210" t="s">
        <v>62</v>
      </c>
      <c r="M11" s="210"/>
      <c r="N11" s="212"/>
    </row>
    <row r="12" spans="1:14" x14ac:dyDescent="0.25">
      <c r="A12" s="211">
        <v>44300</v>
      </c>
      <c r="B12" s="212" t="s">
        <v>93</v>
      </c>
      <c r="C12" s="212" t="s">
        <v>93</v>
      </c>
      <c r="D12" s="212" t="s">
        <v>91</v>
      </c>
      <c r="E12" s="203">
        <v>3000</v>
      </c>
      <c r="F12" s="203"/>
      <c r="G12" s="263">
        <f>G11-E12+F12</f>
        <v>1000</v>
      </c>
      <c r="H12" s="210" t="s">
        <v>324</v>
      </c>
      <c r="I12" s="210" t="s">
        <v>18</v>
      </c>
      <c r="J12" s="210" t="s">
        <v>367</v>
      </c>
      <c r="K12" s="210" t="s">
        <v>135</v>
      </c>
      <c r="L12" s="210" t="s">
        <v>62</v>
      </c>
      <c r="M12" s="210"/>
      <c r="N12" s="212"/>
    </row>
    <row r="13" spans="1:14" x14ac:dyDescent="0.25">
      <c r="A13" s="211">
        <v>44301</v>
      </c>
      <c r="B13" s="438" t="s">
        <v>72</v>
      </c>
      <c r="C13" s="438" t="s">
        <v>50</v>
      </c>
      <c r="D13" s="816" t="s">
        <v>91</v>
      </c>
      <c r="E13" s="215"/>
      <c r="F13" s="215">
        <v>-1000</v>
      </c>
      <c r="G13" s="817">
        <f t="shared" ref="G13" si="1">G12-E13+F13</f>
        <v>0</v>
      </c>
      <c r="H13" s="438" t="s">
        <v>324</v>
      </c>
      <c r="I13" s="438" t="s">
        <v>18</v>
      </c>
      <c r="J13" s="210" t="s">
        <v>367</v>
      </c>
      <c r="K13" s="438" t="s">
        <v>135</v>
      </c>
      <c r="L13" s="438" t="s">
        <v>62</v>
      </c>
      <c r="M13" s="438"/>
      <c r="N13" s="816"/>
    </row>
    <row r="14" spans="1:14" x14ac:dyDescent="0.25">
      <c r="A14" s="271">
        <v>44301</v>
      </c>
      <c r="B14" s="272" t="s">
        <v>105</v>
      </c>
      <c r="C14" s="272" t="s">
        <v>50</v>
      </c>
      <c r="D14" s="272" t="s">
        <v>91</v>
      </c>
      <c r="E14" s="276"/>
      <c r="F14" s="276">
        <v>48000</v>
      </c>
      <c r="G14" s="761">
        <f>G13-E14+F14</f>
        <v>48000</v>
      </c>
      <c r="H14" s="273" t="s">
        <v>324</v>
      </c>
      <c r="I14" s="273" t="s">
        <v>18</v>
      </c>
      <c r="J14" s="273" t="s">
        <v>378</v>
      </c>
      <c r="K14" s="273" t="s">
        <v>135</v>
      </c>
      <c r="L14" s="273" t="s">
        <v>62</v>
      </c>
      <c r="M14" s="273"/>
      <c r="N14" s="272"/>
    </row>
    <row r="15" spans="1:14" x14ac:dyDescent="0.25">
      <c r="A15" s="216">
        <v>44301</v>
      </c>
      <c r="B15" s="210" t="s">
        <v>68</v>
      </c>
      <c r="C15" s="210" t="s">
        <v>67</v>
      </c>
      <c r="D15" s="212" t="s">
        <v>91</v>
      </c>
      <c r="E15" s="203">
        <v>3000</v>
      </c>
      <c r="F15" s="203"/>
      <c r="G15" s="263">
        <f t="shared" ref="G15:G62" si="2">G14-E15+F15</f>
        <v>45000</v>
      </c>
      <c r="H15" s="210" t="s">
        <v>324</v>
      </c>
      <c r="I15" s="210" t="s">
        <v>18</v>
      </c>
      <c r="J15" s="210" t="s">
        <v>378</v>
      </c>
      <c r="K15" s="210" t="s">
        <v>135</v>
      </c>
      <c r="L15" s="210" t="s">
        <v>62</v>
      </c>
      <c r="M15" s="210"/>
      <c r="N15" s="212" t="s">
        <v>264</v>
      </c>
    </row>
    <row r="16" spans="1:14" x14ac:dyDescent="0.25">
      <c r="A16" s="216">
        <v>44301</v>
      </c>
      <c r="B16" s="210" t="s">
        <v>68</v>
      </c>
      <c r="C16" s="210" t="s">
        <v>67</v>
      </c>
      <c r="D16" s="212" t="s">
        <v>91</v>
      </c>
      <c r="E16" s="203">
        <v>7000</v>
      </c>
      <c r="F16" s="203"/>
      <c r="G16" s="263">
        <f t="shared" si="2"/>
        <v>38000</v>
      </c>
      <c r="H16" s="210" t="s">
        <v>324</v>
      </c>
      <c r="I16" s="210" t="s">
        <v>18</v>
      </c>
      <c r="J16" s="210" t="s">
        <v>378</v>
      </c>
      <c r="K16" s="210" t="s">
        <v>135</v>
      </c>
      <c r="L16" s="210" t="s">
        <v>62</v>
      </c>
      <c r="M16" s="210"/>
      <c r="N16" s="212" t="s">
        <v>379</v>
      </c>
    </row>
    <row r="17" spans="1:14" x14ac:dyDescent="0.25">
      <c r="A17" s="216">
        <v>44301</v>
      </c>
      <c r="B17" s="210" t="s">
        <v>68</v>
      </c>
      <c r="C17" s="210" t="s">
        <v>67</v>
      </c>
      <c r="D17" s="212" t="s">
        <v>91</v>
      </c>
      <c r="E17" s="203">
        <v>3000</v>
      </c>
      <c r="F17" s="203"/>
      <c r="G17" s="263">
        <f t="shared" si="2"/>
        <v>35000</v>
      </c>
      <c r="H17" s="210" t="s">
        <v>324</v>
      </c>
      <c r="I17" s="210" t="s">
        <v>18</v>
      </c>
      <c r="J17" s="210" t="s">
        <v>378</v>
      </c>
      <c r="K17" s="210" t="s">
        <v>135</v>
      </c>
      <c r="L17" s="210" t="s">
        <v>62</v>
      </c>
      <c r="M17" s="210"/>
      <c r="N17" s="212" t="s">
        <v>380</v>
      </c>
    </row>
    <row r="18" spans="1:14" x14ac:dyDescent="0.25">
      <c r="A18" s="216">
        <v>44301</v>
      </c>
      <c r="B18" s="210" t="s">
        <v>68</v>
      </c>
      <c r="C18" s="210" t="s">
        <v>67</v>
      </c>
      <c r="D18" s="212" t="s">
        <v>91</v>
      </c>
      <c r="E18" s="203">
        <v>3000</v>
      </c>
      <c r="F18" s="203"/>
      <c r="G18" s="263">
        <f t="shared" si="2"/>
        <v>32000</v>
      </c>
      <c r="H18" s="210" t="s">
        <v>324</v>
      </c>
      <c r="I18" s="210" t="s">
        <v>18</v>
      </c>
      <c r="J18" s="210" t="s">
        <v>378</v>
      </c>
      <c r="K18" s="210" t="s">
        <v>135</v>
      </c>
      <c r="L18" s="210" t="s">
        <v>62</v>
      </c>
      <c r="M18" s="210"/>
      <c r="N18" s="212" t="s">
        <v>381</v>
      </c>
    </row>
    <row r="19" spans="1:14" x14ac:dyDescent="0.25">
      <c r="A19" s="216">
        <v>44301</v>
      </c>
      <c r="B19" s="210" t="s">
        <v>68</v>
      </c>
      <c r="C19" s="210" t="s">
        <v>67</v>
      </c>
      <c r="D19" s="212" t="s">
        <v>91</v>
      </c>
      <c r="E19" s="203">
        <v>10000</v>
      </c>
      <c r="F19" s="203"/>
      <c r="G19" s="263">
        <f t="shared" si="2"/>
        <v>22000</v>
      </c>
      <c r="H19" s="210" t="s">
        <v>324</v>
      </c>
      <c r="I19" s="210" t="s">
        <v>18</v>
      </c>
      <c r="J19" s="210" t="s">
        <v>378</v>
      </c>
      <c r="K19" s="210" t="s">
        <v>135</v>
      </c>
      <c r="L19" s="210" t="s">
        <v>62</v>
      </c>
      <c r="M19" s="210"/>
      <c r="N19" s="212" t="s">
        <v>382</v>
      </c>
    </row>
    <row r="20" spans="1:14" x14ac:dyDescent="0.25">
      <c r="A20" s="216">
        <v>44301</v>
      </c>
      <c r="B20" s="210" t="s">
        <v>68</v>
      </c>
      <c r="C20" s="210" t="s">
        <v>67</v>
      </c>
      <c r="D20" s="212" t="s">
        <v>91</v>
      </c>
      <c r="E20" s="203">
        <v>12000</v>
      </c>
      <c r="F20" s="203"/>
      <c r="G20" s="263">
        <f t="shared" si="2"/>
        <v>10000</v>
      </c>
      <c r="H20" s="210" t="s">
        <v>324</v>
      </c>
      <c r="I20" s="210" t="s">
        <v>18</v>
      </c>
      <c r="J20" s="210" t="s">
        <v>378</v>
      </c>
      <c r="K20" s="210" t="s">
        <v>135</v>
      </c>
      <c r="L20" s="210" t="s">
        <v>62</v>
      </c>
      <c r="M20" s="210"/>
      <c r="N20" s="212" t="s">
        <v>383</v>
      </c>
    </row>
    <row r="21" spans="1:14" x14ac:dyDescent="0.25">
      <c r="A21" s="216">
        <v>44301</v>
      </c>
      <c r="B21" s="210" t="s">
        <v>93</v>
      </c>
      <c r="C21" s="210" t="s">
        <v>93</v>
      </c>
      <c r="D21" s="212" t="s">
        <v>91</v>
      </c>
      <c r="E21" s="203">
        <v>2000</v>
      </c>
      <c r="F21" s="203"/>
      <c r="G21" s="263">
        <f t="shared" si="2"/>
        <v>8000</v>
      </c>
      <c r="H21" s="210" t="s">
        <v>324</v>
      </c>
      <c r="I21" s="210" t="s">
        <v>18</v>
      </c>
      <c r="J21" s="210" t="s">
        <v>378</v>
      </c>
      <c r="K21" s="210" t="s">
        <v>135</v>
      </c>
      <c r="L21" s="210" t="s">
        <v>62</v>
      </c>
      <c r="M21" s="210"/>
      <c r="N21" s="212"/>
    </row>
    <row r="22" spans="1:14" x14ac:dyDescent="0.25">
      <c r="A22" s="216">
        <v>44301</v>
      </c>
      <c r="B22" s="210" t="s">
        <v>93</v>
      </c>
      <c r="C22" s="210" t="s">
        <v>93</v>
      </c>
      <c r="D22" s="212" t="s">
        <v>91</v>
      </c>
      <c r="E22" s="233">
        <v>3000</v>
      </c>
      <c r="F22" s="203"/>
      <c r="G22" s="263">
        <f>G21-E22+F22</f>
        <v>5000</v>
      </c>
      <c r="H22" s="210" t="s">
        <v>324</v>
      </c>
      <c r="I22" s="210" t="s">
        <v>18</v>
      </c>
      <c r="J22" s="210" t="s">
        <v>378</v>
      </c>
      <c r="K22" s="210" t="s">
        <v>135</v>
      </c>
      <c r="L22" s="210" t="s">
        <v>62</v>
      </c>
      <c r="M22" s="210"/>
      <c r="N22" s="212"/>
    </row>
    <row r="23" spans="1:14" x14ac:dyDescent="0.25">
      <c r="A23" s="216">
        <v>44301</v>
      </c>
      <c r="B23" s="210" t="s">
        <v>93</v>
      </c>
      <c r="C23" s="210" t="s">
        <v>93</v>
      </c>
      <c r="D23" s="212" t="s">
        <v>91</v>
      </c>
      <c r="E23" s="263">
        <v>3000</v>
      </c>
      <c r="F23" s="203"/>
      <c r="G23" s="263">
        <f t="shared" si="2"/>
        <v>2000</v>
      </c>
      <c r="H23" s="210" t="s">
        <v>324</v>
      </c>
      <c r="I23" s="210" t="s">
        <v>18</v>
      </c>
      <c r="J23" s="210" t="s">
        <v>378</v>
      </c>
      <c r="K23" s="210" t="s">
        <v>135</v>
      </c>
      <c r="L23" s="210" t="s">
        <v>62</v>
      </c>
      <c r="M23" s="210"/>
      <c r="N23" s="212"/>
    </row>
    <row r="24" spans="1:14" x14ac:dyDescent="0.25">
      <c r="A24" s="216">
        <v>44301</v>
      </c>
      <c r="B24" s="210" t="s">
        <v>93</v>
      </c>
      <c r="C24" s="210" t="s">
        <v>93</v>
      </c>
      <c r="D24" s="212" t="s">
        <v>91</v>
      </c>
      <c r="E24" s="263">
        <v>2000</v>
      </c>
      <c r="F24" s="203"/>
      <c r="G24" s="263">
        <f t="shared" si="2"/>
        <v>0</v>
      </c>
      <c r="H24" s="210" t="s">
        <v>324</v>
      </c>
      <c r="I24" s="210" t="s">
        <v>18</v>
      </c>
      <c r="J24" s="210" t="s">
        <v>378</v>
      </c>
      <c r="K24" s="210" t="s">
        <v>135</v>
      </c>
      <c r="L24" s="210" t="s">
        <v>62</v>
      </c>
      <c r="M24" s="210"/>
      <c r="N24" s="212"/>
    </row>
    <row r="25" spans="1:14" x14ac:dyDescent="0.25">
      <c r="A25" s="271">
        <v>44302</v>
      </c>
      <c r="B25" s="272" t="s">
        <v>105</v>
      </c>
      <c r="C25" s="272" t="s">
        <v>50</v>
      </c>
      <c r="D25" s="272" t="s">
        <v>91</v>
      </c>
      <c r="E25" s="782"/>
      <c r="F25" s="276">
        <v>48000</v>
      </c>
      <c r="G25" s="761">
        <f t="shared" si="2"/>
        <v>48000</v>
      </c>
      <c r="H25" s="273" t="s">
        <v>324</v>
      </c>
      <c r="I25" s="273" t="s">
        <v>18</v>
      </c>
      <c r="J25" s="273" t="s">
        <v>416</v>
      </c>
      <c r="K25" s="273" t="s">
        <v>135</v>
      </c>
      <c r="L25" s="273" t="s">
        <v>62</v>
      </c>
      <c r="M25" s="273"/>
      <c r="N25" s="272"/>
    </row>
    <row r="26" spans="1:14" x14ac:dyDescent="0.25">
      <c r="A26" s="48">
        <v>44302</v>
      </c>
      <c r="B26" s="516" t="s">
        <v>68</v>
      </c>
      <c r="C26" s="438" t="s">
        <v>67</v>
      </c>
      <c r="D26" s="516" t="s">
        <v>91</v>
      </c>
      <c r="E26" s="734">
        <v>4000</v>
      </c>
      <c r="F26" s="203"/>
      <c r="G26" s="263">
        <f t="shared" si="2"/>
        <v>44000</v>
      </c>
      <c r="H26" s="210" t="s">
        <v>324</v>
      </c>
      <c r="I26" s="210" t="s">
        <v>18</v>
      </c>
      <c r="J26" s="210" t="s">
        <v>416</v>
      </c>
      <c r="K26" s="210" t="s">
        <v>135</v>
      </c>
      <c r="L26" s="210" t="s">
        <v>62</v>
      </c>
      <c r="M26" s="210"/>
      <c r="N26" s="212" t="s">
        <v>264</v>
      </c>
    </row>
    <row r="27" spans="1:14" x14ac:dyDescent="0.25">
      <c r="A27" s="48">
        <v>44302</v>
      </c>
      <c r="B27" s="516" t="s">
        <v>68</v>
      </c>
      <c r="C27" s="438" t="s">
        <v>67</v>
      </c>
      <c r="D27" s="516" t="s">
        <v>91</v>
      </c>
      <c r="E27" s="734">
        <v>8000</v>
      </c>
      <c r="F27" s="203"/>
      <c r="G27" s="263">
        <f t="shared" si="2"/>
        <v>36000</v>
      </c>
      <c r="H27" s="210" t="s">
        <v>324</v>
      </c>
      <c r="I27" s="210" t="s">
        <v>18</v>
      </c>
      <c r="J27" s="210" t="s">
        <v>416</v>
      </c>
      <c r="K27" s="210" t="s">
        <v>135</v>
      </c>
      <c r="L27" s="210" t="s">
        <v>62</v>
      </c>
      <c r="M27" s="210"/>
      <c r="N27" s="212" t="s">
        <v>417</v>
      </c>
    </row>
    <row r="28" spans="1:14" x14ac:dyDescent="0.25">
      <c r="A28" s="48">
        <v>44302</v>
      </c>
      <c r="B28" s="516" t="s">
        <v>68</v>
      </c>
      <c r="C28" s="438" t="s">
        <v>67</v>
      </c>
      <c r="D28" s="516" t="s">
        <v>91</v>
      </c>
      <c r="E28" s="734">
        <v>5000</v>
      </c>
      <c r="F28" s="203"/>
      <c r="G28" s="263">
        <f t="shared" si="2"/>
        <v>31000</v>
      </c>
      <c r="H28" s="210" t="s">
        <v>324</v>
      </c>
      <c r="I28" s="210" t="s">
        <v>18</v>
      </c>
      <c r="J28" s="210" t="s">
        <v>416</v>
      </c>
      <c r="K28" s="210" t="s">
        <v>135</v>
      </c>
      <c r="L28" s="210" t="s">
        <v>62</v>
      </c>
      <c r="M28" s="210"/>
      <c r="N28" s="212" t="s">
        <v>418</v>
      </c>
    </row>
    <row r="29" spans="1:14" x14ac:dyDescent="0.25">
      <c r="A29" s="48">
        <v>44302</v>
      </c>
      <c r="B29" s="516" t="s">
        <v>68</v>
      </c>
      <c r="C29" s="438" t="s">
        <v>67</v>
      </c>
      <c r="D29" s="516" t="s">
        <v>91</v>
      </c>
      <c r="E29" s="734">
        <v>10000</v>
      </c>
      <c r="F29" s="203"/>
      <c r="G29" s="263">
        <f t="shared" si="2"/>
        <v>21000</v>
      </c>
      <c r="H29" s="210" t="s">
        <v>324</v>
      </c>
      <c r="I29" s="210" t="s">
        <v>18</v>
      </c>
      <c r="J29" s="210" t="s">
        <v>416</v>
      </c>
      <c r="K29" s="210" t="s">
        <v>135</v>
      </c>
      <c r="L29" s="210" t="s">
        <v>62</v>
      </c>
      <c r="M29" s="210"/>
      <c r="N29" s="212" t="s">
        <v>419</v>
      </c>
    </row>
    <row r="30" spans="1:14" x14ac:dyDescent="0.25">
      <c r="A30" s="48">
        <v>44302</v>
      </c>
      <c r="B30" s="516" t="s">
        <v>68</v>
      </c>
      <c r="C30" s="438" t="s">
        <v>67</v>
      </c>
      <c r="D30" s="516" t="s">
        <v>91</v>
      </c>
      <c r="E30" s="734">
        <v>10000</v>
      </c>
      <c r="F30" s="203"/>
      <c r="G30" s="263">
        <f t="shared" si="2"/>
        <v>11000</v>
      </c>
      <c r="H30" s="210" t="s">
        <v>324</v>
      </c>
      <c r="I30" s="210" t="s">
        <v>18</v>
      </c>
      <c r="J30" s="210" t="s">
        <v>416</v>
      </c>
      <c r="K30" s="210" t="s">
        <v>135</v>
      </c>
      <c r="L30" s="210" t="s">
        <v>62</v>
      </c>
      <c r="M30" s="210"/>
      <c r="N30" s="212" t="s">
        <v>420</v>
      </c>
    </row>
    <row r="31" spans="1:14" x14ac:dyDescent="0.25">
      <c r="A31" s="48">
        <v>44302</v>
      </c>
      <c r="B31" s="516" t="s">
        <v>93</v>
      </c>
      <c r="C31" s="438" t="s">
        <v>93</v>
      </c>
      <c r="D31" s="516" t="s">
        <v>91</v>
      </c>
      <c r="E31" s="734">
        <v>5000</v>
      </c>
      <c r="F31" s="203"/>
      <c r="G31" s="263">
        <f t="shared" si="2"/>
        <v>6000</v>
      </c>
      <c r="H31" s="210" t="s">
        <v>324</v>
      </c>
      <c r="I31" s="210" t="s">
        <v>18</v>
      </c>
      <c r="J31" s="210" t="s">
        <v>416</v>
      </c>
      <c r="K31" s="210" t="s">
        <v>135</v>
      </c>
      <c r="L31" s="210" t="s">
        <v>62</v>
      </c>
      <c r="M31" s="210"/>
      <c r="N31" s="212"/>
    </row>
    <row r="32" spans="1:14" x14ac:dyDescent="0.25">
      <c r="A32" s="48">
        <v>44302</v>
      </c>
      <c r="B32" s="516" t="s">
        <v>93</v>
      </c>
      <c r="C32" s="438" t="s">
        <v>93</v>
      </c>
      <c r="D32" s="516" t="s">
        <v>91</v>
      </c>
      <c r="E32" s="734">
        <v>5000</v>
      </c>
      <c r="F32" s="203"/>
      <c r="G32" s="263">
        <f t="shared" si="2"/>
        <v>1000</v>
      </c>
      <c r="H32" s="210" t="s">
        <v>324</v>
      </c>
      <c r="I32" s="210" t="s">
        <v>18</v>
      </c>
      <c r="J32" s="210" t="s">
        <v>416</v>
      </c>
      <c r="K32" s="210" t="s">
        <v>135</v>
      </c>
      <c r="L32" s="210" t="s">
        <v>62</v>
      </c>
      <c r="M32" s="210"/>
      <c r="N32" s="212"/>
    </row>
    <row r="33" spans="1:14" x14ac:dyDescent="0.25">
      <c r="A33" s="48">
        <v>44303</v>
      </c>
      <c r="B33" s="516" t="s">
        <v>72</v>
      </c>
      <c r="C33" s="438" t="s">
        <v>50</v>
      </c>
      <c r="D33" s="516" t="s">
        <v>91</v>
      </c>
      <c r="E33" s="734"/>
      <c r="F33" s="203">
        <v>-1000</v>
      </c>
      <c r="G33" s="263">
        <f t="shared" si="2"/>
        <v>0</v>
      </c>
      <c r="H33" s="210" t="s">
        <v>324</v>
      </c>
      <c r="I33" s="210" t="s">
        <v>18</v>
      </c>
      <c r="J33" s="210" t="s">
        <v>416</v>
      </c>
      <c r="K33" s="210" t="s">
        <v>135</v>
      </c>
      <c r="L33" s="210" t="s">
        <v>62</v>
      </c>
      <c r="M33" s="210"/>
      <c r="N33" s="212"/>
    </row>
    <row r="34" spans="1:14" x14ac:dyDescent="0.25">
      <c r="A34" s="271">
        <v>44303</v>
      </c>
      <c r="B34" s="272" t="s">
        <v>105</v>
      </c>
      <c r="C34" s="272" t="s">
        <v>50</v>
      </c>
      <c r="D34" s="272" t="s">
        <v>91</v>
      </c>
      <c r="E34" s="782"/>
      <c r="F34" s="276">
        <v>8000</v>
      </c>
      <c r="G34" s="761">
        <f t="shared" si="2"/>
        <v>8000</v>
      </c>
      <c r="H34" s="273" t="s">
        <v>324</v>
      </c>
      <c r="I34" s="273" t="s">
        <v>18</v>
      </c>
      <c r="J34" s="273" t="s">
        <v>432</v>
      </c>
      <c r="K34" s="273" t="s">
        <v>135</v>
      </c>
      <c r="L34" s="273" t="s">
        <v>62</v>
      </c>
      <c r="M34" s="273"/>
      <c r="N34" s="272"/>
    </row>
    <row r="35" spans="1:14" x14ac:dyDescent="0.25">
      <c r="A35" s="48">
        <v>44303</v>
      </c>
      <c r="B35" s="516" t="s">
        <v>68</v>
      </c>
      <c r="C35" s="438" t="s">
        <v>67</v>
      </c>
      <c r="D35" s="516" t="s">
        <v>91</v>
      </c>
      <c r="E35" s="734">
        <v>4000</v>
      </c>
      <c r="F35" s="203"/>
      <c r="G35" s="263">
        <f t="shared" si="2"/>
        <v>4000</v>
      </c>
      <c r="H35" s="210" t="s">
        <v>324</v>
      </c>
      <c r="I35" s="210" t="s">
        <v>18</v>
      </c>
      <c r="J35" s="210" t="s">
        <v>432</v>
      </c>
      <c r="K35" s="210" t="s">
        <v>135</v>
      </c>
      <c r="L35" s="210" t="s">
        <v>62</v>
      </c>
      <c r="M35" s="210"/>
      <c r="N35" s="212" t="s">
        <v>264</v>
      </c>
    </row>
    <row r="36" spans="1:14" x14ac:dyDescent="0.25">
      <c r="A36" s="48">
        <v>44303</v>
      </c>
      <c r="B36" s="516" t="s">
        <v>68</v>
      </c>
      <c r="C36" s="438" t="s">
        <v>67</v>
      </c>
      <c r="D36" s="516" t="s">
        <v>91</v>
      </c>
      <c r="E36" s="734">
        <v>4000</v>
      </c>
      <c r="F36" s="203"/>
      <c r="G36" s="263">
        <f t="shared" si="2"/>
        <v>0</v>
      </c>
      <c r="H36" s="210" t="s">
        <v>324</v>
      </c>
      <c r="I36" s="210" t="s">
        <v>18</v>
      </c>
      <c r="J36" s="210" t="s">
        <v>432</v>
      </c>
      <c r="K36" s="210" t="s">
        <v>135</v>
      </c>
      <c r="L36" s="210" t="s">
        <v>62</v>
      </c>
      <c r="M36" s="210"/>
      <c r="N36" s="212" t="s">
        <v>265</v>
      </c>
    </row>
    <row r="37" spans="1:14" x14ac:dyDescent="0.25">
      <c r="A37" s="271">
        <v>44305</v>
      </c>
      <c r="B37" s="272" t="s">
        <v>105</v>
      </c>
      <c r="C37" s="272" t="s">
        <v>50</v>
      </c>
      <c r="D37" s="272" t="s">
        <v>91</v>
      </c>
      <c r="E37" s="789"/>
      <c r="F37" s="276">
        <v>44000</v>
      </c>
      <c r="G37" s="761">
        <f t="shared" si="2"/>
        <v>44000</v>
      </c>
      <c r="H37" s="273" t="s">
        <v>324</v>
      </c>
      <c r="I37" s="273" t="s">
        <v>18</v>
      </c>
      <c r="J37" s="273" t="s">
        <v>447</v>
      </c>
      <c r="K37" s="273" t="s">
        <v>135</v>
      </c>
      <c r="L37" s="273" t="s">
        <v>62</v>
      </c>
      <c r="M37" s="273"/>
      <c r="N37" s="272"/>
    </row>
    <row r="38" spans="1:14" x14ac:dyDescent="0.25">
      <c r="A38" s="48">
        <v>44305</v>
      </c>
      <c r="B38" s="516" t="s">
        <v>68</v>
      </c>
      <c r="C38" s="438" t="s">
        <v>67</v>
      </c>
      <c r="D38" s="516" t="s">
        <v>91</v>
      </c>
      <c r="E38" s="734">
        <v>4000</v>
      </c>
      <c r="F38" s="203"/>
      <c r="G38" s="263">
        <f t="shared" si="2"/>
        <v>40000</v>
      </c>
      <c r="H38" s="210" t="s">
        <v>324</v>
      </c>
      <c r="I38" s="210" t="s">
        <v>18</v>
      </c>
      <c r="J38" s="210" t="s">
        <v>447</v>
      </c>
      <c r="K38" s="210" t="s">
        <v>135</v>
      </c>
      <c r="L38" s="210" t="s">
        <v>62</v>
      </c>
      <c r="M38" s="210"/>
      <c r="N38" s="212" t="s">
        <v>264</v>
      </c>
    </row>
    <row r="39" spans="1:14" x14ac:dyDescent="0.25">
      <c r="A39" s="48">
        <v>44305</v>
      </c>
      <c r="B39" s="516" t="s">
        <v>68</v>
      </c>
      <c r="C39" s="438" t="s">
        <v>67</v>
      </c>
      <c r="D39" s="516" t="s">
        <v>91</v>
      </c>
      <c r="E39" s="734">
        <v>4000</v>
      </c>
      <c r="F39" s="203"/>
      <c r="G39" s="263">
        <f t="shared" si="2"/>
        <v>36000</v>
      </c>
      <c r="H39" s="210" t="s">
        <v>324</v>
      </c>
      <c r="I39" s="210" t="s">
        <v>18</v>
      </c>
      <c r="J39" s="210" t="s">
        <v>447</v>
      </c>
      <c r="K39" s="210" t="s">
        <v>135</v>
      </c>
      <c r="L39" s="210" t="s">
        <v>62</v>
      </c>
      <c r="M39" s="210"/>
      <c r="N39" s="212" t="s">
        <v>448</v>
      </c>
    </row>
    <row r="40" spans="1:14" x14ac:dyDescent="0.25">
      <c r="A40" s="48">
        <v>44305</v>
      </c>
      <c r="B40" s="516" t="s">
        <v>68</v>
      </c>
      <c r="C40" s="438" t="s">
        <v>67</v>
      </c>
      <c r="D40" s="516" t="s">
        <v>91</v>
      </c>
      <c r="E40" s="734">
        <v>4000</v>
      </c>
      <c r="F40" s="203"/>
      <c r="G40" s="263">
        <f t="shared" si="2"/>
        <v>32000</v>
      </c>
      <c r="H40" s="210" t="s">
        <v>324</v>
      </c>
      <c r="I40" s="210" t="s">
        <v>18</v>
      </c>
      <c r="J40" s="210" t="s">
        <v>447</v>
      </c>
      <c r="K40" s="210" t="s">
        <v>135</v>
      </c>
      <c r="L40" s="210" t="s">
        <v>62</v>
      </c>
      <c r="M40" s="210"/>
      <c r="N40" s="212" t="s">
        <v>449</v>
      </c>
    </row>
    <row r="41" spans="1:14" x14ac:dyDescent="0.25">
      <c r="A41" s="48">
        <v>44305</v>
      </c>
      <c r="B41" s="516" t="s">
        <v>68</v>
      </c>
      <c r="C41" s="438" t="s">
        <v>67</v>
      </c>
      <c r="D41" s="516" t="s">
        <v>91</v>
      </c>
      <c r="E41" s="734">
        <v>4000</v>
      </c>
      <c r="F41" s="203"/>
      <c r="G41" s="263">
        <f t="shared" si="2"/>
        <v>28000</v>
      </c>
      <c r="H41" s="210" t="s">
        <v>324</v>
      </c>
      <c r="I41" s="210" t="s">
        <v>18</v>
      </c>
      <c r="J41" s="210" t="s">
        <v>447</v>
      </c>
      <c r="K41" s="210" t="s">
        <v>135</v>
      </c>
      <c r="L41" s="210" t="s">
        <v>62</v>
      </c>
      <c r="M41" s="210"/>
      <c r="N41" s="212" t="s">
        <v>450</v>
      </c>
    </row>
    <row r="42" spans="1:14" x14ac:dyDescent="0.25">
      <c r="A42" s="48">
        <v>44305</v>
      </c>
      <c r="B42" s="516" t="s">
        <v>68</v>
      </c>
      <c r="C42" s="438" t="s">
        <v>67</v>
      </c>
      <c r="D42" s="516" t="s">
        <v>91</v>
      </c>
      <c r="E42" s="454">
        <v>4000</v>
      </c>
      <c r="F42" s="203"/>
      <c r="G42" s="263">
        <f t="shared" si="2"/>
        <v>24000</v>
      </c>
      <c r="H42" s="210" t="s">
        <v>324</v>
      </c>
      <c r="I42" s="210" t="s">
        <v>18</v>
      </c>
      <c r="J42" s="210" t="s">
        <v>447</v>
      </c>
      <c r="K42" s="210" t="s">
        <v>135</v>
      </c>
      <c r="L42" s="210" t="s">
        <v>62</v>
      </c>
      <c r="M42" s="210"/>
      <c r="N42" s="212" t="s">
        <v>451</v>
      </c>
    </row>
    <row r="43" spans="1:14" x14ac:dyDescent="0.25">
      <c r="A43" s="48">
        <v>44305</v>
      </c>
      <c r="B43" s="516" t="s">
        <v>68</v>
      </c>
      <c r="C43" s="438" t="s">
        <v>67</v>
      </c>
      <c r="D43" s="516" t="s">
        <v>91</v>
      </c>
      <c r="E43" s="734">
        <v>4000</v>
      </c>
      <c r="F43" s="203"/>
      <c r="G43" s="263">
        <f t="shared" si="2"/>
        <v>20000</v>
      </c>
      <c r="H43" s="210" t="s">
        <v>324</v>
      </c>
      <c r="I43" s="210" t="s">
        <v>18</v>
      </c>
      <c r="J43" s="210" t="s">
        <v>447</v>
      </c>
      <c r="K43" s="210" t="s">
        <v>135</v>
      </c>
      <c r="L43" s="210" t="s">
        <v>62</v>
      </c>
      <c r="M43" s="210"/>
      <c r="N43" s="212" t="s">
        <v>452</v>
      </c>
    </row>
    <row r="44" spans="1:14" x14ac:dyDescent="0.25">
      <c r="A44" s="48">
        <v>44305</v>
      </c>
      <c r="B44" s="516" t="s">
        <v>68</v>
      </c>
      <c r="C44" s="438" t="s">
        <v>67</v>
      </c>
      <c r="D44" s="516" t="s">
        <v>91</v>
      </c>
      <c r="E44" s="734">
        <v>10000</v>
      </c>
      <c r="F44" s="203"/>
      <c r="G44" s="263">
        <f t="shared" si="2"/>
        <v>10000</v>
      </c>
      <c r="H44" s="210" t="s">
        <v>324</v>
      </c>
      <c r="I44" s="210" t="s">
        <v>18</v>
      </c>
      <c r="J44" s="210" t="s">
        <v>447</v>
      </c>
      <c r="K44" s="210" t="s">
        <v>135</v>
      </c>
      <c r="L44" s="210" t="s">
        <v>62</v>
      </c>
      <c r="M44" s="210"/>
      <c r="N44" s="212" t="s">
        <v>453</v>
      </c>
    </row>
    <row r="45" spans="1:14" x14ac:dyDescent="0.25">
      <c r="A45" s="48">
        <v>44305</v>
      </c>
      <c r="B45" s="212" t="s">
        <v>93</v>
      </c>
      <c r="C45" s="210" t="s">
        <v>93</v>
      </c>
      <c r="D45" s="212" t="s">
        <v>91</v>
      </c>
      <c r="E45" s="263">
        <v>3000</v>
      </c>
      <c r="F45" s="203"/>
      <c r="G45" s="263">
        <f t="shared" si="2"/>
        <v>7000</v>
      </c>
      <c r="H45" s="210" t="s">
        <v>324</v>
      </c>
      <c r="I45" s="210" t="s">
        <v>18</v>
      </c>
      <c r="J45" s="210" t="s">
        <v>447</v>
      </c>
      <c r="K45" s="210" t="s">
        <v>135</v>
      </c>
      <c r="L45" s="210" t="s">
        <v>62</v>
      </c>
      <c r="M45" s="210"/>
      <c r="N45" s="212"/>
    </row>
    <row r="46" spans="1:14" x14ac:dyDescent="0.25">
      <c r="A46" s="48">
        <v>44305</v>
      </c>
      <c r="B46" s="212" t="s">
        <v>93</v>
      </c>
      <c r="C46" s="210" t="s">
        <v>93</v>
      </c>
      <c r="D46" s="212" t="s">
        <v>91</v>
      </c>
      <c r="E46" s="263">
        <v>2000</v>
      </c>
      <c r="F46" s="203"/>
      <c r="G46" s="263">
        <f t="shared" si="2"/>
        <v>5000</v>
      </c>
      <c r="H46" s="210" t="s">
        <v>324</v>
      </c>
      <c r="I46" s="210" t="s">
        <v>18</v>
      </c>
      <c r="J46" s="210" t="s">
        <v>447</v>
      </c>
      <c r="K46" s="210" t="s">
        <v>135</v>
      </c>
      <c r="L46" s="210" t="s">
        <v>62</v>
      </c>
      <c r="M46" s="210"/>
      <c r="N46" s="212"/>
    </row>
    <row r="47" spans="1:14" x14ac:dyDescent="0.25">
      <c r="A47" s="48">
        <v>44305</v>
      </c>
      <c r="B47" s="212" t="s">
        <v>93</v>
      </c>
      <c r="C47" s="210" t="s">
        <v>93</v>
      </c>
      <c r="D47" s="212" t="s">
        <v>91</v>
      </c>
      <c r="E47" s="263">
        <v>2000</v>
      </c>
      <c r="F47" s="203"/>
      <c r="G47" s="263">
        <f t="shared" si="2"/>
        <v>3000</v>
      </c>
      <c r="H47" s="210" t="s">
        <v>324</v>
      </c>
      <c r="I47" s="210" t="s">
        <v>18</v>
      </c>
      <c r="J47" s="210" t="s">
        <v>447</v>
      </c>
      <c r="K47" s="210" t="s">
        <v>135</v>
      </c>
      <c r="L47" s="210" t="s">
        <v>62</v>
      </c>
      <c r="M47" s="210"/>
      <c r="N47" s="212"/>
    </row>
    <row r="48" spans="1:14" x14ac:dyDescent="0.25">
      <c r="A48" s="48">
        <v>44305</v>
      </c>
      <c r="B48" s="212" t="s">
        <v>93</v>
      </c>
      <c r="C48" s="210" t="s">
        <v>93</v>
      </c>
      <c r="D48" s="212" t="s">
        <v>91</v>
      </c>
      <c r="E48" s="263">
        <v>3000</v>
      </c>
      <c r="F48" s="203"/>
      <c r="G48" s="263">
        <f t="shared" si="2"/>
        <v>0</v>
      </c>
      <c r="H48" s="210" t="s">
        <v>324</v>
      </c>
      <c r="I48" s="210" t="s">
        <v>18</v>
      </c>
      <c r="J48" s="210" t="s">
        <v>447</v>
      </c>
      <c r="K48" s="210" t="s">
        <v>135</v>
      </c>
      <c r="L48" s="210" t="s">
        <v>62</v>
      </c>
      <c r="M48" s="210"/>
      <c r="N48" s="212"/>
    </row>
    <row r="49" spans="1:14" x14ac:dyDescent="0.25">
      <c r="A49" s="271">
        <v>44306</v>
      </c>
      <c r="B49" s="272" t="s">
        <v>105</v>
      </c>
      <c r="C49" s="272" t="s">
        <v>50</v>
      </c>
      <c r="D49" s="272" t="s">
        <v>91</v>
      </c>
      <c r="E49" s="965"/>
      <c r="F49" s="276">
        <v>67000</v>
      </c>
      <c r="G49" s="761">
        <f t="shared" si="2"/>
        <v>67000</v>
      </c>
      <c r="H49" s="273" t="s">
        <v>324</v>
      </c>
      <c r="I49" s="273" t="s">
        <v>18</v>
      </c>
      <c r="J49" s="273" t="s">
        <v>472</v>
      </c>
      <c r="K49" s="273" t="s">
        <v>135</v>
      </c>
      <c r="L49" s="273" t="s">
        <v>62</v>
      </c>
      <c r="M49" s="273"/>
      <c r="N49" s="272"/>
    </row>
    <row r="50" spans="1:14" x14ac:dyDescent="0.25">
      <c r="A50" s="48">
        <v>44306</v>
      </c>
      <c r="B50" s="212" t="s">
        <v>68</v>
      </c>
      <c r="C50" s="210" t="s">
        <v>67</v>
      </c>
      <c r="D50" s="212" t="s">
        <v>91</v>
      </c>
      <c r="E50" s="263">
        <v>4000</v>
      </c>
      <c r="F50" s="203"/>
      <c r="G50" s="263">
        <f t="shared" si="2"/>
        <v>63000</v>
      </c>
      <c r="H50" s="210" t="s">
        <v>324</v>
      </c>
      <c r="I50" s="210" t="s">
        <v>18</v>
      </c>
      <c r="J50" s="210" t="s">
        <v>472</v>
      </c>
      <c r="K50" s="210" t="s">
        <v>135</v>
      </c>
      <c r="L50" s="210" t="s">
        <v>62</v>
      </c>
      <c r="M50" s="210"/>
      <c r="N50" s="212" t="s">
        <v>264</v>
      </c>
    </row>
    <row r="51" spans="1:14" x14ac:dyDescent="0.25">
      <c r="A51" s="48">
        <v>44306</v>
      </c>
      <c r="B51" s="212" t="s">
        <v>68</v>
      </c>
      <c r="C51" s="210" t="s">
        <v>67</v>
      </c>
      <c r="D51" s="212" t="s">
        <v>91</v>
      </c>
      <c r="E51" s="263">
        <v>12000</v>
      </c>
      <c r="F51" s="203"/>
      <c r="G51" s="263">
        <f t="shared" si="2"/>
        <v>51000</v>
      </c>
      <c r="H51" s="210" t="s">
        <v>324</v>
      </c>
      <c r="I51" s="210" t="s">
        <v>18</v>
      </c>
      <c r="J51" s="210" t="s">
        <v>472</v>
      </c>
      <c r="K51" s="210" t="s">
        <v>135</v>
      </c>
      <c r="L51" s="210" t="s">
        <v>62</v>
      </c>
      <c r="M51" s="210"/>
      <c r="N51" s="212" t="s">
        <v>350</v>
      </c>
    </row>
    <row r="52" spans="1:14" x14ac:dyDescent="0.25">
      <c r="A52" s="48">
        <v>44306</v>
      </c>
      <c r="B52" s="212" t="s">
        <v>68</v>
      </c>
      <c r="C52" s="210" t="s">
        <v>67</v>
      </c>
      <c r="D52" s="212" t="s">
        <v>91</v>
      </c>
      <c r="E52" s="263">
        <v>6000</v>
      </c>
      <c r="F52" s="203"/>
      <c r="G52" s="263">
        <f t="shared" si="2"/>
        <v>45000</v>
      </c>
      <c r="H52" s="210" t="s">
        <v>324</v>
      </c>
      <c r="I52" s="210" t="s">
        <v>18</v>
      </c>
      <c r="J52" s="210" t="s">
        <v>472</v>
      </c>
      <c r="K52" s="210" t="s">
        <v>135</v>
      </c>
      <c r="L52" s="210" t="s">
        <v>62</v>
      </c>
      <c r="M52" s="210"/>
      <c r="N52" s="212" t="s">
        <v>414</v>
      </c>
    </row>
    <row r="53" spans="1:14" x14ac:dyDescent="0.25">
      <c r="A53" s="48">
        <v>44306</v>
      </c>
      <c r="B53" s="212" t="s">
        <v>68</v>
      </c>
      <c r="C53" s="210" t="s">
        <v>67</v>
      </c>
      <c r="D53" s="212" t="s">
        <v>91</v>
      </c>
      <c r="E53" s="263">
        <v>7000</v>
      </c>
      <c r="F53" s="203"/>
      <c r="G53" s="263">
        <f t="shared" si="2"/>
        <v>38000</v>
      </c>
      <c r="H53" s="210" t="s">
        <v>324</v>
      </c>
      <c r="I53" s="210" t="s">
        <v>18</v>
      </c>
      <c r="J53" s="210" t="s">
        <v>472</v>
      </c>
      <c r="K53" s="210" t="s">
        <v>135</v>
      </c>
      <c r="L53" s="210" t="s">
        <v>62</v>
      </c>
      <c r="M53" s="210"/>
      <c r="N53" s="212" t="s">
        <v>473</v>
      </c>
    </row>
    <row r="54" spans="1:14" x14ac:dyDescent="0.25">
      <c r="A54" s="48">
        <v>44306</v>
      </c>
      <c r="B54" s="212" t="s">
        <v>68</v>
      </c>
      <c r="C54" s="210" t="s">
        <v>67</v>
      </c>
      <c r="D54" s="212" t="s">
        <v>91</v>
      </c>
      <c r="E54" s="263">
        <v>10000</v>
      </c>
      <c r="F54" s="203"/>
      <c r="G54" s="263">
        <f t="shared" si="2"/>
        <v>28000</v>
      </c>
      <c r="H54" s="210" t="s">
        <v>324</v>
      </c>
      <c r="I54" s="210" t="s">
        <v>18</v>
      </c>
      <c r="J54" s="210" t="s">
        <v>472</v>
      </c>
      <c r="K54" s="210" t="s">
        <v>135</v>
      </c>
      <c r="L54" s="210" t="s">
        <v>62</v>
      </c>
      <c r="M54" s="210"/>
      <c r="N54" s="212" t="s">
        <v>474</v>
      </c>
    </row>
    <row r="55" spans="1:14" x14ac:dyDescent="0.25">
      <c r="A55" s="48">
        <v>44306</v>
      </c>
      <c r="B55" s="212" t="s">
        <v>68</v>
      </c>
      <c r="C55" s="210" t="s">
        <v>67</v>
      </c>
      <c r="D55" s="212" t="s">
        <v>91</v>
      </c>
      <c r="E55" s="263">
        <v>8000</v>
      </c>
      <c r="F55" s="203"/>
      <c r="G55" s="263">
        <f>G54-E55+F55</f>
        <v>20000</v>
      </c>
      <c r="H55" s="210" t="s">
        <v>324</v>
      </c>
      <c r="I55" s="210" t="s">
        <v>18</v>
      </c>
      <c r="J55" s="210" t="s">
        <v>472</v>
      </c>
      <c r="K55" s="210" t="s">
        <v>135</v>
      </c>
      <c r="L55" s="210" t="s">
        <v>62</v>
      </c>
      <c r="M55" s="210"/>
      <c r="N55" s="212" t="s">
        <v>475</v>
      </c>
    </row>
    <row r="56" spans="1:14" x14ac:dyDescent="0.25">
      <c r="A56" s="48">
        <v>44306</v>
      </c>
      <c r="B56" s="212" t="s">
        <v>93</v>
      </c>
      <c r="C56" s="210" t="s">
        <v>93</v>
      </c>
      <c r="D56" s="212" t="s">
        <v>91</v>
      </c>
      <c r="E56" s="263">
        <v>3000</v>
      </c>
      <c r="F56" s="203"/>
      <c r="G56" s="263">
        <f t="shared" si="2"/>
        <v>17000</v>
      </c>
      <c r="H56" s="210" t="s">
        <v>324</v>
      </c>
      <c r="I56" s="210" t="s">
        <v>18</v>
      </c>
      <c r="J56" s="210" t="s">
        <v>472</v>
      </c>
      <c r="K56" s="210" t="s">
        <v>73</v>
      </c>
      <c r="L56" s="210" t="s">
        <v>62</v>
      </c>
      <c r="M56" s="210"/>
      <c r="N56" s="212"/>
    </row>
    <row r="57" spans="1:14" x14ac:dyDescent="0.25">
      <c r="A57" s="48">
        <v>44306</v>
      </c>
      <c r="B57" s="212" t="s">
        <v>93</v>
      </c>
      <c r="C57" s="210" t="s">
        <v>93</v>
      </c>
      <c r="D57" s="212" t="s">
        <v>91</v>
      </c>
      <c r="E57" s="263">
        <v>2000</v>
      </c>
      <c r="F57" s="203"/>
      <c r="G57" s="263">
        <f t="shared" si="2"/>
        <v>15000</v>
      </c>
      <c r="H57" s="210" t="s">
        <v>324</v>
      </c>
      <c r="I57" s="210" t="s">
        <v>18</v>
      </c>
      <c r="J57" s="210" t="s">
        <v>472</v>
      </c>
      <c r="K57" s="210" t="s">
        <v>135</v>
      </c>
      <c r="L57" s="210" t="s">
        <v>62</v>
      </c>
      <c r="M57" s="210"/>
      <c r="N57" s="212"/>
    </row>
    <row r="58" spans="1:14" x14ac:dyDescent="0.25">
      <c r="A58" s="48">
        <v>44306</v>
      </c>
      <c r="B58" s="212" t="s">
        <v>93</v>
      </c>
      <c r="C58" s="210" t="s">
        <v>93</v>
      </c>
      <c r="D58" s="212" t="s">
        <v>91</v>
      </c>
      <c r="E58" s="263">
        <v>2000</v>
      </c>
      <c r="F58" s="203"/>
      <c r="G58" s="263">
        <f t="shared" si="2"/>
        <v>13000</v>
      </c>
      <c r="H58" s="210" t="s">
        <v>324</v>
      </c>
      <c r="I58" s="210" t="s">
        <v>18</v>
      </c>
      <c r="J58" s="210" t="s">
        <v>472</v>
      </c>
      <c r="K58" s="210" t="s">
        <v>135</v>
      </c>
      <c r="L58" s="210" t="s">
        <v>62</v>
      </c>
      <c r="M58" s="210"/>
      <c r="N58" s="212"/>
    </row>
    <row r="59" spans="1:14" x14ac:dyDescent="0.25">
      <c r="A59" s="48">
        <v>44306</v>
      </c>
      <c r="B59" s="212" t="s">
        <v>93</v>
      </c>
      <c r="C59" s="210" t="s">
        <v>93</v>
      </c>
      <c r="D59" s="212" t="s">
        <v>91</v>
      </c>
      <c r="E59" s="263">
        <v>3000</v>
      </c>
      <c r="F59" s="203"/>
      <c r="G59" s="263">
        <f t="shared" si="2"/>
        <v>10000</v>
      </c>
      <c r="H59" s="210" t="s">
        <v>324</v>
      </c>
      <c r="I59" s="210" t="s">
        <v>18</v>
      </c>
      <c r="J59" s="210" t="s">
        <v>472</v>
      </c>
      <c r="K59" s="210" t="s">
        <v>135</v>
      </c>
      <c r="L59" s="210" t="s">
        <v>62</v>
      </c>
      <c r="M59" s="210"/>
      <c r="N59" s="212"/>
    </row>
    <row r="60" spans="1:14" x14ac:dyDescent="0.25">
      <c r="A60" s="48">
        <v>44307</v>
      </c>
      <c r="B60" s="212" t="s">
        <v>72</v>
      </c>
      <c r="C60" s="210" t="s">
        <v>50</v>
      </c>
      <c r="D60" s="212" t="s">
        <v>91</v>
      </c>
      <c r="E60" s="263"/>
      <c r="F60" s="203">
        <v>-10000</v>
      </c>
      <c r="G60" s="263">
        <f t="shared" si="2"/>
        <v>0</v>
      </c>
      <c r="H60" s="210" t="s">
        <v>324</v>
      </c>
      <c r="I60" s="210" t="s">
        <v>18</v>
      </c>
      <c r="J60" s="210" t="s">
        <v>472</v>
      </c>
      <c r="K60" s="210" t="s">
        <v>135</v>
      </c>
      <c r="L60" s="210" t="s">
        <v>62</v>
      </c>
      <c r="M60" s="210"/>
      <c r="N60" s="212"/>
    </row>
    <row r="61" spans="1:14" x14ac:dyDescent="0.25">
      <c r="A61" s="271">
        <v>44307</v>
      </c>
      <c r="B61" s="272" t="s">
        <v>105</v>
      </c>
      <c r="C61" s="273" t="s">
        <v>50</v>
      </c>
      <c r="D61" s="272" t="s">
        <v>91</v>
      </c>
      <c r="E61" s="761"/>
      <c r="F61" s="276">
        <v>65000</v>
      </c>
      <c r="G61" s="761">
        <f t="shared" si="2"/>
        <v>65000</v>
      </c>
      <c r="H61" s="273" t="s">
        <v>324</v>
      </c>
      <c r="I61" s="273" t="s">
        <v>18</v>
      </c>
      <c r="J61" s="273" t="s">
        <v>522</v>
      </c>
      <c r="K61" s="273" t="s">
        <v>135</v>
      </c>
      <c r="L61" s="273" t="s">
        <v>62</v>
      </c>
      <c r="M61" s="273"/>
      <c r="N61" s="272"/>
    </row>
    <row r="62" spans="1:14" x14ac:dyDescent="0.25">
      <c r="A62" s="211">
        <v>44307</v>
      </c>
      <c r="B62" s="212" t="s">
        <v>68</v>
      </c>
      <c r="C62" s="210" t="s">
        <v>67</v>
      </c>
      <c r="D62" s="212" t="s">
        <v>91</v>
      </c>
      <c r="E62" s="263">
        <v>4000</v>
      </c>
      <c r="F62" s="203"/>
      <c r="G62" s="263">
        <f t="shared" si="2"/>
        <v>61000</v>
      </c>
      <c r="H62" s="210" t="s">
        <v>324</v>
      </c>
      <c r="I62" s="210" t="s">
        <v>18</v>
      </c>
      <c r="J62" s="210" t="s">
        <v>522</v>
      </c>
      <c r="K62" s="210" t="s">
        <v>135</v>
      </c>
      <c r="L62" s="210" t="s">
        <v>62</v>
      </c>
      <c r="M62" s="210"/>
      <c r="N62" s="212" t="s">
        <v>264</v>
      </c>
    </row>
    <row r="63" spans="1:14" ht="17.25" customHeight="1" x14ac:dyDescent="0.25">
      <c r="A63" s="211">
        <v>44307</v>
      </c>
      <c r="B63" s="212" t="s">
        <v>68</v>
      </c>
      <c r="C63" s="210" t="s">
        <v>67</v>
      </c>
      <c r="D63" s="212" t="s">
        <v>91</v>
      </c>
      <c r="E63" s="733">
        <v>12000</v>
      </c>
      <c r="F63" s="220"/>
      <c r="G63" s="263">
        <f>G62-E63+F63</f>
        <v>49000</v>
      </c>
      <c r="H63" s="291" t="s">
        <v>324</v>
      </c>
      <c r="I63" s="291" t="s">
        <v>18</v>
      </c>
      <c r="J63" s="210" t="s">
        <v>522</v>
      </c>
      <c r="K63" s="210" t="s">
        <v>135</v>
      </c>
      <c r="L63" s="210" t="s">
        <v>62</v>
      </c>
      <c r="M63" s="210"/>
      <c r="N63" s="212" t="s">
        <v>148</v>
      </c>
    </row>
    <row r="64" spans="1:14" ht="17.25" customHeight="1" x14ac:dyDescent="0.25">
      <c r="A64" s="211">
        <v>44307</v>
      </c>
      <c r="B64" s="212" t="s">
        <v>68</v>
      </c>
      <c r="C64" s="210" t="s">
        <v>67</v>
      </c>
      <c r="D64" s="212" t="s">
        <v>91</v>
      </c>
      <c r="E64" s="739">
        <v>8000</v>
      </c>
      <c r="F64" s="220"/>
      <c r="G64" s="263">
        <f t="shared" ref="G64:G74" si="3">G63-E64+F64</f>
        <v>41000</v>
      </c>
      <c r="H64" s="291" t="s">
        <v>324</v>
      </c>
      <c r="I64" s="291" t="s">
        <v>18</v>
      </c>
      <c r="J64" s="210" t="s">
        <v>522</v>
      </c>
      <c r="K64" s="210" t="s">
        <v>135</v>
      </c>
      <c r="L64" s="210" t="s">
        <v>62</v>
      </c>
      <c r="M64" s="210"/>
      <c r="N64" s="212" t="s">
        <v>536</v>
      </c>
    </row>
    <row r="65" spans="1:14" ht="17.25" customHeight="1" x14ac:dyDescent="0.25">
      <c r="A65" s="211">
        <v>44307</v>
      </c>
      <c r="B65" s="212" t="s">
        <v>68</v>
      </c>
      <c r="C65" s="210" t="s">
        <v>67</v>
      </c>
      <c r="D65" s="212" t="s">
        <v>91</v>
      </c>
      <c r="E65" s="743">
        <v>9000</v>
      </c>
      <c r="F65" s="220"/>
      <c r="G65" s="263">
        <f t="shared" si="3"/>
        <v>32000</v>
      </c>
      <c r="H65" s="291" t="s">
        <v>324</v>
      </c>
      <c r="I65" s="291" t="s">
        <v>18</v>
      </c>
      <c r="J65" s="210" t="s">
        <v>522</v>
      </c>
      <c r="K65" s="210" t="s">
        <v>135</v>
      </c>
      <c r="L65" s="210" t="s">
        <v>62</v>
      </c>
      <c r="M65" s="210"/>
      <c r="N65" s="212" t="s">
        <v>312</v>
      </c>
    </row>
    <row r="66" spans="1:14" ht="17.25" customHeight="1" x14ac:dyDescent="0.25">
      <c r="A66" s="211">
        <v>44307</v>
      </c>
      <c r="B66" s="212" t="s">
        <v>68</v>
      </c>
      <c r="C66" s="210" t="s">
        <v>67</v>
      </c>
      <c r="D66" s="212" t="s">
        <v>91</v>
      </c>
      <c r="E66" s="734">
        <v>7000</v>
      </c>
      <c r="F66" s="220"/>
      <c r="G66" s="263">
        <f t="shared" si="3"/>
        <v>25000</v>
      </c>
      <c r="H66" s="291" t="s">
        <v>324</v>
      </c>
      <c r="I66" s="291" t="s">
        <v>18</v>
      </c>
      <c r="J66" s="210" t="s">
        <v>522</v>
      </c>
      <c r="K66" s="210" t="s">
        <v>135</v>
      </c>
      <c r="L66" s="210" t="s">
        <v>62</v>
      </c>
      <c r="M66" s="210"/>
      <c r="N66" s="212" t="s">
        <v>537</v>
      </c>
    </row>
    <row r="67" spans="1:14" ht="17.25" customHeight="1" x14ac:dyDescent="0.25">
      <c r="A67" s="211">
        <v>44307</v>
      </c>
      <c r="B67" s="212" t="s">
        <v>68</v>
      </c>
      <c r="C67" s="210" t="s">
        <v>67</v>
      </c>
      <c r="D67" s="212" t="s">
        <v>91</v>
      </c>
      <c r="E67" s="734">
        <v>9000</v>
      </c>
      <c r="F67" s="220"/>
      <c r="G67" s="263">
        <f t="shared" si="3"/>
        <v>16000</v>
      </c>
      <c r="H67" s="291" t="s">
        <v>324</v>
      </c>
      <c r="I67" s="291" t="s">
        <v>18</v>
      </c>
      <c r="J67" s="210" t="s">
        <v>522</v>
      </c>
      <c r="K67" s="210" t="s">
        <v>135</v>
      </c>
      <c r="L67" s="210" t="s">
        <v>62</v>
      </c>
      <c r="M67" s="210"/>
      <c r="N67" s="212" t="s">
        <v>538</v>
      </c>
    </row>
    <row r="68" spans="1:14" ht="17.25" customHeight="1" x14ac:dyDescent="0.25">
      <c r="A68" s="211">
        <v>44307</v>
      </c>
      <c r="B68" s="212" t="s">
        <v>68</v>
      </c>
      <c r="C68" s="210" t="s">
        <v>67</v>
      </c>
      <c r="D68" s="212" t="s">
        <v>91</v>
      </c>
      <c r="E68" s="734">
        <v>5000</v>
      </c>
      <c r="F68" s="220"/>
      <c r="G68" s="263">
        <f t="shared" si="3"/>
        <v>11000</v>
      </c>
      <c r="H68" s="291" t="s">
        <v>324</v>
      </c>
      <c r="I68" s="291" t="s">
        <v>18</v>
      </c>
      <c r="J68" s="210" t="s">
        <v>522</v>
      </c>
      <c r="K68" s="210" t="s">
        <v>135</v>
      </c>
      <c r="L68" s="210" t="s">
        <v>62</v>
      </c>
      <c r="M68" s="210"/>
      <c r="N68" s="212" t="s">
        <v>315</v>
      </c>
    </row>
    <row r="69" spans="1:14" ht="17.25" customHeight="1" x14ac:dyDescent="0.25">
      <c r="A69" s="211">
        <v>44307</v>
      </c>
      <c r="B69" s="516" t="s">
        <v>93</v>
      </c>
      <c r="C69" s="438" t="s">
        <v>93</v>
      </c>
      <c r="D69" s="675" t="s">
        <v>91</v>
      </c>
      <c r="E69" s="734">
        <v>3000</v>
      </c>
      <c r="F69" s="220"/>
      <c r="G69" s="263">
        <f t="shared" si="3"/>
        <v>8000</v>
      </c>
      <c r="H69" s="291" t="s">
        <v>324</v>
      </c>
      <c r="I69" s="291" t="s">
        <v>18</v>
      </c>
      <c r="J69" s="210" t="s">
        <v>522</v>
      </c>
      <c r="K69" s="210" t="s">
        <v>135</v>
      </c>
      <c r="L69" s="210" t="s">
        <v>62</v>
      </c>
      <c r="M69" s="210"/>
      <c r="N69" s="212"/>
    </row>
    <row r="70" spans="1:14" ht="17.25" customHeight="1" x14ac:dyDescent="0.25">
      <c r="A70" s="211">
        <v>44307</v>
      </c>
      <c r="B70" s="516" t="s">
        <v>93</v>
      </c>
      <c r="C70" s="438" t="s">
        <v>93</v>
      </c>
      <c r="D70" s="675" t="s">
        <v>91</v>
      </c>
      <c r="E70" s="734">
        <v>2000</v>
      </c>
      <c r="F70" s="220"/>
      <c r="G70" s="263">
        <f t="shared" si="3"/>
        <v>6000</v>
      </c>
      <c r="H70" s="291" t="s">
        <v>324</v>
      </c>
      <c r="I70" s="291" t="s">
        <v>18</v>
      </c>
      <c r="J70" s="210" t="s">
        <v>522</v>
      </c>
      <c r="K70" s="210" t="s">
        <v>135</v>
      </c>
      <c r="L70" s="210" t="s">
        <v>62</v>
      </c>
      <c r="M70" s="210"/>
      <c r="N70" s="212"/>
    </row>
    <row r="71" spans="1:14" ht="17.25" customHeight="1" x14ac:dyDescent="0.25">
      <c r="A71" s="211">
        <v>44307</v>
      </c>
      <c r="B71" s="516" t="s">
        <v>93</v>
      </c>
      <c r="C71" s="438" t="s">
        <v>93</v>
      </c>
      <c r="D71" s="675" t="s">
        <v>91</v>
      </c>
      <c r="E71" s="734">
        <v>3000</v>
      </c>
      <c r="F71" s="220"/>
      <c r="G71" s="263">
        <f t="shared" si="3"/>
        <v>3000</v>
      </c>
      <c r="H71" s="291" t="s">
        <v>324</v>
      </c>
      <c r="I71" s="291" t="s">
        <v>18</v>
      </c>
      <c r="J71" s="210" t="s">
        <v>522</v>
      </c>
      <c r="K71" s="210" t="s">
        <v>135</v>
      </c>
      <c r="L71" s="210" t="s">
        <v>62</v>
      </c>
      <c r="M71" s="210"/>
      <c r="N71" s="212"/>
    </row>
    <row r="72" spans="1:14" ht="17.25" customHeight="1" x14ac:dyDescent="0.25">
      <c r="A72" s="211">
        <v>44307</v>
      </c>
      <c r="B72" s="516" t="s">
        <v>93</v>
      </c>
      <c r="C72" s="438" t="s">
        <v>93</v>
      </c>
      <c r="D72" s="675" t="s">
        <v>91</v>
      </c>
      <c r="E72" s="734">
        <v>2000</v>
      </c>
      <c r="F72" s="220"/>
      <c r="G72" s="263">
        <f t="shared" si="3"/>
        <v>1000</v>
      </c>
      <c r="H72" s="291" t="s">
        <v>324</v>
      </c>
      <c r="I72" s="291" t="s">
        <v>18</v>
      </c>
      <c r="J72" s="210" t="s">
        <v>522</v>
      </c>
      <c r="K72" s="210" t="s">
        <v>135</v>
      </c>
      <c r="L72" s="210" t="s">
        <v>62</v>
      </c>
      <c r="M72" s="210"/>
      <c r="N72" s="212"/>
    </row>
    <row r="73" spans="1:14" ht="17.25" customHeight="1" x14ac:dyDescent="0.25">
      <c r="A73" s="211">
        <v>44308</v>
      </c>
      <c r="B73" s="516" t="s">
        <v>72</v>
      </c>
      <c r="C73" s="438" t="s">
        <v>50</v>
      </c>
      <c r="D73" s="675" t="s">
        <v>91</v>
      </c>
      <c r="E73" s="734"/>
      <c r="F73" s="220">
        <v>-1000</v>
      </c>
      <c r="G73" s="263">
        <f t="shared" si="3"/>
        <v>0</v>
      </c>
      <c r="H73" s="291" t="s">
        <v>324</v>
      </c>
      <c r="I73" s="291" t="s">
        <v>18</v>
      </c>
      <c r="J73" s="210" t="s">
        <v>522</v>
      </c>
      <c r="K73" s="210" t="s">
        <v>135</v>
      </c>
      <c r="L73" s="210" t="s">
        <v>62</v>
      </c>
      <c r="M73" s="210"/>
      <c r="N73" s="212"/>
    </row>
    <row r="74" spans="1:14" ht="17.25" customHeight="1" x14ac:dyDescent="0.25">
      <c r="A74" s="271">
        <v>44308</v>
      </c>
      <c r="B74" s="272" t="s">
        <v>105</v>
      </c>
      <c r="C74" s="273" t="s">
        <v>50</v>
      </c>
      <c r="D74" s="407" t="s">
        <v>91</v>
      </c>
      <c r="E74" s="789"/>
      <c r="F74" s="279">
        <v>62000</v>
      </c>
      <c r="G74" s="761">
        <f t="shared" si="3"/>
        <v>62000</v>
      </c>
      <c r="H74" s="424" t="s">
        <v>324</v>
      </c>
      <c r="I74" s="424" t="s">
        <v>18</v>
      </c>
      <c r="J74" s="273" t="s">
        <v>523</v>
      </c>
      <c r="K74" s="273" t="s">
        <v>135</v>
      </c>
      <c r="L74" s="273" t="s">
        <v>62</v>
      </c>
      <c r="M74" s="273"/>
      <c r="N74" s="272"/>
    </row>
    <row r="75" spans="1:14" ht="17.25" customHeight="1" x14ac:dyDescent="0.25">
      <c r="A75" s="211">
        <v>44308</v>
      </c>
      <c r="B75" s="212" t="s">
        <v>68</v>
      </c>
      <c r="C75" s="210" t="s">
        <v>67</v>
      </c>
      <c r="D75" s="287" t="s">
        <v>91</v>
      </c>
      <c r="E75" s="454">
        <v>4000</v>
      </c>
      <c r="F75" s="220"/>
      <c r="G75" s="263">
        <f>G74-E75+F75</f>
        <v>58000</v>
      </c>
      <c r="H75" s="291" t="s">
        <v>324</v>
      </c>
      <c r="I75" s="291" t="s">
        <v>18</v>
      </c>
      <c r="J75" s="210" t="s">
        <v>523</v>
      </c>
      <c r="K75" s="210" t="s">
        <v>135</v>
      </c>
      <c r="L75" s="210" t="s">
        <v>62</v>
      </c>
      <c r="M75" s="210"/>
      <c r="N75" s="212" t="s">
        <v>264</v>
      </c>
    </row>
    <row r="76" spans="1:14" ht="17.25" customHeight="1" x14ac:dyDescent="0.25">
      <c r="A76" s="211">
        <v>44308</v>
      </c>
      <c r="B76" s="212" t="s">
        <v>68</v>
      </c>
      <c r="C76" s="210" t="s">
        <v>67</v>
      </c>
      <c r="D76" s="287" t="s">
        <v>91</v>
      </c>
      <c r="E76" s="454">
        <v>9000</v>
      </c>
      <c r="F76" s="220"/>
      <c r="G76" s="263">
        <f t="shared" ref="G76:G118" si="4">G75-E76+F76</f>
        <v>49000</v>
      </c>
      <c r="H76" s="291" t="s">
        <v>324</v>
      </c>
      <c r="I76" s="291" t="s">
        <v>18</v>
      </c>
      <c r="J76" s="210" t="s">
        <v>523</v>
      </c>
      <c r="K76" s="210" t="s">
        <v>135</v>
      </c>
      <c r="L76" s="210" t="s">
        <v>62</v>
      </c>
      <c r="M76" s="210"/>
      <c r="N76" s="212" t="s">
        <v>524</v>
      </c>
    </row>
    <row r="77" spans="1:14" ht="17.25" customHeight="1" x14ac:dyDescent="0.25">
      <c r="A77" s="211">
        <v>44308</v>
      </c>
      <c r="B77" s="212" t="s">
        <v>68</v>
      </c>
      <c r="C77" s="210" t="s">
        <v>67</v>
      </c>
      <c r="D77" s="287" t="s">
        <v>91</v>
      </c>
      <c r="E77" s="454">
        <v>5000</v>
      </c>
      <c r="F77" s="220"/>
      <c r="G77" s="263">
        <f t="shared" si="4"/>
        <v>44000</v>
      </c>
      <c r="H77" s="291" t="s">
        <v>324</v>
      </c>
      <c r="I77" s="291" t="s">
        <v>18</v>
      </c>
      <c r="J77" s="210" t="s">
        <v>523</v>
      </c>
      <c r="K77" s="210" t="s">
        <v>135</v>
      </c>
      <c r="L77" s="210" t="s">
        <v>62</v>
      </c>
      <c r="M77" s="210"/>
      <c r="N77" s="212" t="s">
        <v>525</v>
      </c>
    </row>
    <row r="78" spans="1:14" ht="17.25" customHeight="1" x14ac:dyDescent="0.25">
      <c r="A78" s="211">
        <v>44308</v>
      </c>
      <c r="B78" s="212" t="s">
        <v>68</v>
      </c>
      <c r="C78" s="210" t="s">
        <v>67</v>
      </c>
      <c r="D78" s="287" t="s">
        <v>91</v>
      </c>
      <c r="E78" s="500">
        <v>12000</v>
      </c>
      <c r="F78" s="220"/>
      <c r="G78" s="263">
        <f t="shared" si="4"/>
        <v>32000</v>
      </c>
      <c r="H78" s="291" t="s">
        <v>324</v>
      </c>
      <c r="I78" s="291" t="s">
        <v>18</v>
      </c>
      <c r="J78" s="210" t="s">
        <v>523</v>
      </c>
      <c r="K78" s="210" t="s">
        <v>135</v>
      </c>
      <c r="L78" s="210" t="s">
        <v>62</v>
      </c>
      <c r="M78" s="210"/>
      <c r="N78" s="212" t="s">
        <v>526</v>
      </c>
    </row>
    <row r="79" spans="1:14" ht="17.25" customHeight="1" x14ac:dyDescent="0.25">
      <c r="A79" s="211">
        <v>44308</v>
      </c>
      <c r="B79" s="212" t="s">
        <v>68</v>
      </c>
      <c r="C79" s="210" t="s">
        <v>67</v>
      </c>
      <c r="D79" s="287" t="s">
        <v>91</v>
      </c>
      <c r="E79" s="500">
        <v>5000</v>
      </c>
      <c r="F79" s="220"/>
      <c r="G79" s="263">
        <f t="shared" si="4"/>
        <v>27000</v>
      </c>
      <c r="H79" s="291" t="s">
        <v>324</v>
      </c>
      <c r="I79" s="291" t="s">
        <v>18</v>
      </c>
      <c r="J79" s="210" t="s">
        <v>523</v>
      </c>
      <c r="K79" s="210" t="s">
        <v>135</v>
      </c>
      <c r="L79" s="210" t="s">
        <v>62</v>
      </c>
      <c r="M79" s="210"/>
      <c r="N79" s="212" t="s">
        <v>301</v>
      </c>
    </row>
    <row r="80" spans="1:14" ht="17.25" customHeight="1" x14ac:dyDescent="0.25">
      <c r="A80" s="211">
        <v>44308</v>
      </c>
      <c r="B80" s="212" t="s">
        <v>68</v>
      </c>
      <c r="C80" s="210" t="s">
        <v>67</v>
      </c>
      <c r="D80" s="287" t="s">
        <v>91</v>
      </c>
      <c r="E80" s="733">
        <v>15000</v>
      </c>
      <c r="F80" s="220"/>
      <c r="G80" s="263">
        <f t="shared" si="4"/>
        <v>12000</v>
      </c>
      <c r="H80" s="291" t="s">
        <v>324</v>
      </c>
      <c r="I80" s="291" t="s">
        <v>18</v>
      </c>
      <c r="J80" s="210" t="s">
        <v>523</v>
      </c>
      <c r="K80" s="210" t="s">
        <v>135</v>
      </c>
      <c r="L80" s="210" t="s">
        <v>62</v>
      </c>
      <c r="M80" s="210"/>
      <c r="N80" s="212" t="s">
        <v>302</v>
      </c>
    </row>
    <row r="81" spans="1:14" ht="17.25" customHeight="1" x14ac:dyDescent="0.25">
      <c r="A81" s="211">
        <v>44308</v>
      </c>
      <c r="B81" s="515" t="s">
        <v>93</v>
      </c>
      <c r="C81" s="438" t="s">
        <v>93</v>
      </c>
      <c r="D81" s="212" t="s">
        <v>91</v>
      </c>
      <c r="E81" s="733">
        <v>3000</v>
      </c>
      <c r="F81" s="220"/>
      <c r="G81" s="263">
        <f t="shared" si="4"/>
        <v>9000</v>
      </c>
      <c r="H81" s="291" t="s">
        <v>324</v>
      </c>
      <c r="I81" s="291" t="s">
        <v>18</v>
      </c>
      <c r="J81" s="210" t="s">
        <v>523</v>
      </c>
      <c r="K81" s="210" t="s">
        <v>135</v>
      </c>
      <c r="L81" s="210" t="s">
        <v>62</v>
      </c>
      <c r="M81" s="210"/>
      <c r="N81" s="212"/>
    </row>
    <row r="82" spans="1:14" ht="17.25" customHeight="1" x14ac:dyDescent="0.25">
      <c r="A82" s="211">
        <v>44308</v>
      </c>
      <c r="B82" s="515" t="s">
        <v>93</v>
      </c>
      <c r="C82" s="438" t="s">
        <v>93</v>
      </c>
      <c r="D82" s="212" t="s">
        <v>91</v>
      </c>
      <c r="E82" s="733">
        <v>2000</v>
      </c>
      <c r="F82" s="220"/>
      <c r="G82" s="263">
        <f t="shared" si="4"/>
        <v>7000</v>
      </c>
      <c r="H82" s="291" t="s">
        <v>324</v>
      </c>
      <c r="I82" s="291" t="s">
        <v>18</v>
      </c>
      <c r="J82" s="210" t="s">
        <v>523</v>
      </c>
      <c r="K82" s="210" t="s">
        <v>135</v>
      </c>
      <c r="L82" s="210" t="s">
        <v>62</v>
      </c>
      <c r="M82" s="210"/>
      <c r="N82" s="212"/>
    </row>
    <row r="83" spans="1:14" ht="17.25" customHeight="1" x14ac:dyDescent="0.25">
      <c r="A83" s="211">
        <v>44308</v>
      </c>
      <c r="B83" s="515" t="s">
        <v>93</v>
      </c>
      <c r="C83" s="438" t="s">
        <v>93</v>
      </c>
      <c r="D83" s="212" t="s">
        <v>91</v>
      </c>
      <c r="E83" s="733">
        <v>2000</v>
      </c>
      <c r="F83" s="220"/>
      <c r="G83" s="263">
        <f t="shared" si="4"/>
        <v>5000</v>
      </c>
      <c r="H83" s="291" t="s">
        <v>324</v>
      </c>
      <c r="I83" s="291" t="s">
        <v>18</v>
      </c>
      <c r="J83" s="210" t="s">
        <v>523</v>
      </c>
      <c r="K83" s="210" t="s">
        <v>135</v>
      </c>
      <c r="L83" s="210" t="s">
        <v>62</v>
      </c>
      <c r="M83" s="210"/>
      <c r="N83" s="212"/>
    </row>
    <row r="84" spans="1:14" ht="17.25" customHeight="1" x14ac:dyDescent="0.25">
      <c r="A84" s="211">
        <v>44308</v>
      </c>
      <c r="B84" s="515" t="s">
        <v>93</v>
      </c>
      <c r="C84" s="438" t="s">
        <v>93</v>
      </c>
      <c r="D84" s="212" t="s">
        <v>91</v>
      </c>
      <c r="E84" s="733">
        <v>3000</v>
      </c>
      <c r="F84" s="220"/>
      <c r="G84" s="263">
        <f t="shared" si="4"/>
        <v>2000</v>
      </c>
      <c r="H84" s="291" t="s">
        <v>324</v>
      </c>
      <c r="I84" s="291" t="s">
        <v>18</v>
      </c>
      <c r="J84" s="210" t="s">
        <v>523</v>
      </c>
      <c r="K84" s="210" t="s">
        <v>135</v>
      </c>
      <c r="L84" s="210" t="s">
        <v>62</v>
      </c>
      <c r="M84" s="210"/>
      <c r="N84" s="212"/>
    </row>
    <row r="85" spans="1:14" ht="17.25" customHeight="1" x14ac:dyDescent="0.25">
      <c r="A85" s="531">
        <v>44309</v>
      </c>
      <c r="B85" s="515" t="s">
        <v>72</v>
      </c>
      <c r="C85" s="438" t="s">
        <v>50</v>
      </c>
      <c r="D85" s="212" t="s">
        <v>91</v>
      </c>
      <c r="E85" s="733"/>
      <c r="F85" s="220">
        <v>-2000</v>
      </c>
      <c r="G85" s="263">
        <f t="shared" si="4"/>
        <v>0</v>
      </c>
      <c r="H85" s="291" t="s">
        <v>324</v>
      </c>
      <c r="I85" s="291" t="s">
        <v>18</v>
      </c>
      <c r="J85" s="210" t="s">
        <v>523</v>
      </c>
      <c r="K85" s="210" t="s">
        <v>135</v>
      </c>
      <c r="L85" s="210" t="s">
        <v>62</v>
      </c>
      <c r="M85" s="210"/>
      <c r="N85" s="212"/>
    </row>
    <row r="86" spans="1:14" ht="17.25" customHeight="1" x14ac:dyDescent="0.25">
      <c r="A86" s="271">
        <v>44309</v>
      </c>
      <c r="B86" s="272" t="s">
        <v>105</v>
      </c>
      <c r="C86" s="272" t="s">
        <v>50</v>
      </c>
      <c r="D86" s="407" t="s">
        <v>91</v>
      </c>
      <c r="E86" s="976"/>
      <c r="F86" s="279">
        <v>63000</v>
      </c>
      <c r="G86" s="761">
        <f t="shared" si="4"/>
        <v>63000</v>
      </c>
      <c r="H86" s="424" t="s">
        <v>324</v>
      </c>
      <c r="I86" s="424" t="s">
        <v>18</v>
      </c>
      <c r="J86" s="273" t="s">
        <v>558</v>
      </c>
      <c r="K86" s="273" t="s">
        <v>135</v>
      </c>
      <c r="L86" s="273" t="s">
        <v>62</v>
      </c>
      <c r="M86" s="273"/>
      <c r="N86" s="272"/>
    </row>
    <row r="87" spans="1:14" ht="17.25" customHeight="1" x14ac:dyDescent="0.25">
      <c r="A87" s="531">
        <v>44309</v>
      </c>
      <c r="B87" s="515" t="s">
        <v>68</v>
      </c>
      <c r="C87" s="438" t="s">
        <v>50</v>
      </c>
      <c r="D87" s="212" t="s">
        <v>91</v>
      </c>
      <c r="E87" s="733">
        <v>4000</v>
      </c>
      <c r="F87" s="220"/>
      <c r="G87" s="263">
        <f t="shared" si="4"/>
        <v>59000</v>
      </c>
      <c r="H87" s="291" t="s">
        <v>324</v>
      </c>
      <c r="I87" s="291" t="s">
        <v>18</v>
      </c>
      <c r="J87" s="210" t="s">
        <v>558</v>
      </c>
      <c r="K87" s="210" t="s">
        <v>135</v>
      </c>
      <c r="L87" s="210" t="s">
        <v>62</v>
      </c>
      <c r="M87" s="210"/>
      <c r="N87" s="212" t="s">
        <v>264</v>
      </c>
    </row>
    <row r="88" spans="1:14" ht="17.25" customHeight="1" x14ac:dyDescent="0.25">
      <c r="A88" s="531">
        <v>44309</v>
      </c>
      <c r="B88" s="515" t="s">
        <v>68</v>
      </c>
      <c r="C88" s="438" t="s">
        <v>50</v>
      </c>
      <c r="D88" s="212" t="s">
        <v>91</v>
      </c>
      <c r="E88" s="733">
        <v>7000</v>
      </c>
      <c r="F88" s="220"/>
      <c r="G88" s="263">
        <f t="shared" si="4"/>
        <v>52000</v>
      </c>
      <c r="H88" s="291" t="s">
        <v>324</v>
      </c>
      <c r="I88" s="291" t="s">
        <v>18</v>
      </c>
      <c r="J88" s="210" t="s">
        <v>558</v>
      </c>
      <c r="K88" s="210" t="s">
        <v>135</v>
      </c>
      <c r="L88" s="210" t="s">
        <v>62</v>
      </c>
      <c r="M88" s="210"/>
      <c r="N88" s="212" t="s">
        <v>448</v>
      </c>
    </row>
    <row r="89" spans="1:14" ht="17.25" customHeight="1" x14ac:dyDescent="0.25">
      <c r="A89" s="531">
        <v>44309</v>
      </c>
      <c r="B89" s="515" t="s">
        <v>68</v>
      </c>
      <c r="C89" s="438" t="s">
        <v>50</v>
      </c>
      <c r="D89" s="212" t="s">
        <v>91</v>
      </c>
      <c r="E89" s="500">
        <v>12000</v>
      </c>
      <c r="F89" s="220"/>
      <c r="G89" s="263">
        <f t="shared" si="4"/>
        <v>40000</v>
      </c>
      <c r="H89" s="291" t="s">
        <v>324</v>
      </c>
      <c r="I89" s="291" t="s">
        <v>18</v>
      </c>
      <c r="J89" s="210" t="s">
        <v>558</v>
      </c>
      <c r="K89" s="210" t="s">
        <v>135</v>
      </c>
      <c r="L89" s="210" t="s">
        <v>62</v>
      </c>
      <c r="M89" s="210"/>
      <c r="N89" s="212" t="s">
        <v>559</v>
      </c>
    </row>
    <row r="90" spans="1:14" ht="17.25" customHeight="1" x14ac:dyDescent="0.25">
      <c r="A90" s="531">
        <v>44309</v>
      </c>
      <c r="B90" s="515" t="s">
        <v>68</v>
      </c>
      <c r="C90" s="438" t="s">
        <v>50</v>
      </c>
      <c r="D90" s="212" t="s">
        <v>91</v>
      </c>
      <c r="E90" s="733">
        <v>15000</v>
      </c>
      <c r="F90" s="220"/>
      <c r="G90" s="263">
        <f t="shared" si="4"/>
        <v>25000</v>
      </c>
      <c r="H90" s="291" t="s">
        <v>324</v>
      </c>
      <c r="I90" s="291" t="s">
        <v>18</v>
      </c>
      <c r="J90" s="210" t="s">
        <v>558</v>
      </c>
      <c r="K90" s="210" t="s">
        <v>135</v>
      </c>
      <c r="L90" s="210" t="s">
        <v>62</v>
      </c>
      <c r="M90" s="210"/>
      <c r="N90" s="212" t="s">
        <v>560</v>
      </c>
    </row>
    <row r="91" spans="1:14" ht="17.25" customHeight="1" x14ac:dyDescent="0.25">
      <c r="A91" s="531">
        <v>44309</v>
      </c>
      <c r="B91" s="515" t="s">
        <v>68</v>
      </c>
      <c r="C91" s="438" t="s">
        <v>50</v>
      </c>
      <c r="D91" s="212" t="s">
        <v>91</v>
      </c>
      <c r="E91" s="733">
        <v>15000</v>
      </c>
      <c r="F91" s="220"/>
      <c r="G91" s="263">
        <f t="shared" si="4"/>
        <v>10000</v>
      </c>
      <c r="H91" s="291" t="s">
        <v>324</v>
      </c>
      <c r="I91" s="291" t="s">
        <v>18</v>
      </c>
      <c r="J91" s="210" t="s">
        <v>558</v>
      </c>
      <c r="K91" s="210" t="s">
        <v>135</v>
      </c>
      <c r="L91" s="210" t="s">
        <v>62</v>
      </c>
      <c r="M91" s="210"/>
      <c r="N91" s="212" t="s">
        <v>561</v>
      </c>
    </row>
    <row r="92" spans="1:14" x14ac:dyDescent="0.25">
      <c r="A92" s="531">
        <v>44309</v>
      </c>
      <c r="B92" s="515" t="s">
        <v>93</v>
      </c>
      <c r="C92" s="438" t="s">
        <v>93</v>
      </c>
      <c r="D92" s="212" t="s">
        <v>91</v>
      </c>
      <c r="E92" s="734">
        <v>3000</v>
      </c>
      <c r="F92" s="203"/>
      <c r="G92" s="263">
        <f t="shared" si="4"/>
        <v>7000</v>
      </c>
      <c r="H92" s="291" t="s">
        <v>324</v>
      </c>
      <c r="I92" s="291" t="s">
        <v>18</v>
      </c>
      <c r="J92" s="210" t="s">
        <v>558</v>
      </c>
      <c r="K92" s="210" t="s">
        <v>135</v>
      </c>
      <c r="L92" s="210" t="s">
        <v>62</v>
      </c>
      <c r="M92" s="210"/>
      <c r="N92" s="212"/>
    </row>
    <row r="93" spans="1:14" x14ac:dyDescent="0.25">
      <c r="A93" s="531">
        <v>44309</v>
      </c>
      <c r="B93" s="515" t="s">
        <v>93</v>
      </c>
      <c r="C93" s="438" t="s">
        <v>93</v>
      </c>
      <c r="D93" s="212" t="s">
        <v>91</v>
      </c>
      <c r="E93" s="734">
        <v>2000</v>
      </c>
      <c r="F93" s="203"/>
      <c r="G93" s="263">
        <f t="shared" si="4"/>
        <v>5000</v>
      </c>
      <c r="H93" s="291" t="s">
        <v>324</v>
      </c>
      <c r="I93" s="291" t="s">
        <v>18</v>
      </c>
      <c r="J93" s="210" t="s">
        <v>558</v>
      </c>
      <c r="K93" s="210" t="s">
        <v>135</v>
      </c>
      <c r="L93" s="210" t="s">
        <v>62</v>
      </c>
      <c r="M93" s="210"/>
      <c r="N93" s="212"/>
    </row>
    <row r="94" spans="1:14" x14ac:dyDescent="0.25">
      <c r="A94" s="531">
        <v>44309</v>
      </c>
      <c r="B94" s="515" t="s">
        <v>93</v>
      </c>
      <c r="C94" s="438" t="s">
        <v>93</v>
      </c>
      <c r="D94" s="212" t="s">
        <v>91</v>
      </c>
      <c r="E94" s="728">
        <v>2000</v>
      </c>
      <c r="F94" s="219"/>
      <c r="G94" s="263">
        <f t="shared" si="4"/>
        <v>3000</v>
      </c>
      <c r="H94" s="756" t="s">
        <v>324</v>
      </c>
      <c r="I94" s="291" t="s">
        <v>18</v>
      </c>
      <c r="J94" s="210" t="s">
        <v>558</v>
      </c>
      <c r="K94" s="210" t="s">
        <v>135</v>
      </c>
      <c r="L94" s="291" t="s">
        <v>62</v>
      </c>
      <c r="M94" s="210"/>
      <c r="N94" s="212"/>
    </row>
    <row r="95" spans="1:14" x14ac:dyDescent="0.25">
      <c r="A95" s="531">
        <v>44309</v>
      </c>
      <c r="B95" s="515" t="s">
        <v>93</v>
      </c>
      <c r="C95" s="438" t="s">
        <v>93</v>
      </c>
      <c r="D95" s="212" t="s">
        <v>91</v>
      </c>
      <c r="E95" s="743">
        <v>3000</v>
      </c>
      <c r="F95" s="743"/>
      <c r="G95" s="263">
        <f>G94-E95+F95</f>
        <v>0</v>
      </c>
      <c r="H95" s="228" t="s">
        <v>324</v>
      </c>
      <c r="I95" s="291" t="s">
        <v>18</v>
      </c>
      <c r="J95" s="210" t="s">
        <v>558</v>
      </c>
      <c r="K95" s="210" t="s">
        <v>135</v>
      </c>
      <c r="L95" s="291" t="s">
        <v>62</v>
      </c>
      <c r="M95" s="210"/>
      <c r="N95" s="212"/>
    </row>
    <row r="96" spans="1:14" x14ac:dyDescent="0.25">
      <c r="A96" s="271">
        <v>44312</v>
      </c>
      <c r="B96" s="272" t="s">
        <v>105</v>
      </c>
      <c r="C96" s="272" t="s">
        <v>50</v>
      </c>
      <c r="D96" s="272" t="s">
        <v>91</v>
      </c>
      <c r="E96" s="428"/>
      <c r="F96" s="432">
        <v>63000</v>
      </c>
      <c r="G96" s="761">
        <f t="shared" si="4"/>
        <v>63000</v>
      </c>
      <c r="H96" s="273" t="s">
        <v>324</v>
      </c>
      <c r="I96" s="424" t="s">
        <v>18</v>
      </c>
      <c r="J96" s="273" t="s">
        <v>581</v>
      </c>
      <c r="K96" s="273" t="s">
        <v>135</v>
      </c>
      <c r="L96" s="424" t="s">
        <v>62</v>
      </c>
      <c r="M96" s="273"/>
      <c r="N96" s="272"/>
    </row>
    <row r="97" spans="1:15" x14ac:dyDescent="0.25">
      <c r="A97" s="255">
        <v>44312</v>
      </c>
      <c r="B97" s="210" t="s">
        <v>68</v>
      </c>
      <c r="C97" s="210" t="s">
        <v>67</v>
      </c>
      <c r="D97" s="210" t="s">
        <v>91</v>
      </c>
      <c r="E97" s="203">
        <v>4000</v>
      </c>
      <c r="F97" s="203"/>
      <c r="G97" s="263">
        <f t="shared" si="4"/>
        <v>59000</v>
      </c>
      <c r="H97" s="210" t="s">
        <v>324</v>
      </c>
      <c r="I97" s="291" t="s">
        <v>18</v>
      </c>
      <c r="J97" s="210" t="s">
        <v>581</v>
      </c>
      <c r="K97" s="210" t="s">
        <v>135</v>
      </c>
      <c r="L97" s="291" t="s">
        <v>62</v>
      </c>
      <c r="M97" s="210"/>
      <c r="N97" s="212" t="s">
        <v>264</v>
      </c>
    </row>
    <row r="98" spans="1:15" x14ac:dyDescent="0.25">
      <c r="A98" s="255">
        <v>44312</v>
      </c>
      <c r="B98" s="210" t="s">
        <v>68</v>
      </c>
      <c r="C98" s="210" t="s">
        <v>67</v>
      </c>
      <c r="D98" s="210" t="s">
        <v>91</v>
      </c>
      <c r="E98" s="203">
        <v>14000</v>
      </c>
      <c r="F98" s="203"/>
      <c r="G98" s="263">
        <f t="shared" si="4"/>
        <v>45000</v>
      </c>
      <c r="H98" s="210" t="s">
        <v>324</v>
      </c>
      <c r="I98" s="291" t="s">
        <v>18</v>
      </c>
      <c r="J98" s="210" t="s">
        <v>581</v>
      </c>
      <c r="K98" s="210" t="s">
        <v>135</v>
      </c>
      <c r="L98" s="291" t="s">
        <v>62</v>
      </c>
      <c r="M98" s="210"/>
      <c r="N98" s="212" t="s">
        <v>374</v>
      </c>
    </row>
    <row r="99" spans="1:15" x14ac:dyDescent="0.25">
      <c r="A99" s="255">
        <v>44312</v>
      </c>
      <c r="B99" s="210" t="s">
        <v>68</v>
      </c>
      <c r="C99" s="210" t="s">
        <v>67</v>
      </c>
      <c r="D99" s="210" t="s">
        <v>91</v>
      </c>
      <c r="E99" s="203">
        <v>10000</v>
      </c>
      <c r="F99" s="203"/>
      <c r="G99" s="263">
        <f t="shared" si="4"/>
        <v>35000</v>
      </c>
      <c r="H99" s="210" t="s">
        <v>324</v>
      </c>
      <c r="I99" s="291" t="s">
        <v>18</v>
      </c>
      <c r="J99" s="210" t="s">
        <v>581</v>
      </c>
      <c r="K99" s="210" t="s">
        <v>135</v>
      </c>
      <c r="L99" s="291" t="s">
        <v>62</v>
      </c>
      <c r="M99" s="210"/>
      <c r="N99" s="212" t="s">
        <v>582</v>
      </c>
    </row>
    <row r="100" spans="1:15" x14ac:dyDescent="0.25">
      <c r="A100" s="255">
        <v>44312</v>
      </c>
      <c r="B100" s="210" t="s">
        <v>68</v>
      </c>
      <c r="C100" s="210" t="s">
        <v>67</v>
      </c>
      <c r="D100" s="210" t="s">
        <v>91</v>
      </c>
      <c r="E100" s="203">
        <v>14000</v>
      </c>
      <c r="F100" s="307"/>
      <c r="G100" s="263">
        <f t="shared" si="4"/>
        <v>21000</v>
      </c>
      <c r="H100" s="210" t="s">
        <v>324</v>
      </c>
      <c r="I100" s="291" t="s">
        <v>18</v>
      </c>
      <c r="J100" s="210" t="s">
        <v>581</v>
      </c>
      <c r="K100" s="210" t="s">
        <v>135</v>
      </c>
      <c r="L100" s="291" t="s">
        <v>62</v>
      </c>
      <c r="M100" s="210"/>
      <c r="N100" s="212" t="s">
        <v>583</v>
      </c>
    </row>
    <row r="101" spans="1:15" x14ac:dyDescent="0.25">
      <c r="A101" s="255">
        <v>44312</v>
      </c>
      <c r="B101" s="210" t="s">
        <v>68</v>
      </c>
      <c r="C101" s="210" t="s">
        <v>67</v>
      </c>
      <c r="D101" s="210" t="s">
        <v>91</v>
      </c>
      <c r="E101" s="980">
        <v>9000</v>
      </c>
      <c r="F101" s="978"/>
      <c r="G101" s="263">
        <f t="shared" si="4"/>
        <v>12000</v>
      </c>
      <c r="H101" s="221" t="s">
        <v>324</v>
      </c>
      <c r="I101" s="291" t="s">
        <v>18</v>
      </c>
      <c r="J101" s="210" t="s">
        <v>581</v>
      </c>
      <c r="K101" s="210" t="s">
        <v>135</v>
      </c>
      <c r="L101" s="291" t="s">
        <v>62</v>
      </c>
      <c r="M101" s="725"/>
      <c r="N101" s="979" t="s">
        <v>584</v>
      </c>
    </row>
    <row r="102" spans="1:15" x14ac:dyDescent="0.25">
      <c r="A102" s="255">
        <v>44312</v>
      </c>
      <c r="B102" s="496" t="s">
        <v>93</v>
      </c>
      <c r="C102" s="496" t="s">
        <v>93</v>
      </c>
      <c r="D102" s="496" t="s">
        <v>91</v>
      </c>
      <c r="E102" s="983">
        <v>3000</v>
      </c>
      <c r="F102" s="26"/>
      <c r="G102" s="263">
        <f t="shared" si="4"/>
        <v>9000</v>
      </c>
      <c r="H102" s="26" t="s">
        <v>324</v>
      </c>
      <c r="I102" s="291" t="s">
        <v>18</v>
      </c>
      <c r="J102" s="210" t="s">
        <v>581</v>
      </c>
      <c r="K102" s="210" t="s">
        <v>135</v>
      </c>
      <c r="L102" s="291" t="s">
        <v>62</v>
      </c>
      <c r="M102" s="26"/>
      <c r="N102" s="25"/>
      <c r="O102" s="26"/>
    </row>
    <row r="103" spans="1:15" x14ac:dyDescent="0.25">
      <c r="A103" s="255">
        <v>44312</v>
      </c>
      <c r="B103" s="496" t="s">
        <v>93</v>
      </c>
      <c r="C103" s="496" t="s">
        <v>93</v>
      </c>
      <c r="D103" s="496" t="s">
        <v>91</v>
      </c>
      <c r="E103" s="983">
        <v>2000</v>
      </c>
      <c r="F103" s="26"/>
      <c r="G103" s="263">
        <f t="shared" si="4"/>
        <v>7000</v>
      </c>
      <c r="H103" s="26" t="s">
        <v>324</v>
      </c>
      <c r="I103" s="291" t="s">
        <v>18</v>
      </c>
      <c r="J103" s="210" t="s">
        <v>581</v>
      </c>
      <c r="K103" s="210" t="s">
        <v>135</v>
      </c>
      <c r="L103" s="291" t="s">
        <v>62</v>
      </c>
      <c r="M103" s="26"/>
      <c r="N103" s="25"/>
      <c r="O103" s="26"/>
    </row>
    <row r="104" spans="1:15" x14ac:dyDescent="0.25">
      <c r="A104" s="255">
        <v>44312</v>
      </c>
      <c r="B104" s="496" t="s">
        <v>93</v>
      </c>
      <c r="C104" s="496" t="s">
        <v>93</v>
      </c>
      <c r="D104" s="496" t="s">
        <v>91</v>
      </c>
      <c r="E104" s="983">
        <v>2000</v>
      </c>
      <c r="F104" s="26"/>
      <c r="G104" s="263">
        <f t="shared" si="4"/>
        <v>5000</v>
      </c>
      <c r="H104" s="26" t="s">
        <v>324</v>
      </c>
      <c r="I104" s="291" t="s">
        <v>18</v>
      </c>
      <c r="J104" s="210" t="s">
        <v>581</v>
      </c>
      <c r="K104" s="210" t="s">
        <v>135</v>
      </c>
      <c r="L104" s="291" t="s">
        <v>62</v>
      </c>
      <c r="M104" s="26"/>
      <c r="N104" s="25"/>
      <c r="O104" s="26"/>
    </row>
    <row r="105" spans="1:15" x14ac:dyDescent="0.25">
      <c r="A105" s="255">
        <v>44312</v>
      </c>
      <c r="B105" s="496" t="s">
        <v>93</v>
      </c>
      <c r="C105" s="496" t="s">
        <v>93</v>
      </c>
      <c r="D105" s="496" t="s">
        <v>91</v>
      </c>
      <c r="E105" s="983">
        <v>3000</v>
      </c>
      <c r="F105" s="26"/>
      <c r="G105" s="263">
        <f t="shared" si="4"/>
        <v>2000</v>
      </c>
      <c r="H105" s="26" t="s">
        <v>324</v>
      </c>
      <c r="I105" s="291" t="s">
        <v>18</v>
      </c>
      <c r="J105" s="210" t="s">
        <v>581</v>
      </c>
      <c r="K105" s="210" t="s">
        <v>135</v>
      </c>
      <c r="L105" s="291" t="s">
        <v>62</v>
      </c>
      <c r="M105" s="26"/>
      <c r="N105" s="25"/>
      <c r="O105" s="26"/>
    </row>
    <row r="106" spans="1:15" x14ac:dyDescent="0.25">
      <c r="A106" s="48">
        <v>44313</v>
      </c>
      <c r="B106" s="26" t="s">
        <v>72</v>
      </c>
      <c r="C106" s="26" t="s">
        <v>50</v>
      </c>
      <c r="D106" s="26" t="s">
        <v>91</v>
      </c>
      <c r="E106" s="981"/>
      <c r="F106" s="981">
        <v>-2000</v>
      </c>
      <c r="G106" s="263">
        <f t="shared" si="4"/>
        <v>0</v>
      </c>
      <c r="H106" s="26" t="s">
        <v>324</v>
      </c>
      <c r="I106" s="124" t="s">
        <v>18</v>
      </c>
      <c r="J106" s="210" t="s">
        <v>581</v>
      </c>
      <c r="K106" s="124" t="s">
        <v>135</v>
      </c>
      <c r="L106" s="124" t="s">
        <v>62</v>
      </c>
      <c r="M106" s="26"/>
      <c r="N106" s="25"/>
      <c r="O106" s="26"/>
    </row>
    <row r="107" spans="1:15" x14ac:dyDescent="0.25">
      <c r="A107" s="271">
        <v>44313</v>
      </c>
      <c r="B107" s="272" t="s">
        <v>105</v>
      </c>
      <c r="C107" s="272" t="s">
        <v>50</v>
      </c>
      <c r="D107" s="272" t="s">
        <v>91</v>
      </c>
      <c r="E107" s="428"/>
      <c r="F107" s="985">
        <v>63000</v>
      </c>
      <c r="G107" s="761">
        <f t="shared" si="4"/>
        <v>63000</v>
      </c>
      <c r="H107" s="273" t="s">
        <v>324</v>
      </c>
      <c r="I107" s="273" t="s">
        <v>18</v>
      </c>
      <c r="J107" s="273" t="s">
        <v>607</v>
      </c>
      <c r="K107" s="273" t="s">
        <v>135</v>
      </c>
      <c r="L107" s="273" t="s">
        <v>62</v>
      </c>
      <c r="M107" s="273"/>
      <c r="N107" s="272"/>
      <c r="O107" s="273"/>
    </row>
    <row r="108" spans="1:15" x14ac:dyDescent="0.25">
      <c r="A108" s="48">
        <v>44313</v>
      </c>
      <c r="B108" s="26" t="s">
        <v>68</v>
      </c>
      <c r="C108" s="26" t="s">
        <v>67</v>
      </c>
      <c r="D108" s="26" t="s">
        <v>91</v>
      </c>
      <c r="E108" s="981">
        <v>4000</v>
      </c>
      <c r="F108" s="26"/>
      <c r="G108" s="263">
        <f t="shared" si="4"/>
        <v>59000</v>
      </c>
      <c r="H108" s="26" t="s">
        <v>324</v>
      </c>
      <c r="I108" s="124" t="s">
        <v>18</v>
      </c>
      <c r="J108" s="210" t="s">
        <v>607</v>
      </c>
      <c r="K108" s="124" t="s">
        <v>135</v>
      </c>
      <c r="L108" s="124" t="s">
        <v>62</v>
      </c>
      <c r="M108" s="26"/>
      <c r="N108" s="25" t="s">
        <v>264</v>
      </c>
      <c r="O108" s="26"/>
    </row>
    <row r="109" spans="1:15" x14ac:dyDescent="0.25">
      <c r="A109" s="48">
        <v>44313</v>
      </c>
      <c r="B109" s="26" t="s">
        <v>68</v>
      </c>
      <c r="C109" s="26" t="s">
        <v>67</v>
      </c>
      <c r="D109" s="26" t="s">
        <v>91</v>
      </c>
      <c r="E109" s="981">
        <v>9000</v>
      </c>
      <c r="F109" s="26"/>
      <c r="G109" s="263">
        <f t="shared" si="4"/>
        <v>50000</v>
      </c>
      <c r="H109" s="26" t="s">
        <v>324</v>
      </c>
      <c r="I109" s="124" t="s">
        <v>18</v>
      </c>
      <c r="J109" s="210" t="s">
        <v>607</v>
      </c>
      <c r="K109" s="124" t="s">
        <v>135</v>
      </c>
      <c r="L109" s="124" t="s">
        <v>62</v>
      </c>
      <c r="M109" s="26"/>
      <c r="N109" s="25" t="s">
        <v>448</v>
      </c>
      <c r="O109" s="26"/>
    </row>
    <row r="110" spans="1:15" x14ac:dyDescent="0.25">
      <c r="A110" s="48">
        <v>44313</v>
      </c>
      <c r="B110" s="26" t="s">
        <v>68</v>
      </c>
      <c r="C110" s="26" t="s">
        <v>67</v>
      </c>
      <c r="D110" s="26" t="s">
        <v>91</v>
      </c>
      <c r="E110" s="981">
        <v>10000</v>
      </c>
      <c r="F110" s="26"/>
      <c r="G110" s="263">
        <f t="shared" si="4"/>
        <v>40000</v>
      </c>
      <c r="H110" s="26" t="s">
        <v>324</v>
      </c>
      <c r="I110" s="124" t="s">
        <v>18</v>
      </c>
      <c r="J110" s="210" t="s">
        <v>607</v>
      </c>
      <c r="K110" s="124" t="s">
        <v>135</v>
      </c>
      <c r="L110" s="124" t="s">
        <v>62</v>
      </c>
      <c r="M110" s="26"/>
      <c r="N110" s="25" t="s">
        <v>608</v>
      </c>
      <c r="O110" s="26"/>
    </row>
    <row r="111" spans="1:15" x14ac:dyDescent="0.25">
      <c r="A111" s="48">
        <v>44313</v>
      </c>
      <c r="B111" s="26" t="s">
        <v>68</v>
      </c>
      <c r="C111" s="26" t="s">
        <v>67</v>
      </c>
      <c r="D111" s="26" t="s">
        <v>91</v>
      </c>
      <c r="E111" s="981">
        <v>14000</v>
      </c>
      <c r="F111" s="26"/>
      <c r="G111" s="263">
        <f t="shared" si="4"/>
        <v>26000</v>
      </c>
      <c r="H111" s="26" t="s">
        <v>324</v>
      </c>
      <c r="I111" s="124" t="s">
        <v>18</v>
      </c>
      <c r="J111" s="210" t="s">
        <v>607</v>
      </c>
      <c r="K111" s="124" t="s">
        <v>135</v>
      </c>
      <c r="L111" s="124" t="s">
        <v>62</v>
      </c>
      <c r="M111" s="26"/>
      <c r="N111" s="25" t="s">
        <v>609</v>
      </c>
      <c r="O111" s="26"/>
    </row>
    <row r="112" spans="1:15" x14ac:dyDescent="0.25">
      <c r="A112" s="48">
        <v>44313</v>
      </c>
      <c r="B112" s="26" t="s">
        <v>68</v>
      </c>
      <c r="C112" s="26" t="s">
        <v>67</v>
      </c>
      <c r="D112" s="26" t="s">
        <v>91</v>
      </c>
      <c r="E112" s="981">
        <v>10000</v>
      </c>
      <c r="F112" s="26"/>
      <c r="G112" s="263">
        <f t="shared" si="4"/>
        <v>16000</v>
      </c>
      <c r="H112" s="26" t="s">
        <v>324</v>
      </c>
      <c r="I112" s="124" t="s">
        <v>18</v>
      </c>
      <c r="J112" s="210" t="s">
        <v>607</v>
      </c>
      <c r="K112" s="124" t="s">
        <v>135</v>
      </c>
      <c r="L112" s="124" t="s">
        <v>62</v>
      </c>
      <c r="M112" s="26"/>
      <c r="N112" s="25" t="s">
        <v>610</v>
      </c>
      <c r="O112" s="26"/>
    </row>
    <row r="113" spans="1:15" x14ac:dyDescent="0.25">
      <c r="A113" s="48">
        <v>44313</v>
      </c>
      <c r="B113" s="26" t="s">
        <v>68</v>
      </c>
      <c r="C113" s="26" t="s">
        <v>67</v>
      </c>
      <c r="D113" s="26" t="s">
        <v>91</v>
      </c>
      <c r="E113" s="981">
        <v>5000</v>
      </c>
      <c r="F113" s="26"/>
      <c r="G113" s="263">
        <f t="shared" si="4"/>
        <v>11000</v>
      </c>
      <c r="H113" s="26" t="s">
        <v>324</v>
      </c>
      <c r="I113" s="124" t="s">
        <v>18</v>
      </c>
      <c r="J113" s="210" t="s">
        <v>607</v>
      </c>
      <c r="K113" s="124" t="s">
        <v>135</v>
      </c>
      <c r="L113" s="124" t="s">
        <v>62</v>
      </c>
      <c r="M113" s="26"/>
      <c r="N113" s="25" t="s">
        <v>315</v>
      </c>
      <c r="O113" s="26"/>
    </row>
    <row r="114" spans="1:15" x14ac:dyDescent="0.25">
      <c r="A114" s="48">
        <v>44313</v>
      </c>
      <c r="B114" s="26" t="s">
        <v>93</v>
      </c>
      <c r="C114" s="26" t="s">
        <v>93</v>
      </c>
      <c r="D114" s="26" t="s">
        <v>91</v>
      </c>
      <c r="E114" s="981">
        <v>1000</v>
      </c>
      <c r="F114" s="26"/>
      <c r="G114" s="263">
        <f t="shared" si="4"/>
        <v>10000</v>
      </c>
      <c r="H114" s="26" t="s">
        <v>324</v>
      </c>
      <c r="I114" s="124" t="s">
        <v>18</v>
      </c>
      <c r="J114" s="210" t="s">
        <v>607</v>
      </c>
      <c r="K114" s="124" t="s">
        <v>135</v>
      </c>
      <c r="L114" s="124" t="s">
        <v>62</v>
      </c>
      <c r="M114" s="26"/>
      <c r="N114" s="25"/>
      <c r="O114" s="26"/>
    </row>
    <row r="115" spans="1:15" x14ac:dyDescent="0.25">
      <c r="A115" s="48">
        <v>44313</v>
      </c>
      <c r="B115" s="26" t="s">
        <v>93</v>
      </c>
      <c r="C115" s="26" t="s">
        <v>93</v>
      </c>
      <c r="D115" s="26" t="s">
        <v>91</v>
      </c>
      <c r="E115" s="981">
        <v>2000</v>
      </c>
      <c r="F115" s="26"/>
      <c r="G115" s="263">
        <f t="shared" si="4"/>
        <v>8000</v>
      </c>
      <c r="H115" s="26" t="s">
        <v>324</v>
      </c>
      <c r="I115" s="124" t="s">
        <v>18</v>
      </c>
      <c r="J115" s="210" t="s">
        <v>607</v>
      </c>
      <c r="K115" s="124" t="s">
        <v>135</v>
      </c>
      <c r="L115" s="124" t="s">
        <v>62</v>
      </c>
      <c r="M115" s="26"/>
      <c r="N115" s="25"/>
      <c r="O115" s="26"/>
    </row>
    <row r="116" spans="1:15" x14ac:dyDescent="0.25">
      <c r="A116" s="48">
        <v>44313</v>
      </c>
      <c r="B116" s="26" t="s">
        <v>93</v>
      </c>
      <c r="C116" s="26" t="s">
        <v>93</v>
      </c>
      <c r="D116" s="26" t="s">
        <v>91</v>
      </c>
      <c r="E116" s="981">
        <v>3000</v>
      </c>
      <c r="F116" s="26"/>
      <c r="G116" s="263">
        <f t="shared" si="4"/>
        <v>5000</v>
      </c>
      <c r="H116" s="26" t="s">
        <v>324</v>
      </c>
      <c r="I116" s="124" t="s">
        <v>18</v>
      </c>
      <c r="J116" s="210" t="s">
        <v>607</v>
      </c>
      <c r="K116" s="124" t="s">
        <v>135</v>
      </c>
      <c r="L116" s="124" t="s">
        <v>62</v>
      </c>
      <c r="M116" s="26"/>
      <c r="N116" s="25"/>
      <c r="O116" s="26"/>
    </row>
    <row r="117" spans="1:15" x14ac:dyDescent="0.25">
      <c r="A117" s="48">
        <v>44313</v>
      </c>
      <c r="B117" s="26" t="s">
        <v>93</v>
      </c>
      <c r="C117" s="26" t="s">
        <v>93</v>
      </c>
      <c r="D117" s="26" t="s">
        <v>91</v>
      </c>
      <c r="E117" s="981">
        <v>1000</v>
      </c>
      <c r="F117" s="26"/>
      <c r="G117" s="263">
        <f t="shared" si="4"/>
        <v>4000</v>
      </c>
      <c r="H117" s="26" t="s">
        <v>324</v>
      </c>
      <c r="I117" s="124" t="s">
        <v>18</v>
      </c>
      <c r="J117" s="210" t="s">
        <v>607</v>
      </c>
      <c r="K117" s="124" t="s">
        <v>135</v>
      </c>
      <c r="L117" s="124" t="s">
        <v>62</v>
      </c>
      <c r="M117" s="26"/>
      <c r="N117" s="25"/>
      <c r="O117" s="26"/>
    </row>
    <row r="118" spans="1:15" x14ac:dyDescent="0.25">
      <c r="A118" s="48">
        <v>44313</v>
      </c>
      <c r="B118" s="26" t="s">
        <v>93</v>
      </c>
      <c r="C118" s="26" t="s">
        <v>93</v>
      </c>
      <c r="D118" s="26" t="s">
        <v>91</v>
      </c>
      <c r="E118" s="981">
        <v>3000</v>
      </c>
      <c r="F118" s="26"/>
      <c r="G118" s="263">
        <f t="shared" si="4"/>
        <v>1000</v>
      </c>
      <c r="H118" s="26" t="s">
        <v>324</v>
      </c>
      <c r="I118" s="124" t="s">
        <v>18</v>
      </c>
      <c r="J118" s="210" t="s">
        <v>607</v>
      </c>
      <c r="K118" s="124" t="s">
        <v>135</v>
      </c>
      <c r="L118" s="124" t="s">
        <v>62</v>
      </c>
      <c r="M118" s="26"/>
      <c r="N118" s="25"/>
      <c r="O118" s="26"/>
    </row>
    <row r="119" spans="1:15" x14ac:dyDescent="0.25">
      <c r="A119" s="48">
        <v>44314</v>
      </c>
      <c r="B119" s="26" t="s">
        <v>72</v>
      </c>
      <c r="C119" s="26" t="s">
        <v>50</v>
      </c>
      <c r="D119" s="26" t="s">
        <v>91</v>
      </c>
      <c r="E119" s="981"/>
      <c r="F119" s="981">
        <v>-1000</v>
      </c>
      <c r="G119" s="263">
        <f>G118-E119+F119</f>
        <v>0</v>
      </c>
      <c r="H119" s="26" t="s">
        <v>324</v>
      </c>
      <c r="I119" s="124" t="s">
        <v>18</v>
      </c>
      <c r="J119" s="210" t="s">
        <v>607</v>
      </c>
      <c r="K119" s="124" t="s">
        <v>135</v>
      </c>
      <c r="L119" s="124" t="s">
        <v>62</v>
      </c>
      <c r="M119" s="26"/>
      <c r="N119" s="25"/>
      <c r="O119" s="26"/>
    </row>
    <row r="120" spans="1:15" x14ac:dyDescent="0.25">
      <c r="A120" s="271">
        <v>44314</v>
      </c>
      <c r="B120" s="272" t="s">
        <v>105</v>
      </c>
      <c r="C120" s="272" t="s">
        <v>50</v>
      </c>
      <c r="D120" s="272" t="s">
        <v>91</v>
      </c>
      <c r="E120" s="428"/>
      <c r="F120" s="985">
        <v>64000</v>
      </c>
      <c r="G120" s="761">
        <f t="shared" ref="G120:G144" si="5">G119-E120+F120</f>
        <v>64000</v>
      </c>
      <c r="H120" s="273" t="s">
        <v>324</v>
      </c>
      <c r="I120" s="273" t="s">
        <v>18</v>
      </c>
      <c r="J120" s="273" t="s">
        <v>607</v>
      </c>
      <c r="K120" s="273" t="s">
        <v>135</v>
      </c>
      <c r="L120" s="273" t="s">
        <v>62</v>
      </c>
      <c r="M120" s="273"/>
      <c r="N120" s="272"/>
      <c r="O120" s="26"/>
    </row>
    <row r="121" spans="1:15" x14ac:dyDescent="0.25">
      <c r="A121" s="51">
        <v>44314</v>
      </c>
      <c r="B121" s="26" t="s">
        <v>68</v>
      </c>
      <c r="C121" s="26" t="s">
        <v>67</v>
      </c>
      <c r="D121" s="26" t="s">
        <v>91</v>
      </c>
      <c r="E121" s="981">
        <v>4000</v>
      </c>
      <c r="F121" s="981"/>
      <c r="G121" s="263">
        <f t="shared" si="5"/>
        <v>60000</v>
      </c>
      <c r="H121" s="26" t="s">
        <v>324</v>
      </c>
      <c r="I121" s="124" t="s">
        <v>18</v>
      </c>
      <c r="J121" s="210" t="s">
        <v>629</v>
      </c>
      <c r="K121" s="124" t="s">
        <v>135</v>
      </c>
      <c r="L121" s="124" t="s">
        <v>62</v>
      </c>
      <c r="M121" s="26"/>
      <c r="N121" s="25" t="s">
        <v>264</v>
      </c>
      <c r="O121" s="853"/>
    </row>
    <row r="122" spans="1:15" x14ac:dyDescent="0.25">
      <c r="A122" s="51">
        <v>44314</v>
      </c>
      <c r="B122" s="26" t="s">
        <v>68</v>
      </c>
      <c r="C122" s="26" t="s">
        <v>67</v>
      </c>
      <c r="D122" s="26" t="s">
        <v>91</v>
      </c>
      <c r="E122" s="981">
        <v>13000</v>
      </c>
      <c r="F122" s="981"/>
      <c r="G122" s="263">
        <f t="shared" si="5"/>
        <v>47000</v>
      </c>
      <c r="H122" s="26" t="s">
        <v>324</v>
      </c>
      <c r="I122" s="124" t="s">
        <v>18</v>
      </c>
      <c r="J122" s="210" t="s">
        <v>629</v>
      </c>
      <c r="K122" s="124" t="s">
        <v>135</v>
      </c>
      <c r="L122" s="124" t="s">
        <v>62</v>
      </c>
      <c r="M122" s="26"/>
      <c r="N122" s="25" t="s">
        <v>630</v>
      </c>
      <c r="O122" s="853"/>
    </row>
    <row r="123" spans="1:15" x14ac:dyDescent="0.25">
      <c r="A123" s="51">
        <v>44314</v>
      </c>
      <c r="B123" s="26" t="s">
        <v>68</v>
      </c>
      <c r="C123" s="26" t="s">
        <v>67</v>
      </c>
      <c r="D123" s="26" t="s">
        <v>91</v>
      </c>
      <c r="E123" s="981">
        <v>13000</v>
      </c>
      <c r="F123" s="981"/>
      <c r="G123" s="263">
        <f t="shared" si="5"/>
        <v>34000</v>
      </c>
      <c r="H123" s="26" t="s">
        <v>324</v>
      </c>
      <c r="I123" s="124" t="s">
        <v>18</v>
      </c>
      <c r="J123" s="210" t="s">
        <v>629</v>
      </c>
      <c r="K123" s="124" t="s">
        <v>135</v>
      </c>
      <c r="L123" s="124" t="s">
        <v>62</v>
      </c>
      <c r="M123" s="26"/>
      <c r="N123" s="25" t="s">
        <v>631</v>
      </c>
    </row>
    <row r="124" spans="1:15" x14ac:dyDescent="0.25">
      <c r="A124" s="51">
        <v>44314</v>
      </c>
      <c r="B124" s="26" t="s">
        <v>68</v>
      </c>
      <c r="C124" s="26" t="s">
        <v>67</v>
      </c>
      <c r="D124" s="26" t="s">
        <v>91</v>
      </c>
      <c r="E124" s="981">
        <v>10000</v>
      </c>
      <c r="F124" s="981"/>
      <c r="G124" s="263">
        <f t="shared" si="5"/>
        <v>24000</v>
      </c>
      <c r="H124" s="26" t="s">
        <v>324</v>
      </c>
      <c r="I124" s="124" t="s">
        <v>18</v>
      </c>
      <c r="J124" s="210" t="s">
        <v>629</v>
      </c>
      <c r="K124" s="124" t="s">
        <v>135</v>
      </c>
      <c r="L124" s="124" t="s">
        <v>62</v>
      </c>
      <c r="M124" s="26"/>
      <c r="N124" s="25" t="s">
        <v>632</v>
      </c>
    </row>
    <row r="125" spans="1:15" x14ac:dyDescent="0.25">
      <c r="A125" s="51">
        <v>44314</v>
      </c>
      <c r="B125" s="26" t="s">
        <v>68</v>
      </c>
      <c r="C125" s="26" t="s">
        <v>67</v>
      </c>
      <c r="D125" s="26" t="s">
        <v>91</v>
      </c>
      <c r="E125" s="981">
        <v>9000</v>
      </c>
      <c r="F125" s="981"/>
      <c r="G125" s="263">
        <f t="shared" si="5"/>
        <v>15000</v>
      </c>
      <c r="H125" s="26" t="s">
        <v>324</v>
      </c>
      <c r="I125" s="124" t="s">
        <v>18</v>
      </c>
      <c r="J125" s="210" t="s">
        <v>629</v>
      </c>
      <c r="K125" s="124" t="s">
        <v>135</v>
      </c>
      <c r="L125" s="124" t="s">
        <v>62</v>
      </c>
      <c r="M125" s="26"/>
      <c r="N125" s="25" t="s">
        <v>633</v>
      </c>
    </row>
    <row r="126" spans="1:15" x14ac:dyDescent="0.25">
      <c r="A126" s="51">
        <v>44314</v>
      </c>
      <c r="B126" s="26" t="s">
        <v>93</v>
      </c>
      <c r="C126" s="26" t="s">
        <v>93</v>
      </c>
      <c r="D126" s="26" t="s">
        <v>91</v>
      </c>
      <c r="E126" s="981">
        <v>3000</v>
      </c>
      <c r="F126" s="981"/>
      <c r="G126" s="263">
        <f t="shared" si="5"/>
        <v>12000</v>
      </c>
      <c r="H126" s="26" t="s">
        <v>324</v>
      </c>
      <c r="I126" s="124" t="s">
        <v>18</v>
      </c>
      <c r="J126" s="210" t="s">
        <v>629</v>
      </c>
      <c r="K126" s="124" t="s">
        <v>135</v>
      </c>
      <c r="L126" s="124" t="s">
        <v>62</v>
      </c>
      <c r="M126" s="26"/>
      <c r="N126" s="25"/>
    </row>
    <row r="127" spans="1:15" x14ac:dyDescent="0.25">
      <c r="A127" s="51">
        <v>44314</v>
      </c>
      <c r="B127" s="26" t="s">
        <v>93</v>
      </c>
      <c r="C127" s="26" t="s">
        <v>93</v>
      </c>
      <c r="D127" s="26" t="s">
        <v>91</v>
      </c>
      <c r="E127" s="981">
        <v>2000</v>
      </c>
      <c r="F127" s="981"/>
      <c r="G127" s="263">
        <f t="shared" si="5"/>
        <v>10000</v>
      </c>
      <c r="H127" s="26" t="s">
        <v>324</v>
      </c>
      <c r="I127" s="124" t="s">
        <v>18</v>
      </c>
      <c r="J127" s="210" t="s">
        <v>629</v>
      </c>
      <c r="K127" s="124" t="s">
        <v>135</v>
      </c>
      <c r="L127" s="124" t="s">
        <v>62</v>
      </c>
      <c r="M127" s="26"/>
      <c r="N127" s="25"/>
    </row>
    <row r="128" spans="1:15" x14ac:dyDescent="0.25">
      <c r="A128" s="51">
        <v>44314</v>
      </c>
      <c r="B128" s="26" t="s">
        <v>93</v>
      </c>
      <c r="C128" s="26" t="s">
        <v>93</v>
      </c>
      <c r="D128" s="26" t="s">
        <v>91</v>
      </c>
      <c r="E128" s="981">
        <v>2000</v>
      </c>
      <c r="F128" s="981"/>
      <c r="G128" s="263">
        <f t="shared" si="5"/>
        <v>8000</v>
      </c>
      <c r="H128" s="26" t="s">
        <v>324</v>
      </c>
      <c r="I128" s="124" t="s">
        <v>18</v>
      </c>
      <c r="J128" s="210" t="s">
        <v>629</v>
      </c>
      <c r="K128" s="124" t="s">
        <v>135</v>
      </c>
      <c r="L128" s="124" t="s">
        <v>62</v>
      </c>
      <c r="M128" s="26"/>
      <c r="N128" s="25"/>
    </row>
    <row r="129" spans="1:14" x14ac:dyDescent="0.25">
      <c r="A129" s="51">
        <v>44314</v>
      </c>
      <c r="B129" s="26" t="s">
        <v>93</v>
      </c>
      <c r="C129" s="26" t="s">
        <v>93</v>
      </c>
      <c r="D129" s="26" t="s">
        <v>91</v>
      </c>
      <c r="E129" s="981">
        <v>3000</v>
      </c>
      <c r="F129" s="981"/>
      <c r="G129" s="263">
        <f t="shared" si="5"/>
        <v>5000</v>
      </c>
      <c r="H129" s="26" t="s">
        <v>324</v>
      </c>
      <c r="I129" s="124" t="s">
        <v>18</v>
      </c>
      <c r="J129" s="210" t="s">
        <v>629</v>
      </c>
      <c r="K129" s="124" t="s">
        <v>135</v>
      </c>
      <c r="L129" s="124" t="s">
        <v>62</v>
      </c>
      <c r="M129" s="26"/>
      <c r="N129" s="25"/>
    </row>
    <row r="130" spans="1:14" x14ac:dyDescent="0.25">
      <c r="A130" s="51">
        <v>44315</v>
      </c>
      <c r="B130" s="26" t="s">
        <v>72</v>
      </c>
      <c r="C130" s="26" t="s">
        <v>50</v>
      </c>
      <c r="D130" s="26" t="s">
        <v>91</v>
      </c>
      <c r="E130" s="981"/>
      <c r="F130" s="981">
        <v>-5000</v>
      </c>
      <c r="G130" s="263">
        <f t="shared" si="5"/>
        <v>0</v>
      </c>
      <c r="H130" s="26" t="s">
        <v>324</v>
      </c>
      <c r="I130" s="124" t="s">
        <v>18</v>
      </c>
      <c r="J130" s="210" t="s">
        <v>629</v>
      </c>
      <c r="K130" s="124" t="s">
        <v>135</v>
      </c>
      <c r="L130" s="124" t="s">
        <v>62</v>
      </c>
      <c r="M130" s="26"/>
      <c r="N130" s="25"/>
    </row>
    <row r="131" spans="1:14" x14ac:dyDescent="0.25">
      <c r="A131" s="271">
        <v>44315</v>
      </c>
      <c r="B131" s="272" t="s">
        <v>105</v>
      </c>
      <c r="C131" s="272" t="s">
        <v>50</v>
      </c>
      <c r="D131" s="272" t="s">
        <v>91</v>
      </c>
      <c r="E131" s="428"/>
      <c r="F131" s="985">
        <v>64000</v>
      </c>
      <c r="G131" s="761">
        <f t="shared" si="5"/>
        <v>64000</v>
      </c>
      <c r="H131" s="273" t="s">
        <v>324</v>
      </c>
      <c r="I131" s="273" t="s">
        <v>18</v>
      </c>
      <c r="J131" s="273" t="s">
        <v>648</v>
      </c>
      <c r="K131" s="273" t="s">
        <v>135</v>
      </c>
      <c r="L131" s="273" t="s">
        <v>62</v>
      </c>
      <c r="M131" s="273"/>
      <c r="N131" s="272"/>
    </row>
    <row r="132" spans="1:14" x14ac:dyDescent="0.25">
      <c r="A132" s="531">
        <v>44315</v>
      </c>
      <c r="B132" s="26" t="s">
        <v>68</v>
      </c>
      <c r="C132" s="26" t="s">
        <v>67</v>
      </c>
      <c r="D132" s="26" t="s">
        <v>91</v>
      </c>
      <c r="E132" s="981">
        <v>4000</v>
      </c>
      <c r="F132" s="981"/>
      <c r="G132" s="263">
        <f t="shared" si="5"/>
        <v>60000</v>
      </c>
      <c r="H132" s="26" t="s">
        <v>324</v>
      </c>
      <c r="I132" s="124" t="s">
        <v>18</v>
      </c>
      <c r="J132" s="210" t="s">
        <v>648</v>
      </c>
      <c r="K132" s="124" t="s">
        <v>135</v>
      </c>
      <c r="L132" s="124" t="s">
        <v>62</v>
      </c>
      <c r="M132" s="26"/>
      <c r="N132" s="25" t="s">
        <v>264</v>
      </c>
    </row>
    <row r="133" spans="1:14" x14ac:dyDescent="0.25">
      <c r="A133" s="531">
        <v>44315</v>
      </c>
      <c r="B133" s="26" t="s">
        <v>68</v>
      </c>
      <c r="C133" s="26" t="s">
        <v>67</v>
      </c>
      <c r="D133" s="26" t="s">
        <v>91</v>
      </c>
      <c r="E133" s="981">
        <v>9000</v>
      </c>
      <c r="F133" s="981"/>
      <c r="G133" s="263">
        <f t="shared" si="5"/>
        <v>51000</v>
      </c>
      <c r="H133" s="26" t="s">
        <v>324</v>
      </c>
      <c r="I133" s="124" t="s">
        <v>18</v>
      </c>
      <c r="J133" s="210" t="s">
        <v>648</v>
      </c>
      <c r="K133" s="124" t="s">
        <v>135</v>
      </c>
      <c r="L133" s="124" t="s">
        <v>62</v>
      </c>
      <c r="M133" s="26"/>
      <c r="N133" s="25" t="s">
        <v>422</v>
      </c>
    </row>
    <row r="134" spans="1:14" x14ac:dyDescent="0.25">
      <c r="A134" s="531">
        <v>44315</v>
      </c>
      <c r="B134" s="26" t="s">
        <v>68</v>
      </c>
      <c r="C134" s="26" t="s">
        <v>67</v>
      </c>
      <c r="D134" s="26" t="s">
        <v>91</v>
      </c>
      <c r="E134" s="981">
        <v>15000</v>
      </c>
      <c r="F134" s="981"/>
      <c r="G134" s="263">
        <f t="shared" si="5"/>
        <v>36000</v>
      </c>
      <c r="H134" s="26" t="s">
        <v>324</v>
      </c>
      <c r="I134" s="124" t="s">
        <v>18</v>
      </c>
      <c r="J134" s="210" t="s">
        <v>648</v>
      </c>
      <c r="K134" s="124" t="s">
        <v>135</v>
      </c>
      <c r="L134" s="124" t="s">
        <v>62</v>
      </c>
      <c r="M134" s="26"/>
      <c r="N134" s="25" t="s">
        <v>649</v>
      </c>
    </row>
    <row r="135" spans="1:14" x14ac:dyDescent="0.25">
      <c r="A135" s="531">
        <v>44315</v>
      </c>
      <c r="B135" s="26" t="s">
        <v>68</v>
      </c>
      <c r="C135" s="26" t="s">
        <v>67</v>
      </c>
      <c r="D135" s="26" t="s">
        <v>91</v>
      </c>
      <c r="E135" s="981">
        <v>15000</v>
      </c>
      <c r="F135" s="981"/>
      <c r="G135" s="263">
        <f t="shared" si="5"/>
        <v>21000</v>
      </c>
      <c r="H135" s="26" t="s">
        <v>324</v>
      </c>
      <c r="I135" s="124" t="s">
        <v>18</v>
      </c>
      <c r="J135" s="210" t="s">
        <v>648</v>
      </c>
      <c r="K135" s="124" t="s">
        <v>135</v>
      </c>
      <c r="L135" s="124" t="s">
        <v>62</v>
      </c>
      <c r="M135" s="26"/>
      <c r="N135" s="25" t="s">
        <v>650</v>
      </c>
    </row>
    <row r="136" spans="1:14" x14ac:dyDescent="0.25">
      <c r="A136" s="531">
        <v>44315</v>
      </c>
      <c r="B136" s="26" t="s">
        <v>68</v>
      </c>
      <c r="C136" s="26" t="s">
        <v>67</v>
      </c>
      <c r="D136" s="26" t="s">
        <v>91</v>
      </c>
      <c r="E136" s="981">
        <v>9000</v>
      </c>
      <c r="F136" s="981"/>
      <c r="G136" s="263">
        <f t="shared" si="5"/>
        <v>12000</v>
      </c>
      <c r="H136" s="26" t="s">
        <v>324</v>
      </c>
      <c r="I136" s="124" t="s">
        <v>18</v>
      </c>
      <c r="J136" s="210" t="s">
        <v>648</v>
      </c>
      <c r="K136" s="124" t="s">
        <v>135</v>
      </c>
      <c r="L136" s="124" t="s">
        <v>62</v>
      </c>
      <c r="M136" s="26"/>
      <c r="N136" s="25" t="s">
        <v>651</v>
      </c>
    </row>
    <row r="137" spans="1:14" x14ac:dyDescent="0.25">
      <c r="A137" s="531">
        <v>44315</v>
      </c>
      <c r="B137" s="26" t="s">
        <v>93</v>
      </c>
      <c r="C137" s="26" t="s">
        <v>93</v>
      </c>
      <c r="D137" s="26" t="s">
        <v>91</v>
      </c>
      <c r="E137" s="981">
        <v>2000</v>
      </c>
      <c r="F137" s="981"/>
      <c r="G137" s="263">
        <f t="shared" si="5"/>
        <v>10000</v>
      </c>
      <c r="H137" s="26" t="s">
        <v>324</v>
      </c>
      <c r="I137" s="124" t="s">
        <v>18</v>
      </c>
      <c r="J137" s="210" t="s">
        <v>648</v>
      </c>
      <c r="K137" s="124" t="s">
        <v>135</v>
      </c>
      <c r="L137" s="124" t="s">
        <v>62</v>
      </c>
      <c r="M137" s="26"/>
      <c r="N137" s="25"/>
    </row>
    <row r="138" spans="1:14" x14ac:dyDescent="0.25">
      <c r="A138" s="531">
        <v>44315</v>
      </c>
      <c r="B138" s="26" t="s">
        <v>93</v>
      </c>
      <c r="C138" s="26" t="s">
        <v>93</v>
      </c>
      <c r="D138" s="26" t="s">
        <v>91</v>
      </c>
      <c r="E138" s="981">
        <v>3000</v>
      </c>
      <c r="F138" s="981"/>
      <c r="G138" s="263">
        <f t="shared" si="5"/>
        <v>7000</v>
      </c>
      <c r="H138" s="26" t="s">
        <v>324</v>
      </c>
      <c r="I138" s="124" t="s">
        <v>18</v>
      </c>
      <c r="J138" s="210" t="s">
        <v>648</v>
      </c>
      <c r="K138" s="124" t="s">
        <v>135</v>
      </c>
      <c r="L138" s="124" t="s">
        <v>62</v>
      </c>
      <c r="M138" s="26"/>
      <c r="N138" s="25"/>
    </row>
    <row r="139" spans="1:14" x14ac:dyDescent="0.25">
      <c r="A139" s="531">
        <v>44315</v>
      </c>
      <c r="B139" s="26" t="s">
        <v>93</v>
      </c>
      <c r="C139" s="26" t="s">
        <v>93</v>
      </c>
      <c r="D139" s="26" t="s">
        <v>91</v>
      </c>
      <c r="E139" s="981">
        <v>1000</v>
      </c>
      <c r="F139" s="981"/>
      <c r="G139" s="263">
        <f t="shared" si="5"/>
        <v>6000</v>
      </c>
      <c r="H139" s="26" t="s">
        <v>324</v>
      </c>
      <c r="I139" s="124" t="s">
        <v>18</v>
      </c>
      <c r="J139" s="210" t="s">
        <v>648</v>
      </c>
      <c r="K139" s="124" t="s">
        <v>135</v>
      </c>
      <c r="L139" s="124" t="s">
        <v>62</v>
      </c>
      <c r="M139" s="26"/>
      <c r="N139" s="25"/>
    </row>
    <row r="140" spans="1:14" x14ac:dyDescent="0.25">
      <c r="A140" s="531">
        <v>44315</v>
      </c>
      <c r="B140" s="26" t="s">
        <v>93</v>
      </c>
      <c r="C140" s="26" t="s">
        <v>93</v>
      </c>
      <c r="D140" s="26" t="s">
        <v>91</v>
      </c>
      <c r="E140" s="981">
        <v>2000</v>
      </c>
      <c r="F140" s="981"/>
      <c r="G140" s="263">
        <f t="shared" si="5"/>
        <v>4000</v>
      </c>
      <c r="H140" s="26" t="s">
        <v>324</v>
      </c>
      <c r="I140" s="124" t="s">
        <v>18</v>
      </c>
      <c r="J140" s="210" t="s">
        <v>648</v>
      </c>
      <c r="K140" s="124" t="s">
        <v>135</v>
      </c>
      <c r="L140" s="124" t="s">
        <v>62</v>
      </c>
      <c r="M140" s="26"/>
      <c r="N140" s="25"/>
    </row>
    <row r="141" spans="1:14" x14ac:dyDescent="0.25">
      <c r="A141" s="531">
        <v>44315</v>
      </c>
      <c r="B141" s="26" t="s">
        <v>93</v>
      </c>
      <c r="C141" s="26" t="s">
        <v>93</v>
      </c>
      <c r="D141" s="26" t="s">
        <v>91</v>
      </c>
      <c r="E141" s="981">
        <v>2000</v>
      </c>
      <c r="F141" s="981"/>
      <c r="G141" s="263">
        <f t="shared" si="5"/>
        <v>2000</v>
      </c>
      <c r="H141" s="26" t="s">
        <v>324</v>
      </c>
      <c r="I141" s="124" t="s">
        <v>18</v>
      </c>
      <c r="J141" s="210" t="s">
        <v>648</v>
      </c>
      <c r="K141" s="124" t="s">
        <v>135</v>
      </c>
      <c r="L141" s="124" t="s">
        <v>62</v>
      </c>
      <c r="M141" s="26"/>
      <c r="N141" s="25"/>
    </row>
    <row r="142" spans="1:14" x14ac:dyDescent="0.25">
      <c r="A142" s="531">
        <v>44316</v>
      </c>
      <c r="B142" s="26" t="s">
        <v>72</v>
      </c>
      <c r="C142" s="26" t="s">
        <v>50</v>
      </c>
      <c r="D142" s="26" t="s">
        <v>91</v>
      </c>
      <c r="E142" s="981"/>
      <c r="F142" s="981">
        <v>-2000</v>
      </c>
      <c r="G142" s="263">
        <f t="shared" si="5"/>
        <v>0</v>
      </c>
      <c r="H142" s="26" t="s">
        <v>324</v>
      </c>
      <c r="I142" s="124" t="s">
        <v>18</v>
      </c>
      <c r="J142" s="210" t="s">
        <v>648</v>
      </c>
      <c r="K142" s="124" t="s">
        <v>135</v>
      </c>
      <c r="L142" s="124" t="s">
        <v>62</v>
      </c>
      <c r="M142" s="26"/>
      <c r="N142" s="25"/>
    </row>
    <row r="143" spans="1:14" x14ac:dyDescent="0.25">
      <c r="A143" s="271">
        <v>44316</v>
      </c>
      <c r="B143" s="272" t="s">
        <v>105</v>
      </c>
      <c r="C143" s="272" t="s">
        <v>50</v>
      </c>
      <c r="D143" s="272" t="s">
        <v>91</v>
      </c>
      <c r="E143" s="428"/>
      <c r="F143" s="985">
        <v>63000</v>
      </c>
      <c r="G143" s="761">
        <f t="shared" si="5"/>
        <v>63000</v>
      </c>
      <c r="H143" s="273" t="s">
        <v>324</v>
      </c>
      <c r="I143" s="273" t="s">
        <v>18</v>
      </c>
      <c r="J143" s="273" t="s">
        <v>701</v>
      </c>
      <c r="K143" s="273" t="s">
        <v>135</v>
      </c>
      <c r="L143" s="273" t="s">
        <v>62</v>
      </c>
      <c r="M143" s="273"/>
      <c r="N143" s="272"/>
    </row>
    <row r="144" spans="1:14" x14ac:dyDescent="0.25">
      <c r="A144" s="51">
        <v>44316</v>
      </c>
      <c r="B144" s="26" t="s">
        <v>68</v>
      </c>
      <c r="C144" s="26" t="s">
        <v>67</v>
      </c>
      <c r="D144" s="26" t="s">
        <v>91</v>
      </c>
      <c r="E144" s="981">
        <v>4000</v>
      </c>
      <c r="F144" s="981"/>
      <c r="G144" s="263">
        <f t="shared" si="5"/>
        <v>59000</v>
      </c>
      <c r="H144" s="26" t="s">
        <v>324</v>
      </c>
      <c r="I144" s="124" t="s">
        <v>18</v>
      </c>
      <c r="J144" s="210" t="s">
        <v>701</v>
      </c>
      <c r="K144" s="124" t="s">
        <v>135</v>
      </c>
      <c r="L144" s="124" t="s">
        <v>62</v>
      </c>
      <c r="M144" s="26"/>
      <c r="N144" s="25" t="s">
        <v>264</v>
      </c>
    </row>
    <row r="145" spans="1:14" x14ac:dyDescent="0.25">
      <c r="A145" s="51">
        <v>44316</v>
      </c>
      <c r="B145" s="26" t="s">
        <v>68</v>
      </c>
      <c r="C145" s="26" t="s">
        <v>67</v>
      </c>
      <c r="D145" s="26" t="s">
        <v>91</v>
      </c>
      <c r="E145" s="981">
        <v>12000</v>
      </c>
      <c r="F145" s="26"/>
      <c r="G145" s="263">
        <f t="shared" ref="G145:G153" si="6">G144-E145+F145</f>
        <v>47000</v>
      </c>
      <c r="H145" s="26" t="s">
        <v>324</v>
      </c>
      <c r="I145" s="124" t="s">
        <v>18</v>
      </c>
      <c r="J145" s="210" t="s">
        <v>701</v>
      </c>
      <c r="K145" s="124" t="s">
        <v>135</v>
      </c>
      <c r="L145" s="124" t="s">
        <v>62</v>
      </c>
      <c r="M145" s="26"/>
      <c r="N145" s="25" t="s">
        <v>443</v>
      </c>
    </row>
    <row r="146" spans="1:14" x14ac:dyDescent="0.25">
      <c r="A146" s="51">
        <v>44316</v>
      </c>
      <c r="B146" s="26" t="s">
        <v>68</v>
      </c>
      <c r="C146" s="26" t="s">
        <v>67</v>
      </c>
      <c r="D146" s="26" t="s">
        <v>91</v>
      </c>
      <c r="E146" s="981">
        <v>14000</v>
      </c>
      <c r="F146" s="26"/>
      <c r="G146" s="263">
        <f t="shared" si="6"/>
        <v>33000</v>
      </c>
      <c r="H146" s="26" t="s">
        <v>324</v>
      </c>
      <c r="I146" s="124" t="s">
        <v>18</v>
      </c>
      <c r="J146" s="210" t="s">
        <v>701</v>
      </c>
      <c r="K146" s="124" t="s">
        <v>135</v>
      </c>
      <c r="L146" s="124" t="s">
        <v>62</v>
      </c>
      <c r="M146" s="26"/>
      <c r="N146" s="25" t="s">
        <v>702</v>
      </c>
    </row>
    <row r="147" spans="1:14" x14ac:dyDescent="0.25">
      <c r="A147" s="51">
        <v>44316</v>
      </c>
      <c r="B147" s="26" t="s">
        <v>68</v>
      </c>
      <c r="C147" s="26" t="s">
        <v>67</v>
      </c>
      <c r="D147" s="26" t="s">
        <v>91</v>
      </c>
      <c r="E147" s="981">
        <v>15000</v>
      </c>
      <c r="F147" s="26"/>
      <c r="G147" s="263">
        <f t="shared" si="6"/>
        <v>18000</v>
      </c>
      <c r="H147" s="26" t="s">
        <v>324</v>
      </c>
      <c r="I147" s="124" t="s">
        <v>18</v>
      </c>
      <c r="J147" s="210" t="s">
        <v>701</v>
      </c>
      <c r="K147" s="124" t="s">
        <v>135</v>
      </c>
      <c r="L147" s="124" t="s">
        <v>62</v>
      </c>
      <c r="M147" s="26"/>
      <c r="N147" s="25" t="s">
        <v>703</v>
      </c>
    </row>
    <row r="148" spans="1:14" x14ac:dyDescent="0.25">
      <c r="A148" s="51">
        <v>44316</v>
      </c>
      <c r="B148" s="26" t="s">
        <v>68</v>
      </c>
      <c r="C148" s="26" t="s">
        <v>67</v>
      </c>
      <c r="D148" s="26" t="s">
        <v>91</v>
      </c>
      <c r="E148" s="981">
        <v>7000</v>
      </c>
      <c r="F148" s="26"/>
      <c r="G148" s="263">
        <f t="shared" si="6"/>
        <v>11000</v>
      </c>
      <c r="H148" s="26" t="s">
        <v>324</v>
      </c>
      <c r="I148" s="124" t="s">
        <v>18</v>
      </c>
      <c r="J148" s="210" t="s">
        <v>701</v>
      </c>
      <c r="K148" s="124" t="s">
        <v>135</v>
      </c>
      <c r="L148" s="124" t="s">
        <v>62</v>
      </c>
      <c r="M148" s="26"/>
      <c r="N148" s="25" t="s">
        <v>704</v>
      </c>
    </row>
    <row r="149" spans="1:14" x14ac:dyDescent="0.25">
      <c r="A149" s="51">
        <v>44316</v>
      </c>
      <c r="B149" s="26" t="s">
        <v>93</v>
      </c>
      <c r="C149" s="26" t="s">
        <v>93</v>
      </c>
      <c r="D149" s="26" t="s">
        <v>91</v>
      </c>
      <c r="E149" s="981">
        <v>3000</v>
      </c>
      <c r="F149" s="26"/>
      <c r="G149" s="263">
        <f t="shared" si="6"/>
        <v>8000</v>
      </c>
      <c r="H149" s="26" t="s">
        <v>324</v>
      </c>
      <c r="I149" s="124" t="s">
        <v>18</v>
      </c>
      <c r="J149" s="210" t="s">
        <v>701</v>
      </c>
      <c r="K149" s="124" t="s">
        <v>135</v>
      </c>
      <c r="L149" s="124" t="s">
        <v>62</v>
      </c>
      <c r="M149" s="26"/>
      <c r="N149" s="25"/>
    </row>
    <row r="150" spans="1:14" x14ac:dyDescent="0.25">
      <c r="A150" s="51">
        <v>44316</v>
      </c>
      <c r="B150" s="26" t="s">
        <v>93</v>
      </c>
      <c r="C150" s="26" t="s">
        <v>93</v>
      </c>
      <c r="D150" s="26" t="s">
        <v>91</v>
      </c>
      <c r="E150" s="981">
        <v>2000</v>
      </c>
      <c r="F150" s="26"/>
      <c r="G150" s="263">
        <f t="shared" si="6"/>
        <v>6000</v>
      </c>
      <c r="H150" s="26" t="s">
        <v>324</v>
      </c>
      <c r="I150" s="124" t="s">
        <v>18</v>
      </c>
      <c r="J150" s="210" t="s">
        <v>701</v>
      </c>
      <c r="K150" s="124" t="s">
        <v>135</v>
      </c>
      <c r="L150" s="124" t="s">
        <v>62</v>
      </c>
      <c r="M150" s="26"/>
      <c r="N150" s="25"/>
    </row>
    <row r="151" spans="1:14" x14ac:dyDescent="0.25">
      <c r="A151" s="51">
        <v>44316</v>
      </c>
      <c r="B151" s="26" t="s">
        <v>93</v>
      </c>
      <c r="C151" s="26" t="s">
        <v>93</v>
      </c>
      <c r="D151" s="26" t="s">
        <v>91</v>
      </c>
      <c r="E151" s="981">
        <v>1000</v>
      </c>
      <c r="F151" s="26"/>
      <c r="G151" s="263">
        <f t="shared" si="6"/>
        <v>5000</v>
      </c>
      <c r="H151" s="26" t="s">
        <v>324</v>
      </c>
      <c r="I151" s="124" t="s">
        <v>18</v>
      </c>
      <c r="J151" s="210" t="s">
        <v>701</v>
      </c>
      <c r="K151" s="124" t="s">
        <v>135</v>
      </c>
      <c r="L151" s="124" t="s">
        <v>62</v>
      </c>
      <c r="M151" s="26"/>
      <c r="N151" s="25"/>
    </row>
    <row r="152" spans="1:14" x14ac:dyDescent="0.25">
      <c r="A152" s="51">
        <v>44316</v>
      </c>
      <c r="B152" s="26" t="s">
        <v>93</v>
      </c>
      <c r="C152" s="26" t="s">
        <v>93</v>
      </c>
      <c r="D152" s="26" t="s">
        <v>91</v>
      </c>
      <c r="E152" s="981">
        <v>2000</v>
      </c>
      <c r="F152" s="26"/>
      <c r="G152" s="263">
        <f t="shared" si="6"/>
        <v>3000</v>
      </c>
      <c r="H152" s="26" t="s">
        <v>324</v>
      </c>
      <c r="I152" s="124" t="s">
        <v>18</v>
      </c>
      <c r="J152" s="210" t="s">
        <v>701</v>
      </c>
      <c r="K152" s="124" t="s">
        <v>135</v>
      </c>
      <c r="L152" s="124" t="s">
        <v>62</v>
      </c>
      <c r="M152" s="26"/>
      <c r="N152" s="25"/>
    </row>
    <row r="153" spans="1:14" ht="15.75" thickBot="1" x14ac:dyDescent="0.3">
      <c r="A153" s="51">
        <v>44316</v>
      </c>
      <c r="B153" s="26" t="s">
        <v>93</v>
      </c>
      <c r="C153" s="26" t="s">
        <v>93</v>
      </c>
      <c r="D153" s="26" t="s">
        <v>91</v>
      </c>
      <c r="E153" s="1042">
        <v>2000</v>
      </c>
      <c r="F153" s="427"/>
      <c r="G153" s="267">
        <f t="shared" si="6"/>
        <v>1000</v>
      </c>
      <c r="H153" s="26" t="s">
        <v>324</v>
      </c>
      <c r="I153" s="124" t="s">
        <v>18</v>
      </c>
      <c r="J153" s="210" t="s">
        <v>701</v>
      </c>
      <c r="K153" s="124" t="s">
        <v>135</v>
      </c>
      <c r="L153" s="124" t="s">
        <v>62</v>
      </c>
      <c r="M153" s="26"/>
      <c r="N153" s="25"/>
    </row>
    <row r="154" spans="1:14" ht="15.75" thickBot="1" x14ac:dyDescent="0.3">
      <c r="A154" s="26"/>
      <c r="B154" s="26"/>
      <c r="C154" s="26"/>
      <c r="D154" s="238"/>
      <c r="E154" s="1044">
        <f>SUM(E4:E153)</f>
        <v>729000</v>
      </c>
      <c r="F154" s="1045">
        <f>SUM(F4:F153)</f>
        <v>730000</v>
      </c>
      <c r="G154" s="1046">
        <f>F154-E154</f>
        <v>1000</v>
      </c>
      <c r="H154" s="853" t="s">
        <v>324</v>
      </c>
      <c r="I154" s="124" t="s">
        <v>18</v>
      </c>
      <c r="J154" s="210" t="s">
        <v>701</v>
      </c>
      <c r="K154" s="124" t="s">
        <v>135</v>
      </c>
      <c r="L154" s="124" t="s">
        <v>62</v>
      </c>
      <c r="M154" s="26"/>
      <c r="N154" s="25"/>
    </row>
    <row r="155" spans="1:14" x14ac:dyDescent="0.25">
      <c r="A155" s="26"/>
      <c r="B155" s="26"/>
      <c r="C155" s="26"/>
      <c r="D155" s="26"/>
      <c r="E155" s="1043"/>
      <c r="F155" s="747"/>
      <c r="G155" s="747"/>
      <c r="H155" s="26"/>
      <c r="I155" s="124"/>
      <c r="J155" s="124"/>
      <c r="K155" s="124"/>
      <c r="L155" s="124"/>
      <c r="M155" s="26"/>
      <c r="N155" s="25"/>
    </row>
    <row r="156" spans="1:14" x14ac:dyDescent="0.25">
      <c r="A156" s="26"/>
      <c r="B156" s="26"/>
      <c r="C156" s="26"/>
      <c r="D156" s="26"/>
      <c r="E156" s="981"/>
      <c r="F156" s="26"/>
      <c r="G156" s="26"/>
      <c r="H156" s="26"/>
      <c r="I156" s="124"/>
      <c r="J156" s="124"/>
      <c r="K156" s="124"/>
      <c r="L156" s="124"/>
      <c r="M156" s="26"/>
      <c r="N156" s="25"/>
    </row>
    <row r="157" spans="1:14" x14ac:dyDescent="0.25">
      <c r="A157" s="26"/>
      <c r="B157" s="26"/>
      <c r="C157" s="26"/>
      <c r="D157" s="26"/>
      <c r="E157" s="981"/>
      <c r="F157" s="26"/>
      <c r="G157" s="26"/>
      <c r="H157" s="26"/>
      <c r="I157" s="124"/>
      <c r="J157" s="124"/>
      <c r="K157" s="124"/>
      <c r="L157" s="124"/>
      <c r="M157" s="26"/>
      <c r="N157" s="25"/>
    </row>
    <row r="158" spans="1:14" x14ac:dyDescent="0.25">
      <c r="A158" s="26"/>
      <c r="B158" s="26"/>
      <c r="C158" s="26"/>
      <c r="D158" s="26"/>
      <c r="E158" s="981"/>
      <c r="F158" s="26"/>
      <c r="G158" s="26"/>
      <c r="H158" s="26"/>
      <c r="I158" s="124"/>
      <c r="J158" s="124"/>
      <c r="K158" s="124"/>
      <c r="L158" s="124"/>
      <c r="M158" s="26"/>
      <c r="N158" s="25"/>
    </row>
    <row r="159" spans="1:14" x14ac:dyDescent="0.25">
      <c r="A159" s="26"/>
      <c r="B159" s="26"/>
      <c r="C159" s="26"/>
      <c r="D159" s="26"/>
      <c r="E159" s="981"/>
      <c r="F159" s="26"/>
      <c r="G159" s="26"/>
      <c r="H159" s="26"/>
      <c r="I159" s="124"/>
      <c r="J159" s="124"/>
      <c r="K159" s="124"/>
      <c r="L159" s="124"/>
      <c r="M159" s="26"/>
      <c r="N159" s="25"/>
    </row>
    <row r="160" spans="1:14" x14ac:dyDescent="0.25">
      <c r="A160" s="26"/>
      <c r="B160" s="26"/>
      <c r="C160" s="26"/>
      <c r="D160" s="26"/>
      <c r="E160" s="981"/>
      <c r="F160" s="26"/>
      <c r="G160" s="26"/>
      <c r="H160" s="26"/>
      <c r="I160" s="124"/>
      <c r="J160" s="124"/>
      <c r="K160" s="124"/>
      <c r="L160" s="124"/>
      <c r="M160" s="26"/>
      <c r="N160" s="25"/>
    </row>
    <row r="161" spans="1:14" x14ac:dyDescent="0.25">
      <c r="A161" s="26"/>
      <c r="B161" s="26"/>
      <c r="C161" s="26"/>
      <c r="D161" s="26"/>
      <c r="E161" s="981"/>
      <c r="F161" s="26"/>
      <c r="G161" s="26"/>
      <c r="H161" s="26"/>
      <c r="I161" s="124"/>
      <c r="J161" s="124"/>
      <c r="K161" s="124"/>
      <c r="L161" s="124"/>
      <c r="M161" s="26"/>
      <c r="N161" s="25"/>
    </row>
    <row r="162" spans="1:14" x14ac:dyDescent="0.25">
      <c r="A162" s="26"/>
      <c r="B162" s="26"/>
      <c r="C162" s="26"/>
      <c r="D162" s="26"/>
      <c r="E162" s="981"/>
      <c r="F162" s="26"/>
      <c r="G162" s="26"/>
      <c r="H162" s="26"/>
      <c r="I162" s="124"/>
      <c r="J162" s="124"/>
      <c r="K162" s="124"/>
      <c r="L162" s="124"/>
      <c r="M162" s="26"/>
      <c r="N162" s="25"/>
    </row>
    <row r="163" spans="1:14" x14ac:dyDescent="0.25">
      <c r="A163" s="26"/>
      <c r="B163" s="26"/>
      <c r="C163" s="26"/>
      <c r="D163" s="26"/>
      <c r="E163" s="981"/>
      <c r="F163" s="26"/>
      <c r="G163" s="26"/>
      <c r="H163" s="26"/>
      <c r="I163" s="124"/>
      <c r="J163" s="124"/>
      <c r="K163" s="124"/>
      <c r="L163" s="124"/>
      <c r="M163" s="26"/>
      <c r="N163" s="25"/>
    </row>
    <row r="164" spans="1:14" x14ac:dyDescent="0.25">
      <c r="A164" s="26"/>
      <c r="B164" s="26"/>
      <c r="C164" s="26"/>
      <c r="D164" s="26"/>
      <c r="E164" s="981"/>
      <c r="F164" s="26"/>
      <c r="G164" s="26"/>
      <c r="H164" s="26"/>
      <c r="I164" s="124"/>
      <c r="J164" s="124"/>
      <c r="K164" s="124"/>
      <c r="L164" s="124"/>
      <c r="M164" s="26"/>
      <c r="N164" s="25"/>
    </row>
    <row r="165" spans="1:14" x14ac:dyDescent="0.25">
      <c r="A165" s="26"/>
      <c r="B165" s="26"/>
      <c r="C165" s="26"/>
      <c r="D165" s="26"/>
      <c r="E165" s="981"/>
      <c r="F165" s="26"/>
      <c r="G165" s="26"/>
      <c r="H165" s="26"/>
      <c r="I165" s="124"/>
      <c r="J165" s="124"/>
      <c r="K165" s="124"/>
      <c r="L165" s="124"/>
      <c r="M165" s="26"/>
      <c r="N165" s="25"/>
    </row>
    <row r="166" spans="1:14" x14ac:dyDescent="0.25">
      <c r="A166" s="26"/>
      <c r="B166" s="26"/>
      <c r="C166" s="26"/>
      <c r="D166" s="26"/>
      <c r="E166" s="981"/>
      <c r="F166" s="26"/>
      <c r="G166" s="26"/>
      <c r="H166" s="26"/>
      <c r="I166" s="124"/>
      <c r="J166" s="124"/>
      <c r="K166" s="124"/>
      <c r="L166" s="124"/>
      <c r="M166" s="26"/>
      <c r="N166" s="25"/>
    </row>
    <row r="167" spans="1:14" x14ac:dyDescent="0.25">
      <c r="A167" s="26"/>
      <c r="B167" s="26"/>
      <c r="C167" s="26"/>
      <c r="D167" s="26"/>
      <c r="E167" s="981"/>
      <c r="F167" s="26"/>
      <c r="G167" s="26"/>
      <c r="H167" s="26"/>
      <c r="I167" s="124"/>
      <c r="J167" s="124"/>
      <c r="K167" s="124"/>
      <c r="L167" s="124"/>
      <c r="M167" s="26"/>
      <c r="N167" s="25"/>
    </row>
    <row r="168" spans="1:14" x14ac:dyDescent="0.25">
      <c r="A168" s="26"/>
      <c r="B168" s="26"/>
      <c r="C168" s="26"/>
      <c r="D168" s="26"/>
      <c r="E168" s="981"/>
      <c r="F168" s="26"/>
      <c r="G168" s="26"/>
      <c r="H168" s="26"/>
      <c r="I168" s="124"/>
      <c r="J168" s="124"/>
      <c r="K168" s="124"/>
      <c r="L168" s="124"/>
      <c r="M168" s="26"/>
      <c r="N168" s="25"/>
    </row>
    <row r="169" spans="1:14" x14ac:dyDescent="0.25">
      <c r="A169" s="26"/>
      <c r="B169" s="26"/>
      <c r="C169" s="26"/>
      <c r="D169" s="26"/>
      <c r="E169" s="981"/>
      <c r="F169" s="26"/>
      <c r="G169" s="26"/>
      <c r="H169" s="26"/>
      <c r="I169" s="124"/>
      <c r="J169" s="124"/>
      <c r="K169" s="124"/>
      <c r="L169" s="124"/>
      <c r="M169" s="26"/>
      <c r="N169" s="25"/>
    </row>
    <row r="170" spans="1:14" x14ac:dyDescent="0.25">
      <c r="A170" s="26"/>
      <c r="B170" s="26"/>
      <c r="C170" s="26"/>
      <c r="D170" s="26"/>
      <c r="E170" s="981"/>
      <c r="F170" s="26"/>
      <c r="G170" s="26"/>
      <c r="H170" s="26"/>
      <c r="I170" s="124"/>
      <c r="J170" s="124"/>
      <c r="K170" s="124"/>
      <c r="L170" s="124"/>
      <c r="M170" s="26"/>
      <c r="N170" s="25"/>
    </row>
    <row r="171" spans="1:14" x14ac:dyDescent="0.25">
      <c r="A171" s="26"/>
      <c r="B171" s="26"/>
      <c r="C171" s="26"/>
      <c r="D171" s="26"/>
      <c r="E171" s="981"/>
      <c r="F171" s="26"/>
      <c r="G171" s="26"/>
      <c r="H171" s="26"/>
      <c r="I171" s="124"/>
      <c r="J171" s="124"/>
      <c r="K171" s="124"/>
      <c r="L171" s="124"/>
      <c r="M171" s="26"/>
      <c r="N171" s="25"/>
    </row>
    <row r="172" spans="1:14" x14ac:dyDescent="0.25">
      <c r="A172" s="26"/>
      <c r="B172" s="26"/>
      <c r="C172" s="26"/>
      <c r="D172" s="26"/>
      <c r="E172" s="981"/>
      <c r="F172" s="26"/>
      <c r="G172" s="26"/>
      <c r="H172" s="26"/>
      <c r="I172" s="124"/>
      <c r="J172" s="124"/>
      <c r="K172" s="124"/>
      <c r="L172" s="124"/>
      <c r="M172" s="26"/>
      <c r="N172" s="25"/>
    </row>
    <row r="173" spans="1:14" x14ac:dyDescent="0.25">
      <c r="A173" s="26"/>
      <c r="B173" s="26"/>
      <c r="C173" s="26"/>
      <c r="D173" s="26"/>
      <c r="E173" s="981"/>
      <c r="F173" s="26"/>
      <c r="G173" s="26"/>
      <c r="H173" s="26"/>
      <c r="I173" s="124"/>
      <c r="J173" s="124"/>
      <c r="K173" s="124"/>
      <c r="L173" s="124"/>
      <c r="M173" s="26"/>
      <c r="N173" s="25"/>
    </row>
    <row r="174" spans="1:14" x14ac:dyDescent="0.25">
      <c r="A174" s="26"/>
      <c r="B174" s="26"/>
      <c r="C174" s="26"/>
      <c r="D174" s="26"/>
      <c r="E174" s="981"/>
      <c r="F174" s="26"/>
      <c r="G174" s="26"/>
      <c r="H174" s="26"/>
      <c r="I174" s="124"/>
      <c r="J174" s="124"/>
      <c r="K174" s="124"/>
      <c r="L174" s="124"/>
      <c r="M174" s="26"/>
      <c r="N174" s="25"/>
    </row>
    <row r="175" spans="1:14" x14ac:dyDescent="0.25">
      <c r="A175" s="26"/>
      <c r="B175" s="26"/>
      <c r="C175" s="26"/>
      <c r="D175" s="26"/>
      <c r="E175" s="981"/>
      <c r="F175" s="26"/>
      <c r="G175" s="26"/>
      <c r="H175" s="26"/>
      <c r="I175" s="124"/>
      <c r="J175" s="124"/>
      <c r="K175" s="124"/>
      <c r="L175" s="124"/>
      <c r="M175" s="26"/>
      <c r="N175" s="25"/>
    </row>
    <row r="176" spans="1:14" x14ac:dyDescent="0.25">
      <c r="A176" s="26"/>
      <c r="B176" s="26"/>
      <c r="C176" s="26"/>
      <c r="D176" s="26"/>
      <c r="E176" s="981"/>
      <c r="F176" s="26"/>
      <c r="G176" s="26"/>
      <c r="H176" s="26"/>
      <c r="I176" s="124"/>
      <c r="J176" s="124"/>
      <c r="K176" s="124"/>
      <c r="L176" s="124"/>
      <c r="M176" s="26"/>
      <c r="N176" s="25"/>
    </row>
    <row r="177" spans="1:14" x14ac:dyDescent="0.25">
      <c r="A177" s="26"/>
      <c r="B177" s="26"/>
      <c r="C177" s="26"/>
      <c r="D177" s="26"/>
      <c r="E177" s="981"/>
      <c r="F177" s="26"/>
      <c r="G177" s="26"/>
      <c r="H177" s="26"/>
      <c r="I177" s="124"/>
      <c r="J177" s="124"/>
      <c r="K177" s="124"/>
      <c r="L177" s="124"/>
      <c r="M177" s="26"/>
      <c r="N177" s="25"/>
    </row>
    <row r="178" spans="1:14" x14ac:dyDescent="0.25">
      <c r="A178" s="26"/>
      <c r="B178" s="26"/>
      <c r="C178" s="26"/>
      <c r="D178" s="26"/>
      <c r="E178" s="981"/>
      <c r="F178" s="26"/>
      <c r="G178" s="26"/>
      <c r="H178" s="26"/>
      <c r="I178" s="124"/>
      <c r="J178" s="124"/>
      <c r="K178" s="124"/>
      <c r="L178" s="124"/>
      <c r="M178" s="26"/>
      <c r="N178" s="25"/>
    </row>
    <row r="179" spans="1:14" x14ac:dyDescent="0.25">
      <c r="E179" s="982"/>
      <c r="I179" s="123"/>
      <c r="J179" s="123"/>
      <c r="K179" s="123"/>
      <c r="L179" s="123"/>
    </row>
    <row r="180" spans="1:14" x14ac:dyDescent="0.25">
      <c r="E180" s="982"/>
      <c r="I180" s="123"/>
      <c r="J180" s="123"/>
      <c r="K180" s="123"/>
      <c r="L180" s="123"/>
    </row>
    <row r="181" spans="1:14" x14ac:dyDescent="0.25">
      <c r="E181" s="982"/>
      <c r="I181" s="123"/>
      <c r="J181" s="123"/>
      <c r="K181" s="123"/>
      <c r="L181" s="123"/>
    </row>
    <row r="182" spans="1:14" x14ac:dyDescent="0.25">
      <c r="E182" s="982"/>
      <c r="I182" s="123"/>
      <c r="J182" s="123"/>
      <c r="K182" s="123"/>
      <c r="L182" s="123"/>
    </row>
    <row r="183" spans="1:14" x14ac:dyDescent="0.25">
      <c r="E183" s="982"/>
      <c r="I183" s="123"/>
      <c r="J183" s="123"/>
      <c r="K183" s="123"/>
      <c r="L183" s="123"/>
    </row>
    <row r="184" spans="1:14" x14ac:dyDescent="0.25">
      <c r="E184" s="982"/>
      <c r="I184" s="123"/>
      <c r="J184" s="123"/>
      <c r="K184" s="123"/>
      <c r="L184" s="123"/>
    </row>
    <row r="185" spans="1:14" x14ac:dyDescent="0.25">
      <c r="E185" s="982"/>
      <c r="I185" s="123"/>
      <c r="J185" s="123"/>
      <c r="K185" s="123"/>
      <c r="L185" s="123"/>
    </row>
    <row r="186" spans="1:14" x14ac:dyDescent="0.25">
      <c r="E186" s="982"/>
      <c r="I186" s="123"/>
      <c r="J186" s="123"/>
      <c r="K186" s="123"/>
      <c r="L186" s="123"/>
    </row>
    <row r="187" spans="1:14" x14ac:dyDescent="0.25">
      <c r="E187" s="982"/>
      <c r="I187" s="123"/>
      <c r="J187" s="123"/>
      <c r="K187" s="123"/>
      <c r="L187" s="123"/>
    </row>
    <row r="188" spans="1:14" x14ac:dyDescent="0.25">
      <c r="E188" s="982"/>
      <c r="I188" s="123"/>
      <c r="J188" s="123"/>
      <c r="K188" s="123"/>
      <c r="L188" s="123"/>
    </row>
    <row r="189" spans="1:14" x14ac:dyDescent="0.25">
      <c r="E189" s="982"/>
      <c r="I189" s="123"/>
      <c r="J189" s="123"/>
      <c r="K189" s="123"/>
      <c r="L189" s="123"/>
    </row>
    <row r="190" spans="1:14" x14ac:dyDescent="0.25">
      <c r="E190" s="982"/>
      <c r="I190" s="123"/>
      <c r="J190" s="123"/>
      <c r="K190" s="123"/>
      <c r="L190" s="123"/>
    </row>
    <row r="191" spans="1:14" x14ac:dyDescent="0.25">
      <c r="E191" s="982"/>
      <c r="I191" s="123"/>
      <c r="J191" s="123"/>
      <c r="K191" s="123"/>
      <c r="L191" s="123"/>
    </row>
    <row r="192" spans="1:14" x14ac:dyDescent="0.25">
      <c r="E192" s="982"/>
      <c r="I192" s="123"/>
      <c r="J192" s="123"/>
      <c r="K192" s="123"/>
      <c r="L192" s="123"/>
    </row>
    <row r="193" spans="5:12" x14ac:dyDescent="0.25">
      <c r="E193" s="982"/>
      <c r="I193" s="123"/>
      <c r="J193" s="123"/>
      <c r="K193" s="123"/>
      <c r="L193" s="123"/>
    </row>
    <row r="194" spans="5:12" x14ac:dyDescent="0.25">
      <c r="E194" s="982"/>
      <c r="I194" s="123"/>
      <c r="J194" s="123"/>
      <c r="K194" s="123"/>
      <c r="L194" s="123"/>
    </row>
    <row r="195" spans="5:12" x14ac:dyDescent="0.25">
      <c r="E195" s="982"/>
      <c r="I195" s="123"/>
      <c r="J195" s="123"/>
      <c r="K195" s="123"/>
      <c r="L195" s="123"/>
    </row>
    <row r="196" spans="5:12" x14ac:dyDescent="0.25">
      <c r="E196" s="982"/>
      <c r="I196" s="123"/>
      <c r="J196" s="123"/>
      <c r="K196" s="123"/>
      <c r="L196" s="123"/>
    </row>
    <row r="197" spans="5:12" x14ac:dyDescent="0.25">
      <c r="E197" s="982"/>
      <c r="I197" s="123"/>
      <c r="J197" s="123"/>
      <c r="K197" s="123"/>
      <c r="L197" s="123"/>
    </row>
    <row r="198" spans="5:12" x14ac:dyDescent="0.25">
      <c r="E198" s="982"/>
      <c r="I198" s="123"/>
      <c r="J198" s="123"/>
      <c r="K198" s="123"/>
      <c r="L198" s="123"/>
    </row>
    <row r="199" spans="5:12" x14ac:dyDescent="0.25">
      <c r="E199" s="982"/>
      <c r="I199" s="123"/>
      <c r="J199" s="123"/>
      <c r="K199" s="123"/>
      <c r="L199" s="123"/>
    </row>
    <row r="200" spans="5:12" x14ac:dyDescent="0.25">
      <c r="E200" s="982"/>
      <c r="I200" s="123"/>
      <c r="J200" s="123"/>
      <c r="K200" s="123"/>
      <c r="L200" s="123"/>
    </row>
    <row r="201" spans="5:12" x14ac:dyDescent="0.25">
      <c r="E201" s="982"/>
      <c r="I201" s="123"/>
      <c r="J201" s="123"/>
      <c r="K201" s="123"/>
      <c r="L201" s="123"/>
    </row>
    <row r="202" spans="5:12" x14ac:dyDescent="0.25">
      <c r="E202" s="982"/>
      <c r="I202" s="123"/>
      <c r="J202" s="123"/>
      <c r="K202" s="123"/>
      <c r="L202" s="123"/>
    </row>
    <row r="203" spans="5:12" x14ac:dyDescent="0.25">
      <c r="E203" s="982"/>
      <c r="I203" s="123"/>
      <c r="J203" s="123"/>
      <c r="K203" s="123"/>
      <c r="L203" s="123"/>
    </row>
    <row r="204" spans="5:12" x14ac:dyDescent="0.25">
      <c r="E204" s="982"/>
      <c r="I204" s="123"/>
      <c r="J204" s="123"/>
      <c r="K204" s="123"/>
      <c r="L204" s="123"/>
    </row>
    <row r="205" spans="5:12" x14ac:dyDescent="0.25">
      <c r="E205" s="982"/>
      <c r="I205" s="123"/>
      <c r="J205" s="123"/>
      <c r="K205" s="123"/>
      <c r="L205" s="123"/>
    </row>
    <row r="206" spans="5:12" x14ac:dyDescent="0.25">
      <c r="E206" s="982"/>
      <c r="I206" s="123"/>
      <c r="J206" s="123"/>
      <c r="K206" s="123"/>
      <c r="L206" s="123"/>
    </row>
    <row r="207" spans="5:12" x14ac:dyDescent="0.25">
      <c r="E207" s="982"/>
      <c r="I207" s="123"/>
      <c r="J207" s="123"/>
      <c r="K207" s="123"/>
      <c r="L207" s="123"/>
    </row>
    <row r="208" spans="5:12" x14ac:dyDescent="0.25">
      <c r="E208" s="982"/>
      <c r="I208" s="123"/>
      <c r="J208" s="123"/>
      <c r="K208" s="123"/>
      <c r="L208" s="123"/>
    </row>
    <row r="209" spans="5:12" x14ac:dyDescent="0.25">
      <c r="E209" s="982"/>
      <c r="I209" s="123"/>
      <c r="J209" s="123"/>
      <c r="K209" s="123"/>
      <c r="L209" s="123"/>
    </row>
    <row r="210" spans="5:12" x14ac:dyDescent="0.25">
      <c r="E210" s="982"/>
      <c r="I210" s="123"/>
      <c r="J210" s="123"/>
      <c r="K210" s="123"/>
      <c r="L210" s="123"/>
    </row>
    <row r="211" spans="5:12" x14ac:dyDescent="0.25">
      <c r="E211" s="982"/>
      <c r="I211" s="123"/>
      <c r="J211" s="123"/>
      <c r="K211" s="123"/>
      <c r="L211" s="123"/>
    </row>
    <row r="212" spans="5:12" x14ac:dyDescent="0.25">
      <c r="E212" s="982"/>
      <c r="I212" s="123"/>
      <c r="J212" s="123"/>
      <c r="K212" s="123"/>
      <c r="L212" s="123"/>
    </row>
    <row r="213" spans="5:12" x14ac:dyDescent="0.25">
      <c r="E213" s="982"/>
      <c r="I213" s="123"/>
      <c r="J213" s="123"/>
      <c r="K213" s="123"/>
      <c r="L213" s="123"/>
    </row>
    <row r="214" spans="5:12" x14ac:dyDescent="0.25">
      <c r="E214" s="982"/>
      <c r="I214" s="123"/>
      <c r="J214" s="123"/>
      <c r="K214" s="123"/>
      <c r="L214" s="123"/>
    </row>
    <row r="215" spans="5:12" x14ac:dyDescent="0.25">
      <c r="E215" s="982"/>
      <c r="I215" s="123"/>
      <c r="J215" s="123"/>
      <c r="K215" s="123"/>
      <c r="L215" s="123"/>
    </row>
    <row r="216" spans="5:12" x14ac:dyDescent="0.25">
      <c r="E216" s="982"/>
      <c r="I216" s="123"/>
      <c r="J216" s="123"/>
      <c r="K216" s="123"/>
      <c r="L216" s="123"/>
    </row>
    <row r="217" spans="5:12" x14ac:dyDescent="0.25">
      <c r="E217" s="982"/>
      <c r="I217" s="123"/>
      <c r="J217" s="123"/>
      <c r="K217" s="123"/>
      <c r="L217" s="123"/>
    </row>
    <row r="218" spans="5:12" x14ac:dyDescent="0.25">
      <c r="E218" s="982"/>
      <c r="I218" s="123"/>
      <c r="J218" s="123"/>
      <c r="K218" s="123"/>
      <c r="L218" s="123"/>
    </row>
    <row r="219" spans="5:12" x14ac:dyDescent="0.25">
      <c r="E219" s="982"/>
      <c r="I219" s="123"/>
      <c r="J219" s="123"/>
      <c r="K219" s="123"/>
      <c r="L219" s="123"/>
    </row>
    <row r="220" spans="5:12" x14ac:dyDescent="0.25">
      <c r="E220" s="982"/>
      <c r="I220" s="123"/>
      <c r="J220" s="123"/>
      <c r="K220" s="123"/>
      <c r="L220" s="123"/>
    </row>
    <row r="221" spans="5:12" x14ac:dyDescent="0.25">
      <c r="E221" s="982"/>
      <c r="I221" s="123"/>
      <c r="J221" s="123"/>
      <c r="K221" s="123"/>
      <c r="L221" s="123"/>
    </row>
    <row r="222" spans="5:12" x14ac:dyDescent="0.25">
      <c r="E222" s="982"/>
      <c r="I222" s="123"/>
      <c r="J222" s="123"/>
      <c r="K222" s="123"/>
      <c r="L222" s="123"/>
    </row>
    <row r="223" spans="5:12" x14ac:dyDescent="0.25">
      <c r="E223" s="982"/>
      <c r="I223" s="123"/>
      <c r="J223" s="123"/>
      <c r="K223" s="123"/>
      <c r="L223" s="123"/>
    </row>
    <row r="224" spans="5:12" x14ac:dyDescent="0.25">
      <c r="E224" s="982"/>
      <c r="I224" s="123"/>
      <c r="J224" s="123"/>
      <c r="K224" s="123"/>
      <c r="L224" s="123"/>
    </row>
    <row r="225" spans="5:12" x14ac:dyDescent="0.25">
      <c r="E225" s="982"/>
      <c r="I225" s="123"/>
      <c r="J225" s="123"/>
      <c r="K225" s="123"/>
      <c r="L225" s="123"/>
    </row>
    <row r="226" spans="5:12" x14ac:dyDescent="0.25">
      <c r="E226" s="982"/>
      <c r="I226" s="123"/>
      <c r="J226" s="123"/>
      <c r="K226" s="123"/>
      <c r="L226" s="123"/>
    </row>
    <row r="227" spans="5:12" x14ac:dyDescent="0.25">
      <c r="E227" s="982"/>
      <c r="I227" s="123"/>
      <c r="J227" s="123"/>
      <c r="K227" s="123"/>
      <c r="L227" s="123"/>
    </row>
    <row r="228" spans="5:12" x14ac:dyDescent="0.25">
      <c r="E228" s="982"/>
      <c r="I228" s="123"/>
      <c r="J228" s="123"/>
      <c r="K228" s="123"/>
      <c r="L228" s="123"/>
    </row>
    <row r="229" spans="5:12" x14ac:dyDescent="0.25">
      <c r="E229" s="982"/>
      <c r="I229" s="123"/>
      <c r="J229" s="123"/>
      <c r="K229" s="123"/>
      <c r="L229" s="123"/>
    </row>
    <row r="230" spans="5:12" x14ac:dyDescent="0.25">
      <c r="E230" s="982"/>
      <c r="I230" s="123"/>
      <c r="J230" s="123"/>
      <c r="K230" s="123"/>
      <c r="L230" s="123"/>
    </row>
    <row r="231" spans="5:12" x14ac:dyDescent="0.25">
      <c r="E231" s="982"/>
      <c r="I231" s="123"/>
      <c r="J231" s="123"/>
      <c r="K231" s="123"/>
      <c r="L231" s="123"/>
    </row>
    <row r="232" spans="5:12" x14ac:dyDescent="0.25">
      <c r="E232" s="982"/>
      <c r="I232" s="123"/>
      <c r="J232" s="123"/>
      <c r="K232" s="123"/>
      <c r="L232" s="123"/>
    </row>
    <row r="233" spans="5:12" x14ac:dyDescent="0.25">
      <c r="E233" s="982"/>
      <c r="I233" s="123"/>
      <c r="J233" s="123"/>
      <c r="K233" s="123"/>
      <c r="L233" s="123"/>
    </row>
    <row r="234" spans="5:12" x14ac:dyDescent="0.25">
      <c r="E234" s="982"/>
      <c r="I234" s="123"/>
      <c r="J234" s="123"/>
      <c r="K234" s="123"/>
      <c r="L234" s="123"/>
    </row>
    <row r="235" spans="5:12" x14ac:dyDescent="0.25">
      <c r="E235" s="982"/>
      <c r="I235" s="123"/>
      <c r="J235" s="123"/>
      <c r="K235" s="123"/>
      <c r="L235" s="123"/>
    </row>
    <row r="236" spans="5:12" x14ac:dyDescent="0.25">
      <c r="E236" s="982"/>
      <c r="I236" s="123"/>
      <c r="J236" s="123"/>
      <c r="K236" s="123"/>
      <c r="L236" s="123"/>
    </row>
    <row r="237" spans="5:12" x14ac:dyDescent="0.25">
      <c r="E237" s="982"/>
      <c r="I237" s="123"/>
      <c r="J237" s="123"/>
      <c r="K237" s="123"/>
      <c r="L237" s="123"/>
    </row>
    <row r="238" spans="5:12" x14ac:dyDescent="0.25">
      <c r="E238" s="982"/>
      <c r="I238" s="123"/>
      <c r="J238" s="123"/>
      <c r="K238" s="123"/>
      <c r="L238" s="123"/>
    </row>
    <row r="239" spans="5:12" x14ac:dyDescent="0.25">
      <c r="E239" s="982"/>
      <c r="I239" s="123"/>
      <c r="J239" s="123"/>
      <c r="K239" s="123"/>
      <c r="L239" s="123"/>
    </row>
    <row r="240" spans="5:12" x14ac:dyDescent="0.25">
      <c r="E240" s="982"/>
      <c r="I240" s="123"/>
      <c r="J240" s="123"/>
      <c r="K240" s="123"/>
      <c r="L240" s="123"/>
    </row>
    <row r="241" spans="5:12" x14ac:dyDescent="0.25">
      <c r="E241" s="982"/>
      <c r="I241" s="123"/>
      <c r="J241" s="123"/>
      <c r="K241" s="123"/>
      <c r="L241" s="123"/>
    </row>
    <row r="242" spans="5:12" x14ac:dyDescent="0.25">
      <c r="E242" s="982"/>
      <c r="I242" s="123"/>
      <c r="J242" s="123"/>
      <c r="K242" s="123"/>
      <c r="L242" s="123"/>
    </row>
    <row r="243" spans="5:12" x14ac:dyDescent="0.25">
      <c r="E243" s="982"/>
      <c r="I243" s="123"/>
      <c r="J243" s="123"/>
      <c r="K243" s="123"/>
      <c r="L243" s="123"/>
    </row>
    <row r="244" spans="5:12" x14ac:dyDescent="0.25">
      <c r="E244" s="982"/>
      <c r="I244" s="123"/>
      <c r="J244" s="123"/>
      <c r="K244" s="123"/>
      <c r="L244" s="123"/>
    </row>
    <row r="245" spans="5:12" x14ac:dyDescent="0.25">
      <c r="E245" s="982"/>
      <c r="I245" s="123"/>
      <c r="J245" s="123"/>
      <c r="K245" s="123"/>
      <c r="L245" s="123"/>
    </row>
    <row r="246" spans="5:12" x14ac:dyDescent="0.25">
      <c r="E246" s="982"/>
      <c r="I246" s="123"/>
      <c r="J246" s="123"/>
      <c r="K246" s="123"/>
      <c r="L246" s="123"/>
    </row>
    <row r="247" spans="5:12" x14ac:dyDescent="0.25">
      <c r="E247" s="982"/>
      <c r="I247" s="123"/>
      <c r="J247" s="123"/>
      <c r="K247" s="123"/>
      <c r="L247" s="123"/>
    </row>
    <row r="248" spans="5:12" x14ac:dyDescent="0.25">
      <c r="E248" s="982"/>
      <c r="I248" s="123"/>
      <c r="J248" s="123"/>
      <c r="K248" s="123"/>
      <c r="L248" s="123"/>
    </row>
    <row r="249" spans="5:12" x14ac:dyDescent="0.25">
      <c r="E249" s="982"/>
      <c r="I249" s="123"/>
      <c r="J249" s="123"/>
      <c r="K249" s="123"/>
      <c r="L249" s="123"/>
    </row>
    <row r="250" spans="5:12" x14ac:dyDescent="0.25">
      <c r="E250" s="982"/>
      <c r="I250" s="123"/>
      <c r="J250" s="123"/>
      <c r="K250" s="123"/>
      <c r="L250" s="123"/>
    </row>
    <row r="251" spans="5:12" x14ac:dyDescent="0.25">
      <c r="E251" s="982"/>
      <c r="I251" s="123"/>
      <c r="J251" s="123"/>
      <c r="K251" s="123"/>
      <c r="L251" s="123"/>
    </row>
    <row r="252" spans="5:12" x14ac:dyDescent="0.25">
      <c r="E252" s="982"/>
      <c r="I252" s="123"/>
      <c r="J252" s="123"/>
      <c r="K252" s="123"/>
      <c r="L252" s="123"/>
    </row>
    <row r="253" spans="5:12" x14ac:dyDescent="0.25">
      <c r="E253" s="982"/>
      <c r="I253" s="123"/>
      <c r="J253" s="123"/>
      <c r="K253" s="123"/>
      <c r="L253" s="123"/>
    </row>
    <row r="254" spans="5:12" x14ac:dyDescent="0.25">
      <c r="E254" s="982"/>
      <c r="I254" s="123"/>
      <c r="J254" s="123"/>
      <c r="K254" s="123"/>
      <c r="L254" s="123"/>
    </row>
    <row r="255" spans="5:12" x14ac:dyDescent="0.25">
      <c r="E255" s="982"/>
      <c r="I255" s="123"/>
      <c r="J255" s="123"/>
      <c r="K255" s="123"/>
      <c r="L255" s="123"/>
    </row>
    <row r="256" spans="5:12" x14ac:dyDescent="0.25">
      <c r="E256" s="982"/>
      <c r="I256" s="123"/>
      <c r="J256" s="123"/>
      <c r="K256" s="123"/>
      <c r="L256" s="123"/>
    </row>
    <row r="257" spans="5:12" x14ac:dyDescent="0.25">
      <c r="E257" s="982"/>
      <c r="I257" s="123"/>
      <c r="J257" s="123"/>
      <c r="K257" s="123"/>
      <c r="L257" s="123"/>
    </row>
    <row r="258" spans="5:12" x14ac:dyDescent="0.25">
      <c r="E258" s="982"/>
      <c r="I258" s="123"/>
      <c r="J258" s="123"/>
      <c r="K258" s="123"/>
      <c r="L258" s="123"/>
    </row>
    <row r="259" spans="5:12" x14ac:dyDescent="0.25">
      <c r="E259" s="982"/>
      <c r="I259" s="123"/>
      <c r="J259" s="123"/>
      <c r="K259" s="123"/>
      <c r="L259" s="123"/>
    </row>
    <row r="260" spans="5:12" x14ac:dyDescent="0.25">
      <c r="E260" s="982"/>
      <c r="I260" s="123"/>
      <c r="J260" s="123"/>
      <c r="K260" s="123"/>
      <c r="L260" s="123"/>
    </row>
    <row r="261" spans="5:12" x14ac:dyDescent="0.25">
      <c r="E261" s="982"/>
      <c r="I261" s="123"/>
      <c r="J261" s="123"/>
      <c r="K261" s="123"/>
      <c r="L261" s="123"/>
    </row>
    <row r="262" spans="5:12" x14ac:dyDescent="0.25">
      <c r="E262" s="982"/>
      <c r="I262" s="123"/>
      <c r="J262" s="123"/>
      <c r="K262" s="123"/>
      <c r="L262" s="123"/>
    </row>
    <row r="263" spans="5:12" x14ac:dyDescent="0.25">
      <c r="E263" s="982"/>
      <c r="I263" s="123"/>
      <c r="J263" s="123"/>
      <c r="K263" s="123"/>
      <c r="L263" s="123"/>
    </row>
    <row r="264" spans="5:12" x14ac:dyDescent="0.25">
      <c r="E264" s="982"/>
      <c r="I264" s="123"/>
      <c r="J264" s="123"/>
      <c r="K264" s="123"/>
      <c r="L264" s="123"/>
    </row>
    <row r="265" spans="5:12" x14ac:dyDescent="0.25">
      <c r="E265" s="982"/>
      <c r="I265" s="123"/>
      <c r="J265" s="123"/>
      <c r="K265" s="123"/>
      <c r="L265" s="123"/>
    </row>
    <row r="266" spans="5:12" x14ac:dyDescent="0.25">
      <c r="E266" s="982"/>
      <c r="I266" s="123"/>
      <c r="J266" s="123"/>
      <c r="K266" s="123"/>
      <c r="L266" s="123"/>
    </row>
    <row r="267" spans="5:12" x14ac:dyDescent="0.25">
      <c r="E267" s="982"/>
      <c r="I267" s="123"/>
      <c r="J267" s="123"/>
      <c r="K267" s="123"/>
      <c r="L267" s="123"/>
    </row>
    <row r="268" spans="5:12" x14ac:dyDescent="0.25">
      <c r="E268" s="982"/>
      <c r="I268" s="123"/>
      <c r="J268" s="123"/>
      <c r="K268" s="123"/>
      <c r="L268" s="123"/>
    </row>
    <row r="269" spans="5:12" x14ac:dyDescent="0.25">
      <c r="E269" s="982"/>
      <c r="I269" s="123"/>
      <c r="J269" s="123"/>
      <c r="K269" s="123"/>
      <c r="L269" s="123"/>
    </row>
    <row r="270" spans="5:12" x14ac:dyDescent="0.25">
      <c r="E270" s="982"/>
      <c r="I270" s="123"/>
      <c r="J270" s="123"/>
      <c r="K270" s="123"/>
      <c r="L270" s="123"/>
    </row>
    <row r="271" spans="5:12" x14ac:dyDescent="0.25">
      <c r="E271" s="982"/>
      <c r="I271" s="123"/>
      <c r="J271" s="123"/>
      <c r="K271" s="123"/>
      <c r="L271" s="123"/>
    </row>
    <row r="272" spans="5:12" x14ac:dyDescent="0.25">
      <c r="I272" s="123"/>
      <c r="J272" s="123"/>
      <c r="K272" s="123"/>
      <c r="L272" s="123"/>
    </row>
    <row r="273" spans="9:12" x14ac:dyDescent="0.25">
      <c r="I273" s="123"/>
      <c r="J273" s="123"/>
      <c r="K273" s="123"/>
      <c r="L273" s="123"/>
    </row>
    <row r="274" spans="9:12" x14ac:dyDescent="0.25">
      <c r="I274" s="123"/>
      <c r="J274" s="123"/>
      <c r="K274" s="123"/>
      <c r="L274" s="123"/>
    </row>
    <row r="275" spans="9:12" x14ac:dyDescent="0.25">
      <c r="I275" s="123"/>
      <c r="J275" s="123"/>
      <c r="K275" s="123"/>
      <c r="L275" s="123"/>
    </row>
    <row r="276" spans="9:12" x14ac:dyDescent="0.25">
      <c r="I276" s="123"/>
      <c r="J276" s="123"/>
      <c r="K276" s="123"/>
      <c r="L276" s="123"/>
    </row>
    <row r="277" spans="9:12" x14ac:dyDescent="0.25">
      <c r="I277" s="123"/>
      <c r="J277" s="123"/>
      <c r="K277" s="123"/>
      <c r="L277" s="123"/>
    </row>
    <row r="278" spans="9:12" x14ac:dyDescent="0.25">
      <c r="I278" s="123"/>
      <c r="J278" s="123"/>
      <c r="K278" s="123"/>
      <c r="L278" s="123"/>
    </row>
    <row r="279" spans="9:12" x14ac:dyDescent="0.25">
      <c r="I279" s="123"/>
      <c r="J279" s="123"/>
      <c r="K279" s="123"/>
      <c r="L279" s="123"/>
    </row>
    <row r="280" spans="9:12" x14ac:dyDescent="0.25">
      <c r="I280" s="123"/>
      <c r="J280" s="123"/>
      <c r="K280" s="123"/>
      <c r="L280" s="123"/>
    </row>
    <row r="281" spans="9:12" x14ac:dyDescent="0.25">
      <c r="I281" s="123"/>
      <c r="J281" s="123"/>
      <c r="K281" s="123"/>
      <c r="L281" s="123"/>
    </row>
    <row r="282" spans="9:12" x14ac:dyDescent="0.25">
      <c r="I282" s="123"/>
      <c r="J282" s="123"/>
      <c r="K282" s="123"/>
      <c r="L282" s="123"/>
    </row>
    <row r="283" spans="9:12" x14ac:dyDescent="0.25">
      <c r="I283" s="123"/>
      <c r="J283" s="123"/>
      <c r="K283" s="123"/>
      <c r="L283" s="123"/>
    </row>
    <row r="284" spans="9:12" x14ac:dyDescent="0.25">
      <c r="I284" s="123"/>
      <c r="J284" s="123"/>
      <c r="K284" s="123"/>
      <c r="L284" s="123"/>
    </row>
    <row r="285" spans="9:12" x14ac:dyDescent="0.25">
      <c r="I285" s="123"/>
      <c r="J285" s="123"/>
      <c r="K285" s="123"/>
      <c r="L285" s="123"/>
    </row>
    <row r="286" spans="9:12" x14ac:dyDescent="0.25">
      <c r="I286" s="123"/>
      <c r="J286" s="123"/>
      <c r="K286" s="123"/>
      <c r="L286" s="123"/>
    </row>
    <row r="287" spans="9:12" x14ac:dyDescent="0.25">
      <c r="I287" s="123"/>
      <c r="J287" s="123"/>
      <c r="K287" s="123"/>
      <c r="L287" s="123"/>
    </row>
    <row r="288" spans="9:12" x14ac:dyDescent="0.25">
      <c r="I288" s="123"/>
      <c r="J288" s="123"/>
      <c r="K288" s="123"/>
      <c r="L288" s="123"/>
    </row>
    <row r="289" spans="9:12" x14ac:dyDescent="0.25">
      <c r="I289" s="123"/>
      <c r="J289" s="123"/>
      <c r="K289" s="123"/>
      <c r="L289" s="123"/>
    </row>
    <row r="290" spans="9:12" x14ac:dyDescent="0.25">
      <c r="I290" s="123"/>
      <c r="J290" s="123"/>
      <c r="K290" s="123"/>
      <c r="L290" s="123"/>
    </row>
    <row r="291" spans="9:12" x14ac:dyDescent="0.25">
      <c r="I291" s="123"/>
      <c r="J291" s="123"/>
      <c r="K291" s="123"/>
      <c r="L291" s="123"/>
    </row>
    <row r="292" spans="9:12" x14ac:dyDescent="0.25">
      <c r="I292" s="123"/>
      <c r="J292" s="123"/>
      <c r="K292" s="123"/>
      <c r="L292" s="123"/>
    </row>
    <row r="293" spans="9:12" x14ac:dyDescent="0.25">
      <c r="I293" s="123"/>
      <c r="J293" s="123"/>
      <c r="K293" s="123"/>
      <c r="L293" s="123"/>
    </row>
    <row r="294" spans="9:12" x14ac:dyDescent="0.25">
      <c r="I294" s="123"/>
      <c r="J294" s="123"/>
      <c r="K294" s="123"/>
      <c r="L294" s="123"/>
    </row>
    <row r="295" spans="9:12" x14ac:dyDescent="0.25">
      <c r="I295" s="123"/>
      <c r="J295" s="123"/>
      <c r="K295" s="123"/>
      <c r="L295" s="123"/>
    </row>
    <row r="296" spans="9:12" x14ac:dyDescent="0.25">
      <c r="I296" s="123"/>
      <c r="J296" s="123"/>
      <c r="K296" s="123"/>
      <c r="L296" s="123"/>
    </row>
    <row r="297" spans="9:12" x14ac:dyDescent="0.25">
      <c r="I297" s="123"/>
      <c r="J297" s="123"/>
      <c r="K297" s="123"/>
      <c r="L297" s="123"/>
    </row>
    <row r="298" spans="9:12" x14ac:dyDescent="0.25">
      <c r="I298" s="123"/>
      <c r="J298" s="123"/>
      <c r="K298" s="123"/>
      <c r="L298" s="123"/>
    </row>
    <row r="299" spans="9:12" x14ac:dyDescent="0.25">
      <c r="I299" s="123"/>
      <c r="J299" s="123"/>
      <c r="K299" s="123"/>
      <c r="L299" s="123"/>
    </row>
    <row r="300" spans="9:12" x14ac:dyDescent="0.25">
      <c r="I300" s="123"/>
      <c r="J300" s="123"/>
      <c r="K300" s="123"/>
      <c r="L300" s="123"/>
    </row>
    <row r="301" spans="9:12" x14ac:dyDescent="0.25">
      <c r="I301" s="123"/>
      <c r="J301" s="123"/>
      <c r="K301" s="123"/>
      <c r="L301" s="123"/>
    </row>
    <row r="302" spans="9:12" x14ac:dyDescent="0.25">
      <c r="I302" s="123"/>
      <c r="J302" s="123"/>
      <c r="K302" s="123"/>
      <c r="L302" s="123"/>
    </row>
    <row r="303" spans="9:12" x14ac:dyDescent="0.25">
      <c r="I303" s="123"/>
      <c r="J303" s="123"/>
      <c r="K303" s="123"/>
      <c r="L303" s="123"/>
    </row>
    <row r="304" spans="9:12" x14ac:dyDescent="0.25">
      <c r="I304" s="123"/>
      <c r="J304" s="123"/>
      <c r="K304" s="123"/>
      <c r="L304" s="123"/>
    </row>
    <row r="305" spans="9:12" x14ac:dyDescent="0.25">
      <c r="I305" s="123"/>
      <c r="J305" s="123"/>
      <c r="K305" s="123"/>
      <c r="L305" s="123"/>
    </row>
    <row r="306" spans="9:12" x14ac:dyDescent="0.25">
      <c r="I306" s="123"/>
      <c r="J306" s="123"/>
      <c r="K306" s="123"/>
      <c r="L306" s="123"/>
    </row>
    <row r="307" spans="9:12" x14ac:dyDescent="0.25">
      <c r="I307" s="123"/>
      <c r="J307" s="123"/>
      <c r="K307" s="123"/>
      <c r="L307" s="123"/>
    </row>
    <row r="308" spans="9:12" x14ac:dyDescent="0.25">
      <c r="I308" s="123"/>
      <c r="J308" s="123"/>
      <c r="K308" s="123"/>
      <c r="L308" s="123"/>
    </row>
    <row r="309" spans="9:12" x14ac:dyDescent="0.25">
      <c r="I309" s="123"/>
      <c r="J309" s="123"/>
      <c r="K309" s="123"/>
      <c r="L309" s="123"/>
    </row>
    <row r="310" spans="9:12" x14ac:dyDescent="0.25">
      <c r="I310" s="123"/>
      <c r="J310" s="123"/>
      <c r="K310" s="123"/>
      <c r="L310" s="123"/>
    </row>
    <row r="311" spans="9:12" x14ac:dyDescent="0.25">
      <c r="I311" s="123"/>
      <c r="J311" s="123"/>
      <c r="K311" s="123"/>
      <c r="L311" s="123"/>
    </row>
    <row r="312" spans="9:12" x14ac:dyDescent="0.25">
      <c r="I312" s="123"/>
      <c r="J312" s="123"/>
      <c r="K312" s="123"/>
      <c r="L312" s="123"/>
    </row>
    <row r="313" spans="9:12" x14ac:dyDescent="0.25">
      <c r="I313" s="123"/>
      <c r="J313" s="123"/>
      <c r="K313" s="123"/>
      <c r="L313" s="123"/>
    </row>
    <row r="314" spans="9:12" x14ac:dyDescent="0.25">
      <c r="I314" s="123"/>
      <c r="J314" s="123"/>
      <c r="K314" s="123"/>
      <c r="L314" s="123"/>
    </row>
    <row r="315" spans="9:12" x14ac:dyDescent="0.25">
      <c r="I315" s="123"/>
      <c r="J315" s="123"/>
      <c r="K315" s="123"/>
      <c r="L315" s="123"/>
    </row>
    <row r="316" spans="9:12" x14ac:dyDescent="0.25">
      <c r="I316" s="123"/>
      <c r="J316" s="123"/>
      <c r="K316" s="123"/>
      <c r="L316" s="123"/>
    </row>
    <row r="317" spans="9:12" x14ac:dyDescent="0.25">
      <c r="I317" s="123"/>
      <c r="J317" s="123"/>
      <c r="K317" s="123"/>
      <c r="L317" s="123"/>
    </row>
    <row r="318" spans="9:12" x14ac:dyDescent="0.25">
      <c r="I318" s="123"/>
      <c r="J318" s="123"/>
      <c r="K318" s="123"/>
      <c r="L318" s="123"/>
    </row>
    <row r="319" spans="9:12" x14ac:dyDescent="0.25">
      <c r="I319" s="123"/>
      <c r="J319" s="123"/>
      <c r="K319" s="123"/>
      <c r="L319" s="123"/>
    </row>
    <row r="320" spans="9: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row r="4537" spans="9:12" x14ac:dyDescent="0.25">
      <c r="I4537" s="123"/>
      <c r="J4537" s="123"/>
      <c r="K4537" s="123"/>
      <c r="L4537" s="123"/>
    </row>
    <row r="4538" spans="9:12" x14ac:dyDescent="0.25">
      <c r="I4538" s="123"/>
      <c r="J4538" s="123"/>
      <c r="K4538" s="123"/>
      <c r="L4538" s="123"/>
    </row>
    <row r="4539" spans="9:12" x14ac:dyDescent="0.25">
      <c r="I4539" s="123"/>
      <c r="J4539" s="123"/>
      <c r="K4539" s="123"/>
      <c r="L4539" s="123"/>
    </row>
    <row r="4540" spans="9:12" x14ac:dyDescent="0.25">
      <c r="I4540" s="123"/>
      <c r="J4540" s="123"/>
      <c r="K4540" s="123"/>
      <c r="L4540" s="123"/>
    </row>
    <row r="4541" spans="9:12" x14ac:dyDescent="0.25">
      <c r="I4541" s="123"/>
      <c r="J4541" s="123"/>
      <c r="K4541" s="123"/>
      <c r="L4541" s="123"/>
    </row>
    <row r="4542" spans="9:12" x14ac:dyDescent="0.25">
      <c r="I4542" s="123"/>
      <c r="J4542" s="123"/>
      <c r="K4542" s="123"/>
      <c r="L4542" s="123"/>
    </row>
  </sheetData>
  <mergeCells count="2">
    <mergeCell ref="A1:N1"/>
    <mergeCell ref="A2:N2"/>
  </mergeCells>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81"/>
  <sheetViews>
    <sheetView topLeftCell="C139" zoomScale="110" zoomScaleNormal="85" workbookViewId="0">
      <selection activeCell="L148" sqref="L148"/>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4" s="85" customFormat="1" ht="31.5" x14ac:dyDescent="0.25">
      <c r="A1" s="1092" t="s">
        <v>45</v>
      </c>
      <c r="B1" s="1092"/>
      <c r="C1" s="1092"/>
      <c r="D1" s="1092"/>
      <c r="E1" s="1092"/>
      <c r="F1" s="1092"/>
      <c r="G1" s="1092"/>
      <c r="H1" s="1092"/>
      <c r="I1" s="1092"/>
      <c r="J1" s="1092"/>
      <c r="K1" s="1092"/>
      <c r="L1" s="1092"/>
      <c r="M1" s="1092"/>
      <c r="N1" s="1092"/>
    </row>
    <row r="2" spans="1:14" s="85" customFormat="1" ht="18.75" x14ac:dyDescent="0.25">
      <c r="A2" s="1093" t="s">
        <v>107</v>
      </c>
      <c r="B2" s="1093"/>
      <c r="C2" s="1093"/>
      <c r="D2" s="1093"/>
      <c r="E2" s="1093"/>
      <c r="F2" s="1093"/>
      <c r="G2" s="1093"/>
      <c r="H2" s="1093"/>
      <c r="I2" s="1093"/>
      <c r="J2" s="1093"/>
      <c r="K2" s="1093"/>
      <c r="L2" s="1093"/>
      <c r="M2" s="1093"/>
      <c r="N2" s="1093"/>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12">
        <v>44287</v>
      </c>
      <c r="B4" s="313" t="s">
        <v>141</v>
      </c>
      <c r="C4" s="314"/>
      <c r="D4" s="315"/>
      <c r="E4" s="316"/>
      <c r="F4" s="679"/>
      <c r="G4" s="715">
        <v>30500</v>
      </c>
      <c r="H4" s="317"/>
      <c r="I4" s="680" t="s">
        <v>18</v>
      </c>
      <c r="J4" s="681"/>
      <c r="K4" s="682" t="s">
        <v>135</v>
      </c>
      <c r="L4" s="681" t="s">
        <v>46</v>
      </c>
      <c r="M4" s="318"/>
      <c r="N4" s="319"/>
    </row>
    <row r="5" spans="1:14" s="23" customFormat="1" ht="14.25" customHeight="1" x14ac:dyDescent="0.25">
      <c r="A5" s="271">
        <v>44287</v>
      </c>
      <c r="B5" s="272" t="s">
        <v>105</v>
      </c>
      <c r="C5" s="272" t="s">
        <v>50</v>
      </c>
      <c r="D5" s="272" t="s">
        <v>91</v>
      </c>
      <c r="E5" s="746"/>
      <c r="F5" s="276">
        <v>65000</v>
      </c>
      <c r="G5" s="276">
        <f>G4-E5+F5</f>
        <v>95500</v>
      </c>
      <c r="H5" s="657" t="s">
        <v>71</v>
      </c>
      <c r="I5" s="657" t="s">
        <v>18</v>
      </c>
      <c r="J5" s="412" t="s">
        <v>142</v>
      </c>
      <c r="K5" s="412" t="s">
        <v>135</v>
      </c>
      <c r="L5" s="412" t="s">
        <v>46</v>
      </c>
      <c r="M5" s="410"/>
      <c r="N5" s="411"/>
    </row>
    <row r="6" spans="1:14" s="23" customFormat="1" ht="16.5" customHeight="1" x14ac:dyDescent="0.25">
      <c r="A6" s="244">
        <v>44287</v>
      </c>
      <c r="B6" s="245" t="s">
        <v>68</v>
      </c>
      <c r="C6" s="245" t="s">
        <v>67</v>
      </c>
      <c r="D6" s="246" t="s">
        <v>91</v>
      </c>
      <c r="E6" s="203">
        <v>20000</v>
      </c>
      <c r="F6" s="203"/>
      <c r="G6" s="220">
        <f>G5-E6+F6</f>
        <v>75500</v>
      </c>
      <c r="H6" s="766" t="s">
        <v>71</v>
      </c>
      <c r="I6" s="766" t="s">
        <v>18</v>
      </c>
      <c r="J6" s="290" t="s">
        <v>142</v>
      </c>
      <c r="K6" s="290" t="s">
        <v>135</v>
      </c>
      <c r="L6" s="309" t="s">
        <v>46</v>
      </c>
      <c r="M6" s="186"/>
      <c r="N6" s="261" t="s">
        <v>125</v>
      </c>
    </row>
    <row r="7" spans="1:14" s="23" customFormat="1" ht="15" customHeight="1" x14ac:dyDescent="0.25">
      <c r="A7" s="244">
        <v>44287</v>
      </c>
      <c r="B7" s="245" t="s">
        <v>68</v>
      </c>
      <c r="C7" s="245" t="s">
        <v>67</v>
      </c>
      <c r="D7" s="246" t="s">
        <v>91</v>
      </c>
      <c r="E7" s="227">
        <v>20000</v>
      </c>
      <c r="F7" s="203"/>
      <c r="G7" s="220">
        <f t="shared" ref="G7:G21" si="0">G6-E7+F7</f>
        <v>55500</v>
      </c>
      <c r="H7" s="495" t="s">
        <v>71</v>
      </c>
      <c r="I7" s="495" t="s">
        <v>18</v>
      </c>
      <c r="J7" s="290" t="s">
        <v>142</v>
      </c>
      <c r="K7" s="290" t="s">
        <v>135</v>
      </c>
      <c r="L7" s="309" t="s">
        <v>46</v>
      </c>
      <c r="M7" s="186"/>
      <c r="N7" s="261" t="s">
        <v>143</v>
      </c>
    </row>
    <row r="8" spans="1:14" s="23" customFormat="1" ht="15" customHeight="1" x14ac:dyDescent="0.25">
      <c r="A8" s="244">
        <v>44287</v>
      </c>
      <c r="B8" s="245" t="s">
        <v>68</v>
      </c>
      <c r="C8" s="245" t="s">
        <v>67</v>
      </c>
      <c r="D8" s="246" t="s">
        <v>91</v>
      </c>
      <c r="E8" s="203">
        <v>5000</v>
      </c>
      <c r="F8" s="203"/>
      <c r="G8" s="220">
        <f t="shared" si="0"/>
        <v>50500</v>
      </c>
      <c r="H8" s="495" t="s">
        <v>71</v>
      </c>
      <c r="I8" s="495" t="s">
        <v>18</v>
      </c>
      <c r="J8" s="290" t="s">
        <v>142</v>
      </c>
      <c r="K8" s="290" t="s">
        <v>135</v>
      </c>
      <c r="L8" s="309" t="s">
        <v>46</v>
      </c>
      <c r="M8" s="186"/>
      <c r="N8" s="261" t="s">
        <v>144</v>
      </c>
    </row>
    <row r="9" spans="1:14" s="97" customFormat="1" x14ac:dyDescent="0.25">
      <c r="A9" s="244">
        <v>44287</v>
      </c>
      <c r="B9" s="245" t="s">
        <v>68</v>
      </c>
      <c r="C9" s="245" t="s">
        <v>67</v>
      </c>
      <c r="D9" s="246" t="s">
        <v>91</v>
      </c>
      <c r="E9" s="203">
        <v>4000</v>
      </c>
      <c r="F9" s="203"/>
      <c r="G9" s="220">
        <f t="shared" si="0"/>
        <v>46500</v>
      </c>
      <c r="H9" s="495" t="s">
        <v>71</v>
      </c>
      <c r="I9" s="495" t="s">
        <v>18</v>
      </c>
      <c r="J9" s="290" t="s">
        <v>142</v>
      </c>
      <c r="K9" s="290" t="s">
        <v>135</v>
      </c>
      <c r="L9" s="309" t="s">
        <v>46</v>
      </c>
      <c r="M9" s="186"/>
      <c r="N9" s="261" t="s">
        <v>127</v>
      </c>
    </row>
    <row r="10" spans="1:14" s="97" customFormat="1" x14ac:dyDescent="0.25">
      <c r="A10" s="244">
        <v>44287</v>
      </c>
      <c r="B10" s="245" t="s">
        <v>68</v>
      </c>
      <c r="C10" s="245" t="s">
        <v>67</v>
      </c>
      <c r="D10" s="246" t="s">
        <v>91</v>
      </c>
      <c r="E10" s="203">
        <v>4000</v>
      </c>
      <c r="F10" s="203"/>
      <c r="G10" s="220">
        <f t="shared" si="0"/>
        <v>42500</v>
      </c>
      <c r="H10" s="495" t="s">
        <v>71</v>
      </c>
      <c r="I10" s="495" t="s">
        <v>18</v>
      </c>
      <c r="J10" s="290" t="s">
        <v>142</v>
      </c>
      <c r="K10" s="290" t="s">
        <v>135</v>
      </c>
      <c r="L10" s="309" t="s">
        <v>46</v>
      </c>
      <c r="M10" s="186"/>
      <c r="N10" s="261" t="s">
        <v>145</v>
      </c>
    </row>
    <row r="11" spans="1:14" x14ac:dyDescent="0.25">
      <c r="A11" s="244">
        <v>44287</v>
      </c>
      <c r="B11" s="245" t="s">
        <v>93</v>
      </c>
      <c r="C11" s="245" t="s">
        <v>93</v>
      </c>
      <c r="D11" s="246" t="s">
        <v>91</v>
      </c>
      <c r="E11" s="220">
        <v>5000</v>
      </c>
      <c r="F11" s="220"/>
      <c r="G11" s="220">
        <f t="shared" si="0"/>
        <v>37500</v>
      </c>
      <c r="H11" s="495" t="s">
        <v>71</v>
      </c>
      <c r="I11" s="495" t="s">
        <v>18</v>
      </c>
      <c r="J11" s="290" t="s">
        <v>142</v>
      </c>
      <c r="K11" s="290" t="s">
        <v>135</v>
      </c>
      <c r="L11" s="309" t="s">
        <v>46</v>
      </c>
      <c r="M11" s="223"/>
      <c r="N11" s="224"/>
    </row>
    <row r="12" spans="1:14" x14ac:dyDescent="0.25">
      <c r="A12" s="244">
        <v>44287</v>
      </c>
      <c r="B12" s="245" t="s">
        <v>93</v>
      </c>
      <c r="C12" s="245" t="s">
        <v>93</v>
      </c>
      <c r="D12" s="246" t="s">
        <v>91</v>
      </c>
      <c r="E12" s="219">
        <v>4000</v>
      </c>
      <c r="F12" s="203"/>
      <c r="G12" s="220">
        <f t="shared" si="0"/>
        <v>33500</v>
      </c>
      <c r="H12" s="495" t="s">
        <v>71</v>
      </c>
      <c r="I12" s="495" t="s">
        <v>18</v>
      </c>
      <c r="J12" s="290" t="s">
        <v>142</v>
      </c>
      <c r="K12" s="290" t="s">
        <v>135</v>
      </c>
      <c r="L12" s="309" t="s">
        <v>46</v>
      </c>
      <c r="M12" s="223"/>
      <c r="N12" s="224"/>
    </row>
    <row r="13" spans="1:14" ht="15" customHeight="1" x14ac:dyDescent="0.25">
      <c r="A13" s="244">
        <v>44287</v>
      </c>
      <c r="B13" s="245" t="s">
        <v>93</v>
      </c>
      <c r="C13" s="245" t="s">
        <v>93</v>
      </c>
      <c r="D13" s="246" t="s">
        <v>91</v>
      </c>
      <c r="E13" s="220">
        <v>1000</v>
      </c>
      <c r="F13" s="203"/>
      <c r="G13" s="220">
        <f t="shared" si="0"/>
        <v>32500</v>
      </c>
      <c r="H13" s="766" t="s">
        <v>71</v>
      </c>
      <c r="I13" s="766" t="s">
        <v>18</v>
      </c>
      <c r="J13" s="290" t="s">
        <v>142</v>
      </c>
      <c r="K13" s="290" t="s">
        <v>135</v>
      </c>
      <c r="L13" s="309" t="s">
        <v>46</v>
      </c>
      <c r="M13" s="291"/>
      <c r="N13" s="251"/>
    </row>
    <row r="14" spans="1:14" ht="15" customHeight="1" x14ac:dyDescent="0.25">
      <c r="A14" s="244">
        <v>44287</v>
      </c>
      <c r="B14" s="245" t="s">
        <v>72</v>
      </c>
      <c r="C14" s="245" t="s">
        <v>50</v>
      </c>
      <c r="D14" s="246" t="s">
        <v>91</v>
      </c>
      <c r="E14" s="262"/>
      <c r="F14" s="203">
        <v>-2000</v>
      </c>
      <c r="G14" s="220">
        <f t="shared" si="0"/>
        <v>30500</v>
      </c>
      <c r="H14" s="308" t="s">
        <v>71</v>
      </c>
      <c r="I14" s="308" t="s">
        <v>18</v>
      </c>
      <c r="J14" s="290" t="s">
        <v>153</v>
      </c>
      <c r="K14" s="290" t="s">
        <v>135</v>
      </c>
      <c r="L14" s="290" t="s">
        <v>46</v>
      </c>
      <c r="M14" s="291"/>
      <c r="N14" s="251"/>
    </row>
    <row r="15" spans="1:14" ht="12.75" customHeight="1" x14ac:dyDescent="0.25">
      <c r="A15" s="244">
        <v>44288</v>
      </c>
      <c r="B15" s="290" t="s">
        <v>72</v>
      </c>
      <c r="C15" s="251" t="s">
        <v>50</v>
      </c>
      <c r="D15" s="251" t="s">
        <v>91</v>
      </c>
      <c r="E15" s="227"/>
      <c r="F15" s="203">
        <v>-2000</v>
      </c>
      <c r="G15" s="220">
        <f t="shared" si="0"/>
        <v>28500</v>
      </c>
      <c r="H15" s="495" t="s">
        <v>71</v>
      </c>
      <c r="I15" s="495" t="s">
        <v>18</v>
      </c>
      <c r="J15" s="290" t="s">
        <v>142</v>
      </c>
      <c r="K15" s="290" t="s">
        <v>135</v>
      </c>
      <c r="L15" s="309" t="s">
        <v>46</v>
      </c>
      <c r="M15" s="210"/>
      <c r="N15" s="212"/>
    </row>
    <row r="16" spans="1:14" ht="14.25" customHeight="1" x14ac:dyDescent="0.25">
      <c r="A16" s="898">
        <v>44292</v>
      </c>
      <c r="B16" s="280" t="s">
        <v>105</v>
      </c>
      <c r="C16" s="280" t="s">
        <v>50</v>
      </c>
      <c r="D16" s="892" t="s">
        <v>91</v>
      </c>
      <c r="E16" s="279"/>
      <c r="F16" s="274">
        <v>72000</v>
      </c>
      <c r="G16" s="279">
        <f t="shared" si="0"/>
        <v>100500</v>
      </c>
      <c r="H16" s="409" t="s">
        <v>71</v>
      </c>
      <c r="I16" s="409" t="s">
        <v>18</v>
      </c>
      <c r="J16" s="412" t="s">
        <v>159</v>
      </c>
      <c r="K16" s="412" t="s">
        <v>135</v>
      </c>
      <c r="L16" s="412" t="s">
        <v>46</v>
      </c>
      <c r="M16" s="424"/>
      <c r="N16" s="406"/>
    </row>
    <row r="17" spans="1:14" ht="14.25" customHeight="1" x14ac:dyDescent="0.25">
      <c r="A17" s="717">
        <v>44292</v>
      </c>
      <c r="B17" s="245" t="s">
        <v>68</v>
      </c>
      <c r="C17" s="245" t="s">
        <v>67</v>
      </c>
      <c r="D17" s="835" t="s">
        <v>91</v>
      </c>
      <c r="E17" s="220">
        <v>25000</v>
      </c>
      <c r="F17" s="219"/>
      <c r="G17" s="220">
        <f t="shared" si="0"/>
        <v>75500</v>
      </c>
      <c r="H17" s="320" t="s">
        <v>71</v>
      </c>
      <c r="I17" s="495" t="s">
        <v>18</v>
      </c>
      <c r="J17" s="290" t="s">
        <v>159</v>
      </c>
      <c r="K17" s="290" t="s">
        <v>135</v>
      </c>
      <c r="L17" s="309" t="s">
        <v>46</v>
      </c>
      <c r="M17" s="291"/>
      <c r="N17" s="251" t="s">
        <v>160</v>
      </c>
    </row>
    <row r="18" spans="1:14" ht="14.25" customHeight="1" x14ac:dyDescent="0.25">
      <c r="A18" s="717">
        <v>44292</v>
      </c>
      <c r="B18" s="245" t="s">
        <v>68</v>
      </c>
      <c r="C18" s="245" t="s">
        <v>67</v>
      </c>
      <c r="D18" s="835" t="s">
        <v>91</v>
      </c>
      <c r="E18" s="220">
        <v>25000</v>
      </c>
      <c r="F18" s="219"/>
      <c r="G18" s="220">
        <f t="shared" si="0"/>
        <v>50500</v>
      </c>
      <c r="H18" s="320" t="s">
        <v>71</v>
      </c>
      <c r="I18" s="495" t="s">
        <v>18</v>
      </c>
      <c r="J18" s="290" t="s">
        <v>159</v>
      </c>
      <c r="K18" s="290" t="s">
        <v>135</v>
      </c>
      <c r="L18" s="309" t="s">
        <v>46</v>
      </c>
      <c r="M18" s="291"/>
      <c r="N18" s="251" t="s">
        <v>161</v>
      </c>
    </row>
    <row r="19" spans="1:14" ht="14.25" customHeight="1" x14ac:dyDescent="0.25">
      <c r="A19" s="717">
        <v>44292</v>
      </c>
      <c r="B19" s="245" t="s">
        <v>68</v>
      </c>
      <c r="C19" s="245" t="s">
        <v>67</v>
      </c>
      <c r="D19" s="835" t="s">
        <v>91</v>
      </c>
      <c r="E19" s="220">
        <v>2000</v>
      </c>
      <c r="F19" s="219"/>
      <c r="G19" s="220">
        <f t="shared" si="0"/>
        <v>48500</v>
      </c>
      <c r="H19" s="320" t="s">
        <v>71</v>
      </c>
      <c r="I19" s="495" t="s">
        <v>18</v>
      </c>
      <c r="J19" s="290" t="s">
        <v>159</v>
      </c>
      <c r="K19" s="290" t="s">
        <v>135</v>
      </c>
      <c r="L19" s="309" t="s">
        <v>46</v>
      </c>
      <c r="M19" s="291"/>
      <c r="N19" s="251" t="s">
        <v>162</v>
      </c>
    </row>
    <row r="20" spans="1:14" ht="14.25" customHeight="1" x14ac:dyDescent="0.25">
      <c r="A20" s="717">
        <v>44292</v>
      </c>
      <c r="B20" s="245" t="s">
        <v>68</v>
      </c>
      <c r="C20" s="245" t="s">
        <v>67</v>
      </c>
      <c r="D20" s="835" t="s">
        <v>91</v>
      </c>
      <c r="E20" s="220">
        <v>4000</v>
      </c>
      <c r="F20" s="219"/>
      <c r="G20" s="220">
        <f t="shared" si="0"/>
        <v>44500</v>
      </c>
      <c r="H20" s="320" t="s">
        <v>71</v>
      </c>
      <c r="I20" s="495" t="s">
        <v>18</v>
      </c>
      <c r="J20" s="290" t="s">
        <v>159</v>
      </c>
      <c r="K20" s="290" t="s">
        <v>135</v>
      </c>
      <c r="L20" s="309" t="s">
        <v>46</v>
      </c>
      <c r="M20" s="291"/>
      <c r="N20" s="251" t="s">
        <v>163</v>
      </c>
    </row>
    <row r="21" spans="1:14" x14ac:dyDescent="0.25">
      <c r="A21" s="717">
        <v>44292</v>
      </c>
      <c r="B21" s="212" t="s">
        <v>93</v>
      </c>
      <c r="C21" s="212" t="s">
        <v>93</v>
      </c>
      <c r="D21" s="287" t="s">
        <v>91</v>
      </c>
      <c r="E21" s="220">
        <v>3000</v>
      </c>
      <c r="F21" s="220"/>
      <c r="G21" s="220">
        <f t="shared" si="0"/>
        <v>41500</v>
      </c>
      <c r="H21" s="320" t="s">
        <v>71</v>
      </c>
      <c r="I21" s="495" t="s">
        <v>18</v>
      </c>
      <c r="J21" s="290" t="s">
        <v>159</v>
      </c>
      <c r="K21" s="290" t="s">
        <v>135</v>
      </c>
      <c r="L21" s="309" t="s">
        <v>46</v>
      </c>
      <c r="M21" s="291"/>
      <c r="N21" s="251"/>
    </row>
    <row r="22" spans="1:14" x14ac:dyDescent="0.25">
      <c r="A22" s="717">
        <v>44292</v>
      </c>
      <c r="B22" s="212" t="s">
        <v>93</v>
      </c>
      <c r="C22" s="212" t="s">
        <v>93</v>
      </c>
      <c r="D22" s="287" t="s">
        <v>91</v>
      </c>
      <c r="E22" s="220">
        <v>10000</v>
      </c>
      <c r="F22" s="262"/>
      <c r="G22" s="203">
        <f>G21-E22+F22</f>
        <v>31500</v>
      </c>
      <c r="H22" s="320" t="s">
        <v>71</v>
      </c>
      <c r="I22" s="495" t="s">
        <v>18</v>
      </c>
      <c r="J22" s="290" t="s">
        <v>159</v>
      </c>
      <c r="K22" s="290" t="s">
        <v>135</v>
      </c>
      <c r="L22" s="309" t="s">
        <v>46</v>
      </c>
      <c r="M22" s="291"/>
      <c r="N22" s="251"/>
    </row>
    <row r="23" spans="1:14" ht="15" customHeight="1" x14ac:dyDescent="0.25">
      <c r="A23" s="717">
        <v>44293</v>
      </c>
      <c r="B23" s="251" t="s">
        <v>72</v>
      </c>
      <c r="C23" s="251" t="s">
        <v>50</v>
      </c>
      <c r="D23" s="321" t="s">
        <v>91</v>
      </c>
      <c r="E23" s="220"/>
      <c r="F23" s="262">
        <v>-3000</v>
      </c>
      <c r="G23" s="220">
        <f t="shared" ref="G23:G29" si="1">G22-E23+F23</f>
        <v>28500</v>
      </c>
      <c r="H23" s="502" t="s">
        <v>71</v>
      </c>
      <c r="I23" s="766" t="s">
        <v>18</v>
      </c>
      <c r="J23" s="290" t="s">
        <v>159</v>
      </c>
      <c r="K23" s="290" t="s">
        <v>135</v>
      </c>
      <c r="L23" s="309" t="s">
        <v>46</v>
      </c>
      <c r="M23" s="291"/>
      <c r="N23" s="251"/>
    </row>
    <row r="24" spans="1:14" ht="17.25" customHeight="1" x14ac:dyDescent="0.25">
      <c r="A24" s="271">
        <v>44293</v>
      </c>
      <c r="B24" s="406" t="s">
        <v>105</v>
      </c>
      <c r="C24" s="406" t="s">
        <v>50</v>
      </c>
      <c r="D24" s="820" t="s">
        <v>91</v>
      </c>
      <c r="E24" s="274"/>
      <c r="F24" s="432">
        <v>70000</v>
      </c>
      <c r="G24" s="276">
        <f t="shared" si="1"/>
        <v>98500</v>
      </c>
      <c r="H24" s="431" t="s">
        <v>71</v>
      </c>
      <c r="I24" s="409" t="s">
        <v>18</v>
      </c>
      <c r="J24" s="412" t="s">
        <v>207</v>
      </c>
      <c r="K24" s="412" t="s">
        <v>135</v>
      </c>
      <c r="L24" s="406" t="s">
        <v>46</v>
      </c>
      <c r="M24" s="424"/>
      <c r="N24" s="272"/>
    </row>
    <row r="25" spans="1:14" x14ac:dyDescent="0.25">
      <c r="A25" s="244">
        <v>44293</v>
      </c>
      <c r="B25" s="245" t="s">
        <v>68</v>
      </c>
      <c r="C25" s="245" t="s">
        <v>67</v>
      </c>
      <c r="D25" s="246" t="s">
        <v>91</v>
      </c>
      <c r="E25" s="203">
        <v>16000</v>
      </c>
      <c r="F25" s="203"/>
      <c r="G25" s="203">
        <f t="shared" si="1"/>
        <v>82500</v>
      </c>
      <c r="H25" s="320" t="s">
        <v>71</v>
      </c>
      <c r="I25" s="495" t="s">
        <v>18</v>
      </c>
      <c r="J25" s="290" t="s">
        <v>207</v>
      </c>
      <c r="K25" s="290" t="s">
        <v>135</v>
      </c>
      <c r="L25" s="251" t="s">
        <v>46</v>
      </c>
      <c r="M25" s="291"/>
      <c r="N25" s="212" t="s">
        <v>208</v>
      </c>
    </row>
    <row r="26" spans="1:14" x14ac:dyDescent="0.25">
      <c r="A26" s="244">
        <v>44293</v>
      </c>
      <c r="B26" s="245" t="s">
        <v>68</v>
      </c>
      <c r="C26" s="245" t="s">
        <v>67</v>
      </c>
      <c r="D26" s="246" t="s">
        <v>91</v>
      </c>
      <c r="E26" s="220">
        <v>12000</v>
      </c>
      <c r="F26" s="203"/>
      <c r="G26" s="203">
        <f t="shared" si="1"/>
        <v>70500</v>
      </c>
      <c r="H26" s="320" t="s">
        <v>71</v>
      </c>
      <c r="I26" s="495" t="s">
        <v>18</v>
      </c>
      <c r="J26" s="290" t="s">
        <v>207</v>
      </c>
      <c r="K26" s="290" t="s">
        <v>135</v>
      </c>
      <c r="L26" s="251" t="s">
        <v>46</v>
      </c>
      <c r="M26" s="291"/>
      <c r="N26" s="212" t="s">
        <v>209</v>
      </c>
    </row>
    <row r="27" spans="1:14" ht="17.25" customHeight="1" x14ac:dyDescent="0.25">
      <c r="A27" s="244">
        <v>44293</v>
      </c>
      <c r="B27" s="245" t="s">
        <v>68</v>
      </c>
      <c r="C27" s="245" t="s">
        <v>67</v>
      </c>
      <c r="D27" s="246" t="s">
        <v>91</v>
      </c>
      <c r="E27" s="220">
        <v>18000</v>
      </c>
      <c r="F27" s="718"/>
      <c r="G27" s="203">
        <f t="shared" si="1"/>
        <v>52500</v>
      </c>
      <c r="H27" s="502" t="s">
        <v>71</v>
      </c>
      <c r="I27" s="766" t="s">
        <v>18</v>
      </c>
      <c r="J27" s="290" t="s">
        <v>207</v>
      </c>
      <c r="K27" s="290" t="s">
        <v>135</v>
      </c>
      <c r="L27" s="251" t="s">
        <v>46</v>
      </c>
      <c r="M27" s="291"/>
      <c r="N27" s="299" t="s">
        <v>210</v>
      </c>
    </row>
    <row r="28" spans="1:14" ht="14.25" customHeight="1" x14ac:dyDescent="0.25">
      <c r="A28" s="244">
        <v>44293</v>
      </c>
      <c r="B28" s="245" t="s">
        <v>68</v>
      </c>
      <c r="C28" s="245" t="s">
        <v>67</v>
      </c>
      <c r="D28" s="246" t="s">
        <v>91</v>
      </c>
      <c r="E28" s="266">
        <v>5000</v>
      </c>
      <c r="F28" s="203"/>
      <c r="G28" s="203">
        <f t="shared" si="1"/>
        <v>47500</v>
      </c>
      <c r="H28" s="320" t="s">
        <v>71</v>
      </c>
      <c r="I28" s="495" t="s">
        <v>18</v>
      </c>
      <c r="J28" s="290" t="s">
        <v>207</v>
      </c>
      <c r="K28" s="290" t="s">
        <v>135</v>
      </c>
      <c r="L28" s="251" t="s">
        <v>46</v>
      </c>
      <c r="M28" s="291"/>
      <c r="N28" s="212" t="s">
        <v>211</v>
      </c>
    </row>
    <row r="29" spans="1:14" x14ac:dyDescent="0.25">
      <c r="A29" s="244">
        <v>44293</v>
      </c>
      <c r="B29" s="245" t="s">
        <v>68</v>
      </c>
      <c r="C29" s="245" t="s">
        <v>67</v>
      </c>
      <c r="D29" s="246" t="s">
        <v>91</v>
      </c>
      <c r="E29" s="220">
        <v>5000</v>
      </c>
      <c r="F29" s="219"/>
      <c r="G29" s="219">
        <f t="shared" si="1"/>
        <v>42500</v>
      </c>
      <c r="H29" s="502" t="s">
        <v>71</v>
      </c>
      <c r="I29" s="766" t="s">
        <v>18</v>
      </c>
      <c r="J29" s="290" t="s">
        <v>207</v>
      </c>
      <c r="K29" s="290" t="s">
        <v>135</v>
      </c>
      <c r="L29" s="251" t="s">
        <v>46</v>
      </c>
      <c r="M29" s="291"/>
      <c r="N29" s="251" t="s">
        <v>212</v>
      </c>
    </row>
    <row r="30" spans="1:14" ht="16.5" customHeight="1" x14ac:dyDescent="0.25">
      <c r="A30" s="244">
        <v>44293</v>
      </c>
      <c r="B30" s="212" t="s">
        <v>93</v>
      </c>
      <c r="C30" s="212" t="s">
        <v>93</v>
      </c>
      <c r="D30" s="287" t="s">
        <v>91</v>
      </c>
      <c r="E30" s="227">
        <v>2000</v>
      </c>
      <c r="F30" s="220"/>
      <c r="G30" s="220">
        <f>G29-E30+F30</f>
        <v>40500</v>
      </c>
      <c r="H30" s="320" t="s">
        <v>71</v>
      </c>
      <c r="I30" s="495" t="s">
        <v>18</v>
      </c>
      <c r="J30" s="290" t="s">
        <v>207</v>
      </c>
      <c r="K30" s="290" t="s">
        <v>135</v>
      </c>
      <c r="L30" s="251" t="s">
        <v>46</v>
      </c>
      <c r="M30" s="291"/>
      <c r="N30" s="251"/>
    </row>
    <row r="31" spans="1:14" x14ac:dyDescent="0.25">
      <c r="A31" s="244">
        <v>44293</v>
      </c>
      <c r="B31" s="212" t="s">
        <v>93</v>
      </c>
      <c r="C31" s="212" t="s">
        <v>93</v>
      </c>
      <c r="D31" s="287" t="s">
        <v>91</v>
      </c>
      <c r="E31" s="807">
        <v>9000</v>
      </c>
      <c r="F31" s="240"/>
      <c r="G31" s="220">
        <f t="shared" ref="G31:G46" si="2">G30-E31+F31</f>
        <v>31500</v>
      </c>
      <c r="H31" s="320" t="s">
        <v>71</v>
      </c>
      <c r="I31" s="495" t="s">
        <v>18</v>
      </c>
      <c r="J31" s="290" t="s">
        <v>207</v>
      </c>
      <c r="K31" s="290" t="s">
        <v>135</v>
      </c>
      <c r="L31" s="251" t="s">
        <v>46</v>
      </c>
      <c r="M31" s="210"/>
      <c r="N31" s="212"/>
    </row>
    <row r="32" spans="1:14" x14ac:dyDescent="0.25">
      <c r="A32" s="244">
        <v>44293</v>
      </c>
      <c r="B32" s="212" t="s">
        <v>93</v>
      </c>
      <c r="C32" s="212" t="s">
        <v>93</v>
      </c>
      <c r="D32" s="287" t="s">
        <v>91</v>
      </c>
      <c r="E32" s="447">
        <v>3000</v>
      </c>
      <c r="F32" s="219"/>
      <c r="G32" s="220">
        <f t="shared" si="2"/>
        <v>28500</v>
      </c>
      <c r="H32" s="320" t="s">
        <v>71</v>
      </c>
      <c r="I32" s="495" t="s">
        <v>18</v>
      </c>
      <c r="J32" s="290" t="s">
        <v>207</v>
      </c>
      <c r="K32" s="290" t="s">
        <v>135</v>
      </c>
      <c r="L32" s="251" t="s">
        <v>46</v>
      </c>
      <c r="M32" s="210"/>
      <c r="N32" s="212"/>
    </row>
    <row r="33" spans="1:14" x14ac:dyDescent="0.25">
      <c r="A33" s="271">
        <v>44294</v>
      </c>
      <c r="B33" s="272" t="s">
        <v>105</v>
      </c>
      <c r="C33" s="272" t="s">
        <v>50</v>
      </c>
      <c r="D33" s="407" t="s">
        <v>91</v>
      </c>
      <c r="E33" s="908"/>
      <c r="F33" s="761">
        <v>61000</v>
      </c>
      <c r="G33" s="279">
        <f t="shared" si="2"/>
        <v>89500</v>
      </c>
      <c r="H33" s="431" t="s">
        <v>71</v>
      </c>
      <c r="I33" s="409" t="s">
        <v>18</v>
      </c>
      <c r="J33" s="412" t="s">
        <v>225</v>
      </c>
      <c r="K33" s="412" t="s">
        <v>135</v>
      </c>
      <c r="L33" s="406" t="s">
        <v>46</v>
      </c>
      <c r="M33" s="273"/>
      <c r="N33" s="727"/>
    </row>
    <row r="34" spans="1:14" x14ac:dyDescent="0.25">
      <c r="A34" s="211">
        <v>44294</v>
      </c>
      <c r="B34" s="245" t="s">
        <v>68</v>
      </c>
      <c r="C34" s="245" t="s">
        <v>67</v>
      </c>
      <c r="D34" s="246" t="s">
        <v>91</v>
      </c>
      <c r="E34" s="277">
        <v>14000</v>
      </c>
      <c r="F34" s="222"/>
      <c r="G34" s="220">
        <f t="shared" si="2"/>
        <v>75500</v>
      </c>
      <c r="H34" s="320" t="s">
        <v>71</v>
      </c>
      <c r="I34" s="495" t="s">
        <v>18</v>
      </c>
      <c r="J34" s="290" t="s">
        <v>225</v>
      </c>
      <c r="K34" s="290" t="s">
        <v>135</v>
      </c>
      <c r="L34" s="251" t="s">
        <v>46</v>
      </c>
      <c r="M34" s="210"/>
      <c r="N34" s="212" t="s">
        <v>226</v>
      </c>
    </row>
    <row r="35" spans="1:14" x14ac:dyDescent="0.25">
      <c r="A35" s="211">
        <v>44294</v>
      </c>
      <c r="B35" s="245" t="s">
        <v>68</v>
      </c>
      <c r="C35" s="245" t="s">
        <v>67</v>
      </c>
      <c r="D35" s="246" t="s">
        <v>91</v>
      </c>
      <c r="E35" s="220">
        <v>14000</v>
      </c>
      <c r="F35" s="220"/>
      <c r="G35" s="220">
        <f t="shared" si="2"/>
        <v>61500</v>
      </c>
      <c r="H35" s="320" t="s">
        <v>71</v>
      </c>
      <c r="I35" s="495" t="s">
        <v>18</v>
      </c>
      <c r="J35" s="290" t="s">
        <v>225</v>
      </c>
      <c r="K35" s="290" t="s">
        <v>135</v>
      </c>
      <c r="L35" s="251" t="s">
        <v>46</v>
      </c>
      <c r="M35" s="210"/>
      <c r="N35" s="212" t="s">
        <v>227</v>
      </c>
    </row>
    <row r="36" spans="1:14" x14ac:dyDescent="0.25">
      <c r="A36" s="211">
        <v>44294</v>
      </c>
      <c r="B36" s="245" t="s">
        <v>68</v>
      </c>
      <c r="C36" s="245" t="s">
        <v>67</v>
      </c>
      <c r="D36" s="246" t="s">
        <v>91</v>
      </c>
      <c r="E36" s="240">
        <v>11000</v>
      </c>
      <c r="F36" s="240"/>
      <c r="G36" s="220">
        <f t="shared" si="2"/>
        <v>50500</v>
      </c>
      <c r="H36" s="320" t="s">
        <v>71</v>
      </c>
      <c r="I36" s="495" t="s">
        <v>18</v>
      </c>
      <c r="J36" s="290" t="s">
        <v>225</v>
      </c>
      <c r="K36" s="290" t="s">
        <v>135</v>
      </c>
      <c r="L36" s="251" t="s">
        <v>46</v>
      </c>
      <c r="M36" s="269"/>
      <c r="N36" s="270" t="s">
        <v>228</v>
      </c>
    </row>
    <row r="37" spans="1:14" ht="17.25" customHeight="1" x14ac:dyDescent="0.25">
      <c r="A37" s="211">
        <v>44294</v>
      </c>
      <c r="B37" s="245" t="s">
        <v>68</v>
      </c>
      <c r="C37" s="245" t="s">
        <v>67</v>
      </c>
      <c r="D37" s="246" t="s">
        <v>91</v>
      </c>
      <c r="E37" s="266">
        <v>10000</v>
      </c>
      <c r="F37" s="220"/>
      <c r="G37" s="220">
        <f t="shared" si="2"/>
        <v>40500</v>
      </c>
      <c r="H37" s="320" t="s">
        <v>71</v>
      </c>
      <c r="I37" s="495" t="s">
        <v>18</v>
      </c>
      <c r="J37" s="290" t="s">
        <v>225</v>
      </c>
      <c r="K37" s="290" t="s">
        <v>135</v>
      </c>
      <c r="L37" s="251" t="s">
        <v>46</v>
      </c>
      <c r="M37" s="210"/>
      <c r="N37" s="212" t="s">
        <v>229</v>
      </c>
    </row>
    <row r="38" spans="1:14" ht="15.75" customHeight="1" x14ac:dyDescent="0.25">
      <c r="A38" s="211">
        <v>44294</v>
      </c>
      <c r="B38" s="251" t="s">
        <v>93</v>
      </c>
      <c r="C38" s="251" t="s">
        <v>93</v>
      </c>
      <c r="D38" s="251" t="s">
        <v>91</v>
      </c>
      <c r="E38" s="447">
        <v>5000</v>
      </c>
      <c r="F38" s="262"/>
      <c r="G38" s="220">
        <f t="shared" si="2"/>
        <v>35500</v>
      </c>
      <c r="H38" s="502" t="s">
        <v>71</v>
      </c>
      <c r="I38" s="766" t="s">
        <v>18</v>
      </c>
      <c r="J38" s="290" t="s">
        <v>225</v>
      </c>
      <c r="K38" s="290" t="s">
        <v>135</v>
      </c>
      <c r="L38" s="251" t="s">
        <v>46</v>
      </c>
      <c r="M38" s="291"/>
      <c r="N38" s="654"/>
    </row>
    <row r="39" spans="1:14" x14ac:dyDescent="0.25">
      <c r="A39" s="211">
        <v>44294</v>
      </c>
      <c r="B39" s="251" t="s">
        <v>93</v>
      </c>
      <c r="C39" s="251" t="s">
        <v>93</v>
      </c>
      <c r="D39" s="251" t="s">
        <v>91</v>
      </c>
      <c r="E39" s="222">
        <v>4000</v>
      </c>
      <c r="F39" s="240"/>
      <c r="G39" s="220">
        <f t="shared" si="2"/>
        <v>31500</v>
      </c>
      <c r="H39" s="210" t="s">
        <v>71</v>
      </c>
      <c r="I39" s="210" t="s">
        <v>18</v>
      </c>
      <c r="J39" s="290" t="s">
        <v>225</v>
      </c>
      <c r="K39" s="290" t="s">
        <v>135</v>
      </c>
      <c r="L39" s="251" t="s">
        <v>46</v>
      </c>
      <c r="M39" s="210"/>
      <c r="N39" s="218"/>
    </row>
    <row r="40" spans="1:14" x14ac:dyDescent="0.25">
      <c r="A40" s="211">
        <v>44294</v>
      </c>
      <c r="B40" s="251" t="s">
        <v>93</v>
      </c>
      <c r="C40" s="251" t="s">
        <v>93</v>
      </c>
      <c r="D40" s="251" t="s">
        <v>91</v>
      </c>
      <c r="E40" s="220">
        <v>1000</v>
      </c>
      <c r="F40" s="203"/>
      <c r="G40" s="220">
        <f t="shared" si="2"/>
        <v>30500</v>
      </c>
      <c r="H40" s="210" t="s">
        <v>71</v>
      </c>
      <c r="I40" s="210" t="s">
        <v>18</v>
      </c>
      <c r="J40" s="290" t="s">
        <v>225</v>
      </c>
      <c r="K40" s="290" t="s">
        <v>135</v>
      </c>
      <c r="L40" s="251" t="s">
        <v>46</v>
      </c>
      <c r="M40" s="210"/>
      <c r="N40" s="212"/>
    </row>
    <row r="41" spans="1:14" ht="17.25" customHeight="1" x14ac:dyDescent="0.25">
      <c r="A41" s="211">
        <v>44295</v>
      </c>
      <c r="B41" s="245" t="s">
        <v>72</v>
      </c>
      <c r="C41" s="218" t="s">
        <v>50</v>
      </c>
      <c r="D41" s="218" t="s">
        <v>91</v>
      </c>
      <c r="E41" s="227"/>
      <c r="F41" s="227">
        <v>-2000</v>
      </c>
      <c r="G41" s="220">
        <f t="shared" si="2"/>
        <v>28500</v>
      </c>
      <c r="H41" s="210" t="s">
        <v>71</v>
      </c>
      <c r="I41" s="210" t="s">
        <v>18</v>
      </c>
      <c r="J41" s="290" t="s">
        <v>225</v>
      </c>
      <c r="K41" s="290" t="s">
        <v>135</v>
      </c>
      <c r="L41" s="251" t="s">
        <v>46</v>
      </c>
      <c r="M41" s="210"/>
      <c r="N41" s="212"/>
    </row>
    <row r="42" spans="1:14" x14ac:dyDescent="0.25">
      <c r="A42" s="918">
        <v>44295</v>
      </c>
      <c r="B42" s="280" t="s">
        <v>105</v>
      </c>
      <c r="C42" s="919" t="s">
        <v>50</v>
      </c>
      <c r="D42" s="919" t="s">
        <v>91</v>
      </c>
      <c r="E42" s="279"/>
      <c r="F42" s="432">
        <v>69000</v>
      </c>
      <c r="G42" s="279">
        <f t="shared" si="2"/>
        <v>97500</v>
      </c>
      <c r="H42" s="273" t="s">
        <v>71</v>
      </c>
      <c r="I42" s="273" t="s">
        <v>18</v>
      </c>
      <c r="J42" s="412" t="s">
        <v>238</v>
      </c>
      <c r="K42" s="412" t="s">
        <v>135</v>
      </c>
      <c r="L42" s="406" t="s">
        <v>46</v>
      </c>
      <c r="M42" s="273"/>
      <c r="N42" s="272"/>
    </row>
    <row r="43" spans="1:14" x14ac:dyDescent="0.25">
      <c r="A43" s="703">
        <v>44295</v>
      </c>
      <c r="B43" s="245" t="s">
        <v>68</v>
      </c>
      <c r="C43" s="218" t="s">
        <v>67</v>
      </c>
      <c r="D43" s="218" t="s">
        <v>91</v>
      </c>
      <c r="E43" s="219">
        <v>25000</v>
      </c>
      <c r="F43" s="219"/>
      <c r="G43" s="220">
        <f t="shared" si="2"/>
        <v>72500</v>
      </c>
      <c r="H43" s="210" t="s">
        <v>71</v>
      </c>
      <c r="I43" s="210" t="s">
        <v>18</v>
      </c>
      <c r="J43" s="290" t="s">
        <v>238</v>
      </c>
      <c r="K43" s="290" t="s">
        <v>135</v>
      </c>
      <c r="L43" s="251" t="s">
        <v>46</v>
      </c>
      <c r="M43" s="210"/>
      <c r="N43" s="212" t="s">
        <v>239</v>
      </c>
    </row>
    <row r="44" spans="1:14" x14ac:dyDescent="0.25">
      <c r="A44" s="703">
        <v>44295</v>
      </c>
      <c r="B44" s="245" t="s">
        <v>68</v>
      </c>
      <c r="C44" s="218" t="s">
        <v>67</v>
      </c>
      <c r="D44" s="218" t="s">
        <v>91</v>
      </c>
      <c r="E44" s="500">
        <v>20000</v>
      </c>
      <c r="F44" s="203"/>
      <c r="G44" s="220">
        <f t="shared" si="2"/>
        <v>52500</v>
      </c>
      <c r="H44" s="210" t="s">
        <v>71</v>
      </c>
      <c r="I44" s="210" t="s">
        <v>18</v>
      </c>
      <c r="J44" s="290" t="s">
        <v>238</v>
      </c>
      <c r="K44" s="290" t="s">
        <v>135</v>
      </c>
      <c r="L44" s="251" t="s">
        <v>46</v>
      </c>
      <c r="M44" s="210"/>
      <c r="N44" s="212" t="s">
        <v>240</v>
      </c>
    </row>
    <row r="45" spans="1:14" ht="16.5" customHeight="1" x14ac:dyDescent="0.25">
      <c r="A45" s="703">
        <v>44295</v>
      </c>
      <c r="B45" s="245" t="s">
        <v>68</v>
      </c>
      <c r="C45" s="218" t="s">
        <v>67</v>
      </c>
      <c r="D45" s="218" t="s">
        <v>91</v>
      </c>
      <c r="E45" s="278">
        <v>9000</v>
      </c>
      <c r="F45" s="262"/>
      <c r="G45" s="220">
        <f t="shared" si="2"/>
        <v>43500</v>
      </c>
      <c r="H45" s="210" t="s">
        <v>71</v>
      </c>
      <c r="I45" s="210" t="s">
        <v>18</v>
      </c>
      <c r="J45" s="290" t="s">
        <v>238</v>
      </c>
      <c r="K45" s="290" t="s">
        <v>135</v>
      </c>
      <c r="L45" s="251" t="s">
        <v>46</v>
      </c>
      <c r="M45" s="210"/>
      <c r="N45" s="212" t="s">
        <v>241</v>
      </c>
    </row>
    <row r="46" spans="1:14" ht="16.5" customHeight="1" x14ac:dyDescent="0.25">
      <c r="A46" s="703">
        <v>44295</v>
      </c>
      <c r="B46" s="245" t="s">
        <v>68</v>
      </c>
      <c r="C46" s="218" t="s">
        <v>67</v>
      </c>
      <c r="D46" s="218" t="s">
        <v>91</v>
      </c>
      <c r="E46" s="447">
        <v>3000</v>
      </c>
      <c r="F46" s="203"/>
      <c r="G46" s="220">
        <f t="shared" si="2"/>
        <v>40500</v>
      </c>
      <c r="H46" s="210" t="s">
        <v>71</v>
      </c>
      <c r="I46" s="210" t="s">
        <v>18</v>
      </c>
      <c r="J46" s="290" t="s">
        <v>238</v>
      </c>
      <c r="K46" s="245" t="s">
        <v>135</v>
      </c>
      <c r="L46" s="251" t="s">
        <v>46</v>
      </c>
      <c r="M46" s="210"/>
      <c r="N46" s="212" t="s">
        <v>242</v>
      </c>
    </row>
    <row r="47" spans="1:14" x14ac:dyDescent="0.25">
      <c r="A47" s="703">
        <v>44295</v>
      </c>
      <c r="B47" s="245" t="s">
        <v>93</v>
      </c>
      <c r="C47" s="212" t="s">
        <v>93</v>
      </c>
      <c r="D47" s="212" t="s">
        <v>91</v>
      </c>
      <c r="E47" s="283">
        <v>5000</v>
      </c>
      <c r="F47" s="240"/>
      <c r="G47" s="220">
        <f>G46-E47+F47</f>
        <v>35500</v>
      </c>
      <c r="H47" s="725" t="s">
        <v>71</v>
      </c>
      <c r="I47" s="217" t="s">
        <v>18</v>
      </c>
      <c r="J47" s="290" t="s">
        <v>238</v>
      </c>
      <c r="K47" s="995" t="s">
        <v>135</v>
      </c>
      <c r="L47" s="654" t="s">
        <v>46</v>
      </c>
      <c r="M47" s="217"/>
      <c r="N47" s="218"/>
    </row>
    <row r="48" spans="1:14" x14ac:dyDescent="0.25">
      <c r="A48" s="703">
        <v>44295</v>
      </c>
      <c r="B48" s="245" t="s">
        <v>93</v>
      </c>
      <c r="C48" s="212" t="s">
        <v>93</v>
      </c>
      <c r="D48" s="212" t="s">
        <v>91</v>
      </c>
      <c r="E48" s="203">
        <v>5000</v>
      </c>
      <c r="F48" s="203"/>
      <c r="G48" s="220">
        <f t="shared" ref="G48:G109" si="3">G47-E48+F48</f>
        <v>30500</v>
      </c>
      <c r="H48" s="228" t="s">
        <v>71</v>
      </c>
      <c r="I48" s="210" t="s">
        <v>18</v>
      </c>
      <c r="J48" s="290" t="s">
        <v>238</v>
      </c>
      <c r="K48" s="995" t="s">
        <v>135</v>
      </c>
      <c r="L48" s="654" t="s">
        <v>46</v>
      </c>
      <c r="M48" s="210"/>
      <c r="N48" s="212"/>
    </row>
    <row r="49" spans="1:14" ht="15.75" customHeight="1" x14ac:dyDescent="0.25">
      <c r="A49" s="923">
        <v>44298</v>
      </c>
      <c r="B49" s="290" t="s">
        <v>72</v>
      </c>
      <c r="C49" s="251" t="s">
        <v>50</v>
      </c>
      <c r="D49" s="251" t="s">
        <v>91</v>
      </c>
      <c r="E49" s="689"/>
      <c r="F49" s="689">
        <v>-2000</v>
      </c>
      <c r="G49" s="220">
        <f t="shared" si="3"/>
        <v>28500</v>
      </c>
      <c r="H49" s="924" t="s">
        <v>71</v>
      </c>
      <c r="I49" s="291" t="s">
        <v>18</v>
      </c>
      <c r="J49" s="290" t="s">
        <v>238</v>
      </c>
      <c r="K49" s="996" t="s">
        <v>135</v>
      </c>
      <c r="L49" s="654" t="s">
        <v>46</v>
      </c>
      <c r="M49" s="709"/>
      <c r="N49" s="764"/>
    </row>
    <row r="50" spans="1:14" x14ac:dyDescent="0.25">
      <c r="A50" s="918">
        <v>44298</v>
      </c>
      <c r="B50" s="280" t="s">
        <v>105</v>
      </c>
      <c r="C50" s="272" t="s">
        <v>50</v>
      </c>
      <c r="D50" s="272" t="s">
        <v>91</v>
      </c>
      <c r="E50" s="726"/>
      <c r="F50" s="761">
        <v>63000</v>
      </c>
      <c r="G50" s="279">
        <f t="shared" si="3"/>
        <v>91500</v>
      </c>
      <c r="H50" s="925" t="s">
        <v>71</v>
      </c>
      <c r="I50" s="273" t="s">
        <v>18</v>
      </c>
      <c r="J50" s="412" t="s">
        <v>282</v>
      </c>
      <c r="K50" s="926" t="s">
        <v>135</v>
      </c>
      <c r="L50" s="927" t="s">
        <v>46</v>
      </c>
      <c r="M50" s="928"/>
      <c r="N50" s="929"/>
    </row>
    <row r="51" spans="1:14" x14ac:dyDescent="0.25">
      <c r="A51" s="703">
        <v>44298</v>
      </c>
      <c r="B51" s="245" t="s">
        <v>68</v>
      </c>
      <c r="C51" s="212" t="s">
        <v>67</v>
      </c>
      <c r="D51" s="212" t="s">
        <v>91</v>
      </c>
      <c r="E51" s="266">
        <v>8000</v>
      </c>
      <c r="F51" s="263"/>
      <c r="G51" s="220">
        <f t="shared" si="3"/>
        <v>83500</v>
      </c>
      <c r="H51" s="661" t="s">
        <v>71</v>
      </c>
      <c r="I51" s="210" t="s">
        <v>18</v>
      </c>
      <c r="J51" s="290" t="s">
        <v>282</v>
      </c>
      <c r="K51" s="995" t="s">
        <v>135</v>
      </c>
      <c r="L51" s="654" t="s">
        <v>46</v>
      </c>
      <c r="M51" s="269"/>
      <c r="N51" s="270" t="s">
        <v>283</v>
      </c>
    </row>
    <row r="52" spans="1:14" x14ac:dyDescent="0.25">
      <c r="A52" s="703">
        <v>44298</v>
      </c>
      <c r="B52" s="245" t="s">
        <v>68</v>
      </c>
      <c r="C52" s="212" t="s">
        <v>67</v>
      </c>
      <c r="D52" s="212" t="s">
        <v>91</v>
      </c>
      <c r="E52" s="266">
        <v>11000</v>
      </c>
      <c r="F52" s="263"/>
      <c r="G52" s="220">
        <f t="shared" si="3"/>
        <v>72500</v>
      </c>
      <c r="H52" s="661" t="s">
        <v>71</v>
      </c>
      <c r="I52" s="210" t="s">
        <v>18</v>
      </c>
      <c r="J52" s="290" t="s">
        <v>282</v>
      </c>
      <c r="K52" s="995" t="s">
        <v>135</v>
      </c>
      <c r="L52" s="654" t="s">
        <v>46</v>
      </c>
      <c r="M52" s="269"/>
      <c r="N52" s="270" t="s">
        <v>284</v>
      </c>
    </row>
    <row r="53" spans="1:14" x14ac:dyDescent="0.25">
      <c r="A53" s="703">
        <v>44298</v>
      </c>
      <c r="B53" s="245" t="s">
        <v>68</v>
      </c>
      <c r="C53" s="212" t="s">
        <v>67</v>
      </c>
      <c r="D53" s="212" t="s">
        <v>91</v>
      </c>
      <c r="E53" s="447">
        <v>17000</v>
      </c>
      <c r="F53" s="263"/>
      <c r="G53" s="220">
        <f t="shared" si="3"/>
        <v>55500</v>
      </c>
      <c r="H53" s="661" t="s">
        <v>71</v>
      </c>
      <c r="I53" s="210" t="s">
        <v>18</v>
      </c>
      <c r="J53" s="290" t="s">
        <v>282</v>
      </c>
      <c r="K53" s="245" t="s">
        <v>135</v>
      </c>
      <c r="L53" s="251" t="s">
        <v>46</v>
      </c>
      <c r="M53" s="269"/>
      <c r="N53" s="270" t="s">
        <v>285</v>
      </c>
    </row>
    <row r="54" spans="1:14" ht="18" customHeight="1" x14ac:dyDescent="0.25">
      <c r="A54" s="703">
        <v>44298</v>
      </c>
      <c r="B54" s="245" t="s">
        <v>68</v>
      </c>
      <c r="C54" s="212" t="s">
        <v>67</v>
      </c>
      <c r="D54" s="212" t="s">
        <v>91</v>
      </c>
      <c r="E54" s="278">
        <v>6000</v>
      </c>
      <c r="F54" s="267"/>
      <c r="G54" s="220">
        <f t="shared" si="3"/>
        <v>49500</v>
      </c>
      <c r="H54" s="661" t="s">
        <v>71</v>
      </c>
      <c r="I54" s="210" t="s">
        <v>18</v>
      </c>
      <c r="J54" s="290" t="s">
        <v>282</v>
      </c>
      <c r="K54" s="245" t="s">
        <v>135</v>
      </c>
      <c r="L54" s="251" t="s">
        <v>46</v>
      </c>
      <c r="M54" s="269"/>
      <c r="N54" s="270" t="s">
        <v>286</v>
      </c>
    </row>
    <row r="55" spans="1:14" x14ac:dyDescent="0.25">
      <c r="A55" s="703">
        <v>44298</v>
      </c>
      <c r="B55" s="245" t="s">
        <v>68</v>
      </c>
      <c r="C55" s="212" t="s">
        <v>67</v>
      </c>
      <c r="D55" s="212" t="s">
        <v>91</v>
      </c>
      <c r="E55" s="819">
        <v>4000</v>
      </c>
      <c r="F55" s="266"/>
      <c r="G55" s="220">
        <f t="shared" si="3"/>
        <v>45500</v>
      </c>
      <c r="H55" s="661" t="s">
        <v>71</v>
      </c>
      <c r="I55" s="210" t="s">
        <v>18</v>
      </c>
      <c r="J55" s="290" t="s">
        <v>282</v>
      </c>
      <c r="K55" s="245" t="s">
        <v>135</v>
      </c>
      <c r="L55" s="251" t="s">
        <v>46</v>
      </c>
      <c r="M55" s="269"/>
      <c r="N55" s="270" t="s">
        <v>287</v>
      </c>
    </row>
    <row r="56" spans="1:14" x14ac:dyDescent="0.25">
      <c r="A56" s="703">
        <v>44298</v>
      </c>
      <c r="B56" s="245" t="s">
        <v>68</v>
      </c>
      <c r="C56" s="212" t="s">
        <v>67</v>
      </c>
      <c r="D56" s="212" t="s">
        <v>91</v>
      </c>
      <c r="E56" s="689">
        <v>4000</v>
      </c>
      <c r="F56" s="275"/>
      <c r="G56" s="220">
        <f t="shared" si="3"/>
        <v>41500</v>
      </c>
      <c r="H56" s="661" t="s">
        <v>71</v>
      </c>
      <c r="I56" s="210" t="s">
        <v>18</v>
      </c>
      <c r="J56" s="290" t="s">
        <v>282</v>
      </c>
      <c r="K56" s="245" t="s">
        <v>135</v>
      </c>
      <c r="L56" s="251" t="s">
        <v>46</v>
      </c>
      <c r="M56" s="269"/>
      <c r="N56" s="270"/>
    </row>
    <row r="57" spans="1:14" x14ac:dyDescent="0.25">
      <c r="A57" s="703">
        <v>44298</v>
      </c>
      <c r="B57" s="245" t="s">
        <v>93</v>
      </c>
      <c r="C57" s="212" t="s">
        <v>93</v>
      </c>
      <c r="D57" s="212" t="s">
        <v>91</v>
      </c>
      <c r="E57" s="220">
        <v>2000</v>
      </c>
      <c r="F57" s="266"/>
      <c r="G57" s="220">
        <f t="shared" si="3"/>
        <v>39500</v>
      </c>
      <c r="H57" s="781" t="s">
        <v>71</v>
      </c>
      <c r="I57" s="291" t="s">
        <v>18</v>
      </c>
      <c r="J57" s="290" t="s">
        <v>282</v>
      </c>
      <c r="K57" s="290" t="s">
        <v>135</v>
      </c>
      <c r="L57" s="251" t="s">
        <v>46</v>
      </c>
      <c r="M57" s="709"/>
      <c r="N57" s="764"/>
    </row>
    <row r="58" spans="1:14" ht="16.5" customHeight="1" x14ac:dyDescent="0.25">
      <c r="A58" s="703">
        <v>44298</v>
      </c>
      <c r="B58" s="245" t="s">
        <v>93</v>
      </c>
      <c r="C58" s="212" t="s">
        <v>93</v>
      </c>
      <c r="D58" s="212" t="s">
        <v>91</v>
      </c>
      <c r="E58" s="220">
        <v>4000</v>
      </c>
      <c r="F58" s="266"/>
      <c r="G58" s="220">
        <f t="shared" si="3"/>
        <v>35500</v>
      </c>
      <c r="H58" s="781" t="s">
        <v>71</v>
      </c>
      <c r="I58" s="291" t="s">
        <v>18</v>
      </c>
      <c r="J58" s="290" t="s">
        <v>282</v>
      </c>
      <c r="K58" s="290" t="s">
        <v>135</v>
      </c>
      <c r="L58" s="251" t="s">
        <v>46</v>
      </c>
      <c r="M58" s="709"/>
      <c r="N58" s="764"/>
    </row>
    <row r="59" spans="1:14" ht="15" customHeight="1" x14ac:dyDescent="0.25">
      <c r="A59" s="211">
        <v>44299</v>
      </c>
      <c r="B59" s="245" t="s">
        <v>72</v>
      </c>
      <c r="C59" s="212" t="s">
        <v>50</v>
      </c>
      <c r="D59" s="212" t="s">
        <v>91</v>
      </c>
      <c r="E59" s="278"/>
      <c r="F59" s="278">
        <v>-7000</v>
      </c>
      <c r="G59" s="220">
        <f t="shared" si="3"/>
        <v>28500</v>
      </c>
      <c r="H59" s="781" t="s">
        <v>71</v>
      </c>
      <c r="I59" s="291" t="s">
        <v>18</v>
      </c>
      <c r="J59" s="290" t="s">
        <v>282</v>
      </c>
      <c r="K59" s="290" t="s">
        <v>135</v>
      </c>
      <c r="L59" s="251" t="s">
        <v>46</v>
      </c>
      <c r="M59" s="709"/>
      <c r="N59" s="764"/>
    </row>
    <row r="60" spans="1:14" x14ac:dyDescent="0.25">
      <c r="A60" s="738">
        <v>44299</v>
      </c>
      <c r="B60" s="272" t="s">
        <v>105</v>
      </c>
      <c r="C60" s="272" t="s">
        <v>50</v>
      </c>
      <c r="D60" s="272" t="s">
        <v>91</v>
      </c>
      <c r="E60" s="782"/>
      <c r="F60" s="726">
        <v>62000</v>
      </c>
      <c r="G60" s="279">
        <f t="shared" si="3"/>
        <v>90500</v>
      </c>
      <c r="H60" s="938" t="s">
        <v>71</v>
      </c>
      <c r="I60" s="424" t="s">
        <v>18</v>
      </c>
      <c r="J60" s="412" t="s">
        <v>297</v>
      </c>
      <c r="K60" s="412" t="s">
        <v>135</v>
      </c>
      <c r="L60" s="406" t="s">
        <v>46</v>
      </c>
      <c r="M60" s="939"/>
      <c r="N60" s="901"/>
    </row>
    <row r="61" spans="1:14" ht="17.25" customHeight="1" x14ac:dyDescent="0.25">
      <c r="A61" s="250">
        <v>44299</v>
      </c>
      <c r="B61" s="245" t="s">
        <v>68</v>
      </c>
      <c r="C61" s="212" t="s">
        <v>67</v>
      </c>
      <c r="D61" s="212" t="s">
        <v>91</v>
      </c>
      <c r="E61" s="262">
        <v>15000</v>
      </c>
      <c r="F61" s="262"/>
      <c r="G61" s="220">
        <f t="shared" si="3"/>
        <v>75500</v>
      </c>
      <c r="H61" s="661" t="s">
        <v>71</v>
      </c>
      <c r="I61" s="210" t="s">
        <v>18</v>
      </c>
      <c r="J61" s="290" t="s">
        <v>297</v>
      </c>
      <c r="K61" s="245" t="s">
        <v>135</v>
      </c>
      <c r="L61" s="251" t="s">
        <v>46</v>
      </c>
      <c r="M61" s="291"/>
      <c r="N61" s="212" t="s">
        <v>292</v>
      </c>
    </row>
    <row r="62" spans="1:14" x14ac:dyDescent="0.25">
      <c r="A62" s="250">
        <v>44299</v>
      </c>
      <c r="B62" s="245" t="s">
        <v>68</v>
      </c>
      <c r="C62" s="212" t="s">
        <v>67</v>
      </c>
      <c r="D62" s="212" t="s">
        <v>91</v>
      </c>
      <c r="E62" s="447">
        <v>15000</v>
      </c>
      <c r="F62" s="203"/>
      <c r="G62" s="220">
        <f t="shared" si="3"/>
        <v>60500</v>
      </c>
      <c r="H62" s="661" t="s">
        <v>71</v>
      </c>
      <c r="I62" s="210" t="s">
        <v>18</v>
      </c>
      <c r="J62" s="290" t="s">
        <v>297</v>
      </c>
      <c r="K62" s="245" t="s">
        <v>135</v>
      </c>
      <c r="L62" s="251" t="s">
        <v>46</v>
      </c>
      <c r="M62" s="210"/>
      <c r="N62" s="212" t="s">
        <v>293</v>
      </c>
    </row>
    <row r="63" spans="1:14" ht="15.75" customHeight="1" x14ac:dyDescent="0.25">
      <c r="A63" s="250">
        <v>44299</v>
      </c>
      <c r="B63" s="245" t="s">
        <v>68</v>
      </c>
      <c r="C63" s="212" t="s">
        <v>67</v>
      </c>
      <c r="D63" s="212" t="s">
        <v>91</v>
      </c>
      <c r="E63" s="262">
        <v>10000</v>
      </c>
      <c r="F63" s="227"/>
      <c r="G63" s="220">
        <f t="shared" si="3"/>
        <v>50500</v>
      </c>
      <c r="H63" s="661" t="s">
        <v>71</v>
      </c>
      <c r="I63" s="210" t="s">
        <v>18</v>
      </c>
      <c r="J63" s="290" t="s">
        <v>297</v>
      </c>
      <c r="K63" s="245" t="s">
        <v>135</v>
      </c>
      <c r="L63" s="251" t="s">
        <v>46</v>
      </c>
      <c r="M63" s="210"/>
      <c r="N63" s="212" t="s">
        <v>294</v>
      </c>
    </row>
    <row r="64" spans="1:14" ht="17.25" customHeight="1" x14ac:dyDescent="0.25">
      <c r="A64" s="250">
        <v>44299</v>
      </c>
      <c r="B64" s="245" t="s">
        <v>68</v>
      </c>
      <c r="C64" s="212" t="s">
        <v>67</v>
      </c>
      <c r="D64" s="212" t="s">
        <v>91</v>
      </c>
      <c r="E64" s="203">
        <v>6000</v>
      </c>
      <c r="F64" s="203"/>
      <c r="G64" s="220">
        <f t="shared" si="3"/>
        <v>44500</v>
      </c>
      <c r="H64" s="661" t="s">
        <v>71</v>
      </c>
      <c r="I64" s="210" t="s">
        <v>18</v>
      </c>
      <c r="J64" s="290" t="s">
        <v>297</v>
      </c>
      <c r="K64" s="245" t="s">
        <v>135</v>
      </c>
      <c r="L64" s="251" t="s">
        <v>46</v>
      </c>
      <c r="M64" s="210"/>
      <c r="N64" s="212" t="s">
        <v>295</v>
      </c>
    </row>
    <row r="65" spans="1:14" x14ac:dyDescent="0.25">
      <c r="A65" s="250">
        <v>44299</v>
      </c>
      <c r="B65" s="245" t="s">
        <v>68</v>
      </c>
      <c r="C65" s="212" t="s">
        <v>67</v>
      </c>
      <c r="D65" s="212" t="s">
        <v>91</v>
      </c>
      <c r="E65" s="454">
        <v>4000</v>
      </c>
      <c r="F65" s="203"/>
      <c r="G65" s="220">
        <f t="shared" si="3"/>
        <v>40500</v>
      </c>
      <c r="H65" s="661" t="s">
        <v>71</v>
      </c>
      <c r="I65" s="269" t="s">
        <v>18</v>
      </c>
      <c r="J65" s="290" t="s">
        <v>297</v>
      </c>
      <c r="K65" s="662" t="s">
        <v>135</v>
      </c>
      <c r="L65" s="269" t="s">
        <v>46</v>
      </c>
      <c r="M65" s="210"/>
      <c r="N65" s="212" t="s">
        <v>296</v>
      </c>
    </row>
    <row r="66" spans="1:14" x14ac:dyDescent="0.25">
      <c r="A66" s="250">
        <v>44299</v>
      </c>
      <c r="B66" s="290" t="s">
        <v>93</v>
      </c>
      <c r="C66" s="251" t="s">
        <v>93</v>
      </c>
      <c r="D66" s="251" t="s">
        <v>91</v>
      </c>
      <c r="E66" s="220">
        <v>5000</v>
      </c>
      <c r="F66" s="220"/>
      <c r="G66" s="220">
        <f t="shared" si="3"/>
        <v>35500</v>
      </c>
      <c r="H66" s="781" t="s">
        <v>71</v>
      </c>
      <c r="I66" s="709" t="s">
        <v>18</v>
      </c>
      <c r="J66" s="290" t="s">
        <v>297</v>
      </c>
      <c r="K66" s="808" t="s">
        <v>135</v>
      </c>
      <c r="L66" s="709" t="s">
        <v>46</v>
      </c>
      <c r="M66" s="291"/>
      <c r="N66" s="251"/>
    </row>
    <row r="67" spans="1:14" ht="14.25" customHeight="1" x14ac:dyDescent="0.25">
      <c r="A67" s="250">
        <v>44299</v>
      </c>
      <c r="B67" s="290" t="s">
        <v>93</v>
      </c>
      <c r="C67" s="251" t="s">
        <v>93</v>
      </c>
      <c r="D67" s="251" t="s">
        <v>91</v>
      </c>
      <c r="E67" s="266">
        <v>2000</v>
      </c>
      <c r="F67" s="203"/>
      <c r="G67" s="220">
        <f t="shared" si="3"/>
        <v>33500</v>
      </c>
      <c r="H67" s="661" t="s">
        <v>71</v>
      </c>
      <c r="I67" s="269" t="s">
        <v>18</v>
      </c>
      <c r="J67" s="290" t="s">
        <v>297</v>
      </c>
      <c r="K67" s="662" t="s">
        <v>135</v>
      </c>
      <c r="L67" s="269" t="s">
        <v>46</v>
      </c>
      <c r="M67" s="210"/>
      <c r="N67" s="212"/>
    </row>
    <row r="68" spans="1:14" x14ac:dyDescent="0.25">
      <c r="A68" s="250">
        <v>44299</v>
      </c>
      <c r="B68" s="290" t="s">
        <v>93</v>
      </c>
      <c r="C68" s="251" t="s">
        <v>93</v>
      </c>
      <c r="D68" s="251" t="s">
        <v>91</v>
      </c>
      <c r="E68" s="203">
        <v>3000</v>
      </c>
      <c r="F68" s="203"/>
      <c r="G68" s="220">
        <f t="shared" si="3"/>
        <v>30500</v>
      </c>
      <c r="H68" s="661" t="s">
        <v>71</v>
      </c>
      <c r="I68" s="269" t="s">
        <v>18</v>
      </c>
      <c r="J68" s="290" t="s">
        <v>297</v>
      </c>
      <c r="K68" s="662" t="s">
        <v>135</v>
      </c>
      <c r="L68" s="269" t="s">
        <v>46</v>
      </c>
      <c r="M68" s="210"/>
      <c r="N68" s="212"/>
    </row>
    <row r="69" spans="1:14" ht="15.75" customHeight="1" x14ac:dyDescent="0.25">
      <c r="A69" s="250">
        <v>44300</v>
      </c>
      <c r="B69" s="290" t="s">
        <v>72</v>
      </c>
      <c r="C69" s="251" t="s">
        <v>50</v>
      </c>
      <c r="D69" s="251" t="s">
        <v>91</v>
      </c>
      <c r="E69" s="220"/>
      <c r="F69" s="203">
        <v>-2000</v>
      </c>
      <c r="G69" s="220">
        <f t="shared" si="3"/>
        <v>28500</v>
      </c>
      <c r="H69" s="661" t="s">
        <v>71</v>
      </c>
      <c r="I69" s="269" t="s">
        <v>18</v>
      </c>
      <c r="J69" s="290" t="s">
        <v>297</v>
      </c>
      <c r="K69" s="662" t="s">
        <v>135</v>
      </c>
      <c r="L69" s="269" t="s">
        <v>46</v>
      </c>
      <c r="M69" s="210"/>
      <c r="N69" s="212"/>
    </row>
    <row r="70" spans="1:14" x14ac:dyDescent="0.25">
      <c r="A70" s="271">
        <v>44300</v>
      </c>
      <c r="B70" s="272" t="s">
        <v>105</v>
      </c>
      <c r="C70" s="272" t="s">
        <v>50</v>
      </c>
      <c r="D70" s="272" t="s">
        <v>91</v>
      </c>
      <c r="E70" s="782"/>
      <c r="F70" s="276">
        <v>80000</v>
      </c>
      <c r="G70" s="279">
        <f t="shared" si="3"/>
        <v>108500</v>
      </c>
      <c r="H70" s="925" t="s">
        <v>71</v>
      </c>
      <c r="I70" s="928" t="s">
        <v>18</v>
      </c>
      <c r="J70" s="412" t="s">
        <v>360</v>
      </c>
      <c r="K70" s="949" t="s">
        <v>135</v>
      </c>
      <c r="L70" s="928" t="s">
        <v>46</v>
      </c>
      <c r="M70" s="273"/>
      <c r="N70" s="272"/>
    </row>
    <row r="71" spans="1:14" x14ac:dyDescent="0.25">
      <c r="A71" s="250">
        <v>44300</v>
      </c>
      <c r="B71" s="245" t="s">
        <v>68</v>
      </c>
      <c r="C71" s="210" t="s">
        <v>67</v>
      </c>
      <c r="D71" s="210" t="s">
        <v>91</v>
      </c>
      <c r="E71" s="219">
        <v>22000</v>
      </c>
      <c r="F71" s="220"/>
      <c r="G71" s="220">
        <f t="shared" si="3"/>
        <v>86500</v>
      </c>
      <c r="H71" s="661" t="s">
        <v>71</v>
      </c>
      <c r="I71" s="269" t="s">
        <v>18</v>
      </c>
      <c r="J71" s="290" t="s">
        <v>360</v>
      </c>
      <c r="K71" s="662" t="s">
        <v>135</v>
      </c>
      <c r="L71" s="269" t="s">
        <v>46</v>
      </c>
      <c r="M71" s="210"/>
      <c r="N71" s="212" t="s">
        <v>361</v>
      </c>
    </row>
    <row r="72" spans="1:14" x14ac:dyDescent="0.25">
      <c r="A72" s="250">
        <v>44300</v>
      </c>
      <c r="B72" s="245" t="s">
        <v>68</v>
      </c>
      <c r="C72" s="210" t="s">
        <v>67</v>
      </c>
      <c r="D72" s="210" t="s">
        <v>91</v>
      </c>
      <c r="E72" s="219">
        <v>35000</v>
      </c>
      <c r="F72" s="203"/>
      <c r="G72" s="220">
        <f t="shared" si="3"/>
        <v>51500</v>
      </c>
      <c r="H72" s="661" t="s">
        <v>71</v>
      </c>
      <c r="I72" s="269" t="s">
        <v>18</v>
      </c>
      <c r="J72" s="290" t="s">
        <v>360</v>
      </c>
      <c r="K72" s="662" t="s">
        <v>135</v>
      </c>
      <c r="L72" s="269" t="s">
        <v>46</v>
      </c>
      <c r="M72" s="210"/>
      <c r="N72" s="212" t="s">
        <v>362</v>
      </c>
    </row>
    <row r="73" spans="1:14" ht="16.5" customHeight="1" x14ac:dyDescent="0.25">
      <c r="A73" s="250">
        <v>44300</v>
      </c>
      <c r="B73" s="245" t="s">
        <v>68</v>
      </c>
      <c r="C73" s="210" t="s">
        <v>67</v>
      </c>
      <c r="D73" s="210" t="s">
        <v>91</v>
      </c>
      <c r="E73" s="447">
        <v>5000</v>
      </c>
      <c r="F73" s="429"/>
      <c r="G73" s="220">
        <f>G72-E73+F73</f>
        <v>46500</v>
      </c>
      <c r="H73" s="781" t="s">
        <v>71</v>
      </c>
      <c r="I73" s="709" t="s">
        <v>18</v>
      </c>
      <c r="J73" s="290" t="s">
        <v>360</v>
      </c>
      <c r="K73" s="808" t="s">
        <v>135</v>
      </c>
      <c r="L73" s="709" t="s">
        <v>46</v>
      </c>
      <c r="M73" s="291"/>
      <c r="N73" s="251" t="s">
        <v>363</v>
      </c>
    </row>
    <row r="74" spans="1:14" x14ac:dyDescent="0.25">
      <c r="A74" s="250">
        <v>44300</v>
      </c>
      <c r="B74" s="245" t="s">
        <v>68</v>
      </c>
      <c r="C74" s="210" t="s">
        <v>67</v>
      </c>
      <c r="D74" s="210" t="s">
        <v>91</v>
      </c>
      <c r="E74" s="454">
        <v>5000</v>
      </c>
      <c r="F74" s="219"/>
      <c r="G74" s="220">
        <f t="shared" si="3"/>
        <v>41500</v>
      </c>
      <c r="H74" s="781" t="s">
        <v>71</v>
      </c>
      <c r="I74" s="709" t="s">
        <v>18</v>
      </c>
      <c r="J74" s="290" t="s">
        <v>360</v>
      </c>
      <c r="K74" s="662" t="s">
        <v>135</v>
      </c>
      <c r="L74" s="269" t="s">
        <v>46</v>
      </c>
      <c r="M74" s="291"/>
      <c r="N74" s="251" t="s">
        <v>364</v>
      </c>
    </row>
    <row r="75" spans="1:14" x14ac:dyDescent="0.25">
      <c r="A75" s="250">
        <v>44300</v>
      </c>
      <c r="B75" s="290" t="s">
        <v>93</v>
      </c>
      <c r="C75" s="251" t="s">
        <v>93</v>
      </c>
      <c r="D75" s="321" t="s">
        <v>91</v>
      </c>
      <c r="E75" s="220">
        <v>8000</v>
      </c>
      <c r="F75" s="220"/>
      <c r="G75" s="220">
        <f t="shared" si="3"/>
        <v>33500</v>
      </c>
      <c r="H75" s="781" t="s">
        <v>71</v>
      </c>
      <c r="I75" s="709" t="s">
        <v>18</v>
      </c>
      <c r="J75" s="290" t="s">
        <v>360</v>
      </c>
      <c r="K75" s="662" t="s">
        <v>135</v>
      </c>
      <c r="L75" s="269" t="s">
        <v>46</v>
      </c>
      <c r="M75" s="210"/>
      <c r="N75" s="212"/>
    </row>
    <row r="76" spans="1:14" x14ac:dyDescent="0.25">
      <c r="A76" s="250">
        <v>44300</v>
      </c>
      <c r="B76" s="290" t="s">
        <v>93</v>
      </c>
      <c r="C76" s="251" t="s">
        <v>93</v>
      </c>
      <c r="D76" s="321" t="s">
        <v>91</v>
      </c>
      <c r="E76" s="262">
        <v>2000</v>
      </c>
      <c r="F76" s="227"/>
      <c r="G76" s="220">
        <f t="shared" si="3"/>
        <v>31500</v>
      </c>
      <c r="H76" s="781" t="s">
        <v>71</v>
      </c>
      <c r="I76" s="709" t="s">
        <v>18</v>
      </c>
      <c r="J76" s="290" t="s">
        <v>360</v>
      </c>
      <c r="K76" s="662" t="s">
        <v>135</v>
      </c>
      <c r="L76" s="269" t="s">
        <v>46</v>
      </c>
      <c r="M76" s="210"/>
      <c r="N76" s="212"/>
    </row>
    <row r="77" spans="1:14" ht="15" customHeight="1" x14ac:dyDescent="0.25">
      <c r="A77" s="250">
        <v>44301</v>
      </c>
      <c r="B77" s="290" t="s">
        <v>72</v>
      </c>
      <c r="C77" s="251" t="s">
        <v>50</v>
      </c>
      <c r="D77" s="321" t="s">
        <v>91</v>
      </c>
      <c r="E77" s="278"/>
      <c r="F77" s="220">
        <v>-3000</v>
      </c>
      <c r="G77" s="220">
        <f t="shared" si="3"/>
        <v>28500</v>
      </c>
      <c r="H77" s="781" t="s">
        <v>71</v>
      </c>
      <c r="I77" s="709" t="s">
        <v>18</v>
      </c>
      <c r="J77" s="290" t="s">
        <v>360</v>
      </c>
      <c r="K77" s="662" t="s">
        <v>135</v>
      </c>
      <c r="L77" s="269" t="s">
        <v>46</v>
      </c>
      <c r="M77" s="291"/>
      <c r="N77" s="251"/>
    </row>
    <row r="78" spans="1:14" x14ac:dyDescent="0.25">
      <c r="A78" s="271">
        <v>44301</v>
      </c>
      <c r="B78" s="272" t="s">
        <v>105</v>
      </c>
      <c r="C78" s="272" t="s">
        <v>50</v>
      </c>
      <c r="D78" s="272" t="s">
        <v>91</v>
      </c>
      <c r="E78" s="782"/>
      <c r="F78" s="276">
        <v>59000</v>
      </c>
      <c r="G78" s="279">
        <f t="shared" si="3"/>
        <v>87500</v>
      </c>
      <c r="H78" s="938" t="s">
        <v>71</v>
      </c>
      <c r="I78" s="939" t="s">
        <v>18</v>
      </c>
      <c r="J78" s="412" t="s">
        <v>433</v>
      </c>
      <c r="K78" s="949" t="s">
        <v>135</v>
      </c>
      <c r="L78" s="928" t="s">
        <v>46</v>
      </c>
      <c r="M78" s="273"/>
      <c r="N78" s="272"/>
    </row>
    <row r="79" spans="1:14" x14ac:dyDescent="0.25">
      <c r="A79" s="48">
        <v>44301</v>
      </c>
      <c r="B79" s="290" t="s">
        <v>68</v>
      </c>
      <c r="C79" s="251" t="s">
        <v>67</v>
      </c>
      <c r="D79" s="321" t="s">
        <v>91</v>
      </c>
      <c r="E79" s="220">
        <v>14000</v>
      </c>
      <c r="F79" s="203"/>
      <c r="G79" s="220">
        <f t="shared" si="3"/>
        <v>73500</v>
      </c>
      <c r="H79" s="781" t="s">
        <v>71</v>
      </c>
      <c r="I79" s="709" t="s">
        <v>18</v>
      </c>
      <c r="J79" s="290" t="s">
        <v>433</v>
      </c>
      <c r="K79" s="662" t="s">
        <v>135</v>
      </c>
      <c r="L79" s="269" t="s">
        <v>46</v>
      </c>
      <c r="M79" s="210"/>
      <c r="N79" s="212" t="s">
        <v>226</v>
      </c>
    </row>
    <row r="80" spans="1:14" x14ac:dyDescent="0.25">
      <c r="A80" s="48">
        <v>44301</v>
      </c>
      <c r="B80" s="290" t="s">
        <v>68</v>
      </c>
      <c r="C80" s="251" t="s">
        <v>67</v>
      </c>
      <c r="D80" s="321" t="s">
        <v>91</v>
      </c>
      <c r="E80" s="447">
        <v>25000</v>
      </c>
      <c r="F80" s="203"/>
      <c r="G80" s="220">
        <f t="shared" si="3"/>
        <v>48500</v>
      </c>
      <c r="H80" s="210" t="s">
        <v>71</v>
      </c>
      <c r="I80" s="210" t="s">
        <v>18</v>
      </c>
      <c r="J80" s="290" t="s">
        <v>433</v>
      </c>
      <c r="K80" s="245" t="s">
        <v>135</v>
      </c>
      <c r="L80" s="269" t="s">
        <v>46</v>
      </c>
      <c r="M80" s="210"/>
      <c r="N80" s="212" t="s">
        <v>467</v>
      </c>
    </row>
    <row r="81" spans="1:14" x14ac:dyDescent="0.25">
      <c r="A81" s="48">
        <v>44301</v>
      </c>
      <c r="B81" s="290" t="s">
        <v>68</v>
      </c>
      <c r="C81" s="251" t="s">
        <v>67</v>
      </c>
      <c r="D81" s="321" t="s">
        <v>91</v>
      </c>
      <c r="E81" s="233">
        <v>7000</v>
      </c>
      <c r="F81" s="203"/>
      <c r="G81" s="220">
        <f t="shared" si="3"/>
        <v>41500</v>
      </c>
      <c r="H81" s="210" t="s">
        <v>71</v>
      </c>
      <c r="I81" s="210" t="s">
        <v>18</v>
      </c>
      <c r="J81" s="290" t="s">
        <v>433</v>
      </c>
      <c r="K81" s="245" t="s">
        <v>135</v>
      </c>
      <c r="L81" s="269" t="s">
        <v>46</v>
      </c>
      <c r="M81" s="210"/>
      <c r="N81" s="212" t="s">
        <v>436</v>
      </c>
    </row>
    <row r="82" spans="1:14" x14ac:dyDescent="0.25">
      <c r="A82" s="48">
        <v>44301</v>
      </c>
      <c r="B82" s="290" t="s">
        <v>93</v>
      </c>
      <c r="C82" s="251" t="s">
        <v>93</v>
      </c>
      <c r="D82" s="321" t="s">
        <v>91</v>
      </c>
      <c r="E82" s="454">
        <v>5000</v>
      </c>
      <c r="F82" s="203"/>
      <c r="G82" s="220">
        <f t="shared" si="3"/>
        <v>36500</v>
      </c>
      <c r="H82" s="210" t="s">
        <v>71</v>
      </c>
      <c r="I82" s="210" t="s">
        <v>18</v>
      </c>
      <c r="J82" s="290" t="s">
        <v>433</v>
      </c>
      <c r="K82" s="245" t="s">
        <v>135</v>
      </c>
      <c r="L82" s="269" t="s">
        <v>46</v>
      </c>
      <c r="M82" s="210"/>
      <c r="N82" s="212"/>
    </row>
    <row r="83" spans="1:14" ht="15.75" customHeight="1" x14ac:dyDescent="0.25">
      <c r="A83" s="48">
        <v>44301</v>
      </c>
      <c r="B83" s="290" t="s">
        <v>93</v>
      </c>
      <c r="C83" s="251" t="s">
        <v>93</v>
      </c>
      <c r="D83" s="321" t="s">
        <v>91</v>
      </c>
      <c r="E83" s="220">
        <v>5000</v>
      </c>
      <c r="F83" s="220"/>
      <c r="G83" s="220">
        <f t="shared" si="3"/>
        <v>31500</v>
      </c>
      <c r="H83" s="291" t="s">
        <v>71</v>
      </c>
      <c r="I83" s="766" t="s">
        <v>18</v>
      </c>
      <c r="J83" s="290" t="s">
        <v>433</v>
      </c>
      <c r="K83" s="290" t="s">
        <v>135</v>
      </c>
      <c r="L83" s="709" t="s">
        <v>46</v>
      </c>
      <c r="M83" s="291"/>
      <c r="N83" s="251"/>
    </row>
    <row r="84" spans="1:14" ht="15.75" customHeight="1" x14ac:dyDescent="0.25">
      <c r="A84" s="211">
        <v>44305</v>
      </c>
      <c r="B84" s="212" t="s">
        <v>72</v>
      </c>
      <c r="C84" s="212" t="s">
        <v>50</v>
      </c>
      <c r="D84" s="212" t="s">
        <v>91</v>
      </c>
      <c r="E84" s="454"/>
      <c r="F84" s="203">
        <v>-3000</v>
      </c>
      <c r="G84" s="220">
        <f t="shared" si="3"/>
        <v>28500</v>
      </c>
      <c r="H84" s="210" t="s">
        <v>71</v>
      </c>
      <c r="I84" s="495" t="s">
        <v>18</v>
      </c>
      <c r="J84" s="290" t="s">
        <v>433</v>
      </c>
      <c r="K84" s="245" t="s">
        <v>135</v>
      </c>
      <c r="L84" s="269" t="s">
        <v>46</v>
      </c>
      <c r="M84" s="210"/>
      <c r="N84" s="212"/>
    </row>
    <row r="85" spans="1:14" x14ac:dyDescent="0.25">
      <c r="A85" s="271">
        <v>44305</v>
      </c>
      <c r="B85" s="272" t="s">
        <v>105</v>
      </c>
      <c r="C85" s="272" t="s">
        <v>50</v>
      </c>
      <c r="D85" s="272" t="s">
        <v>91</v>
      </c>
      <c r="E85" s="782"/>
      <c r="F85" s="276">
        <v>48000</v>
      </c>
      <c r="G85" s="279">
        <f>G84-E85+F85</f>
        <v>76500</v>
      </c>
      <c r="H85" s="273" t="s">
        <v>71</v>
      </c>
      <c r="I85" s="409" t="s">
        <v>18</v>
      </c>
      <c r="J85" s="412" t="s">
        <v>434</v>
      </c>
      <c r="K85" s="280" t="s">
        <v>135</v>
      </c>
      <c r="L85" s="928" t="s">
        <v>46</v>
      </c>
      <c r="M85" s="273"/>
      <c r="N85" s="272"/>
    </row>
    <row r="86" spans="1:14" x14ac:dyDescent="0.25">
      <c r="A86" s="48">
        <v>44305</v>
      </c>
      <c r="B86" s="245" t="s">
        <v>68</v>
      </c>
      <c r="C86" s="245" t="s">
        <v>67</v>
      </c>
      <c r="D86" s="212" t="s">
        <v>91</v>
      </c>
      <c r="E86" s="203">
        <v>14000</v>
      </c>
      <c r="F86" s="203"/>
      <c r="G86" s="220">
        <f t="shared" si="3"/>
        <v>62500</v>
      </c>
      <c r="H86" s="210" t="s">
        <v>71</v>
      </c>
      <c r="I86" s="495" t="s">
        <v>18</v>
      </c>
      <c r="J86" s="290" t="s">
        <v>434</v>
      </c>
      <c r="K86" s="245" t="s">
        <v>135</v>
      </c>
      <c r="L86" s="269" t="s">
        <v>46</v>
      </c>
      <c r="M86" s="210"/>
      <c r="N86" s="212" t="s">
        <v>233</v>
      </c>
    </row>
    <row r="87" spans="1:14" ht="18.75" customHeight="1" x14ac:dyDescent="0.25">
      <c r="A87" s="48">
        <v>44305</v>
      </c>
      <c r="B87" s="245" t="s">
        <v>68</v>
      </c>
      <c r="C87" s="245" t="s">
        <v>67</v>
      </c>
      <c r="D87" s="212" t="s">
        <v>91</v>
      </c>
      <c r="E87" s="203">
        <v>14000</v>
      </c>
      <c r="F87" s="203"/>
      <c r="G87" s="220">
        <f t="shared" si="3"/>
        <v>48500</v>
      </c>
      <c r="H87" s="210" t="s">
        <v>71</v>
      </c>
      <c r="I87" s="495" t="s">
        <v>18</v>
      </c>
      <c r="J87" s="290" t="s">
        <v>434</v>
      </c>
      <c r="K87" s="245" t="s">
        <v>135</v>
      </c>
      <c r="L87" s="269" t="s">
        <v>46</v>
      </c>
      <c r="M87" s="210"/>
      <c r="N87" s="212" t="s">
        <v>435</v>
      </c>
    </row>
    <row r="88" spans="1:14" x14ac:dyDescent="0.25">
      <c r="A88" s="48">
        <v>44305</v>
      </c>
      <c r="B88" s="245" t="s">
        <v>68</v>
      </c>
      <c r="C88" s="245" t="s">
        <v>67</v>
      </c>
      <c r="D88" s="212" t="s">
        <v>91</v>
      </c>
      <c r="E88" s="447">
        <v>10000</v>
      </c>
      <c r="F88" s="203"/>
      <c r="G88" s="220">
        <f t="shared" si="3"/>
        <v>38500</v>
      </c>
      <c r="H88" s="210" t="s">
        <v>71</v>
      </c>
      <c r="I88" s="495" t="s">
        <v>18</v>
      </c>
      <c r="J88" s="290" t="s">
        <v>434</v>
      </c>
      <c r="K88" s="245" t="s">
        <v>135</v>
      </c>
      <c r="L88" s="269" t="s">
        <v>46</v>
      </c>
      <c r="M88" s="210"/>
      <c r="N88" s="212" t="s">
        <v>436</v>
      </c>
    </row>
    <row r="89" spans="1:14" ht="15" customHeight="1" x14ac:dyDescent="0.25">
      <c r="A89" s="48">
        <v>44305</v>
      </c>
      <c r="B89" s="212" t="s">
        <v>93</v>
      </c>
      <c r="C89" s="212" t="s">
        <v>93</v>
      </c>
      <c r="D89" s="212" t="s">
        <v>91</v>
      </c>
      <c r="E89" s="220">
        <v>7000</v>
      </c>
      <c r="F89" s="219"/>
      <c r="G89" s="220">
        <f t="shared" si="3"/>
        <v>31500</v>
      </c>
      <c r="H89" s="210" t="s">
        <v>71</v>
      </c>
      <c r="I89" s="495" t="s">
        <v>18</v>
      </c>
      <c r="J89" s="290" t="s">
        <v>434</v>
      </c>
      <c r="K89" s="245" t="s">
        <v>135</v>
      </c>
      <c r="L89" s="269" t="s">
        <v>46</v>
      </c>
      <c r="M89" s="210"/>
      <c r="N89" s="212"/>
    </row>
    <row r="90" spans="1:14" ht="14.25" customHeight="1" x14ac:dyDescent="0.25">
      <c r="A90" s="48">
        <v>44305</v>
      </c>
      <c r="B90" s="212" t="s">
        <v>93</v>
      </c>
      <c r="C90" s="212" t="s">
        <v>93</v>
      </c>
      <c r="D90" s="212" t="s">
        <v>91</v>
      </c>
      <c r="E90" s="741">
        <v>3000</v>
      </c>
      <c r="F90" s="233"/>
      <c r="G90" s="220">
        <f t="shared" si="3"/>
        <v>28500</v>
      </c>
      <c r="H90" s="210" t="s">
        <v>71</v>
      </c>
      <c r="I90" s="495" t="s">
        <v>18</v>
      </c>
      <c r="J90" s="290" t="s">
        <v>434</v>
      </c>
      <c r="K90" s="245" t="s">
        <v>135</v>
      </c>
      <c r="L90" s="269" t="s">
        <v>46</v>
      </c>
      <c r="M90" s="210"/>
      <c r="N90" s="212"/>
    </row>
    <row r="91" spans="1:14" ht="15.75" customHeight="1" x14ac:dyDescent="0.25">
      <c r="A91" s="271">
        <v>44306</v>
      </c>
      <c r="B91" s="272" t="s">
        <v>105</v>
      </c>
      <c r="C91" s="272" t="s">
        <v>50</v>
      </c>
      <c r="D91" s="272" t="s">
        <v>91</v>
      </c>
      <c r="E91" s="965"/>
      <c r="F91" s="954">
        <v>58000</v>
      </c>
      <c r="G91" s="279">
        <f t="shared" si="3"/>
        <v>86500</v>
      </c>
      <c r="H91" s="424" t="s">
        <v>71</v>
      </c>
      <c r="I91" s="657" t="s">
        <v>18</v>
      </c>
      <c r="J91" s="412" t="s">
        <v>469</v>
      </c>
      <c r="K91" s="412" t="s">
        <v>135</v>
      </c>
      <c r="L91" s="939" t="s">
        <v>46</v>
      </c>
      <c r="M91" s="424"/>
      <c r="N91" s="406"/>
    </row>
    <row r="92" spans="1:14" x14ac:dyDescent="0.25">
      <c r="A92" s="48">
        <v>44306</v>
      </c>
      <c r="B92" s="212" t="s">
        <v>68</v>
      </c>
      <c r="C92" s="212" t="s">
        <v>67</v>
      </c>
      <c r="D92" s="212" t="s">
        <v>91</v>
      </c>
      <c r="E92" s="454">
        <v>20000</v>
      </c>
      <c r="F92" s="203"/>
      <c r="G92" s="220">
        <f t="shared" si="3"/>
        <v>66500</v>
      </c>
      <c r="H92" s="210" t="s">
        <v>71</v>
      </c>
      <c r="I92" s="495" t="s">
        <v>18</v>
      </c>
      <c r="J92" s="290" t="s">
        <v>469</v>
      </c>
      <c r="K92" s="245" t="s">
        <v>135</v>
      </c>
      <c r="L92" s="269" t="s">
        <v>46</v>
      </c>
      <c r="M92" s="210"/>
      <c r="N92" s="212" t="s">
        <v>125</v>
      </c>
    </row>
    <row r="93" spans="1:14" x14ac:dyDescent="0.25">
      <c r="A93" s="48">
        <v>44306</v>
      </c>
      <c r="B93" s="212" t="s">
        <v>68</v>
      </c>
      <c r="C93" s="212" t="s">
        <v>67</v>
      </c>
      <c r="D93" s="212" t="s">
        <v>91</v>
      </c>
      <c r="E93" s="227">
        <v>15000</v>
      </c>
      <c r="F93" s="227"/>
      <c r="G93" s="220">
        <f t="shared" si="3"/>
        <v>51500</v>
      </c>
      <c r="H93" s="210" t="s">
        <v>71</v>
      </c>
      <c r="I93" s="495" t="s">
        <v>18</v>
      </c>
      <c r="J93" s="290" t="s">
        <v>469</v>
      </c>
      <c r="K93" s="245" t="s">
        <v>135</v>
      </c>
      <c r="L93" s="269" t="s">
        <v>46</v>
      </c>
      <c r="M93" s="210"/>
      <c r="N93" s="212" t="s">
        <v>470</v>
      </c>
    </row>
    <row r="94" spans="1:14" x14ac:dyDescent="0.25">
      <c r="A94" s="48">
        <v>44306</v>
      </c>
      <c r="B94" s="212" t="s">
        <v>68</v>
      </c>
      <c r="C94" s="212" t="s">
        <v>67</v>
      </c>
      <c r="D94" s="212" t="s">
        <v>91</v>
      </c>
      <c r="E94" s="227">
        <v>11000</v>
      </c>
      <c r="F94" s="203"/>
      <c r="G94" s="220">
        <f t="shared" si="3"/>
        <v>40500</v>
      </c>
      <c r="H94" s="210" t="s">
        <v>71</v>
      </c>
      <c r="I94" s="495" t="s">
        <v>18</v>
      </c>
      <c r="J94" s="290" t="s">
        <v>469</v>
      </c>
      <c r="K94" s="245" t="s">
        <v>135</v>
      </c>
      <c r="L94" s="269" t="s">
        <v>46</v>
      </c>
      <c r="M94" s="210"/>
      <c r="N94" s="212" t="s">
        <v>471</v>
      </c>
    </row>
    <row r="95" spans="1:14" x14ac:dyDescent="0.25">
      <c r="A95" s="48">
        <v>44306</v>
      </c>
      <c r="B95" s="245" t="s">
        <v>93</v>
      </c>
      <c r="C95" s="212" t="s">
        <v>93</v>
      </c>
      <c r="D95" s="212" t="s">
        <v>91</v>
      </c>
      <c r="E95" s="498">
        <v>8000</v>
      </c>
      <c r="F95" s="203"/>
      <c r="G95" s="220">
        <f t="shared" si="3"/>
        <v>32500</v>
      </c>
      <c r="H95" s="210" t="s">
        <v>71</v>
      </c>
      <c r="I95" s="495" t="s">
        <v>18</v>
      </c>
      <c r="J95" s="290" t="s">
        <v>469</v>
      </c>
      <c r="K95" s="245" t="s">
        <v>135</v>
      </c>
      <c r="L95" s="269" t="s">
        <v>46</v>
      </c>
      <c r="M95" s="210"/>
      <c r="N95" s="212"/>
    </row>
    <row r="96" spans="1:14" ht="15.75" customHeight="1" x14ac:dyDescent="0.25">
      <c r="A96" s="48">
        <v>44306</v>
      </c>
      <c r="B96" s="245" t="s">
        <v>93</v>
      </c>
      <c r="C96" s="212" t="s">
        <v>93</v>
      </c>
      <c r="D96" s="212" t="s">
        <v>91</v>
      </c>
      <c r="E96" s="219">
        <v>2000</v>
      </c>
      <c r="F96" s="220"/>
      <c r="G96" s="220">
        <f t="shared" si="3"/>
        <v>30500</v>
      </c>
      <c r="H96" s="210" t="s">
        <v>71</v>
      </c>
      <c r="I96" s="495" t="s">
        <v>18</v>
      </c>
      <c r="J96" s="290" t="s">
        <v>469</v>
      </c>
      <c r="K96" s="290" t="s">
        <v>135</v>
      </c>
      <c r="L96" s="709" t="s">
        <v>46</v>
      </c>
      <c r="M96" s="291"/>
      <c r="N96" s="251"/>
    </row>
    <row r="97" spans="1:14" ht="17.25" customHeight="1" x14ac:dyDescent="0.25">
      <c r="A97" s="48">
        <v>44307</v>
      </c>
      <c r="B97" s="245" t="s">
        <v>72</v>
      </c>
      <c r="C97" s="212" t="s">
        <v>50</v>
      </c>
      <c r="D97" s="212" t="s">
        <v>91</v>
      </c>
      <c r="E97" s="203"/>
      <c r="F97" s="203">
        <v>-2000</v>
      </c>
      <c r="G97" s="220">
        <f t="shared" si="3"/>
        <v>28500</v>
      </c>
      <c r="H97" s="210" t="s">
        <v>71</v>
      </c>
      <c r="I97" s="495" t="s">
        <v>18</v>
      </c>
      <c r="J97" s="290" t="s">
        <v>469</v>
      </c>
      <c r="K97" s="245" t="s">
        <v>135</v>
      </c>
      <c r="L97" s="269" t="s">
        <v>46</v>
      </c>
      <c r="M97" s="210"/>
      <c r="N97" s="212"/>
    </row>
    <row r="98" spans="1:14" x14ac:dyDescent="0.25">
      <c r="A98" s="271">
        <v>44307</v>
      </c>
      <c r="B98" s="280" t="s">
        <v>105</v>
      </c>
      <c r="C98" s="272" t="s">
        <v>50</v>
      </c>
      <c r="D98" s="272" t="s">
        <v>91</v>
      </c>
      <c r="E98" s="789"/>
      <c r="F98" s="746">
        <v>72000</v>
      </c>
      <c r="G98" s="279">
        <f t="shared" si="3"/>
        <v>100500</v>
      </c>
      <c r="H98" s="273" t="s">
        <v>71</v>
      </c>
      <c r="I98" s="409" t="s">
        <v>18</v>
      </c>
      <c r="J98" s="412" t="s">
        <v>517</v>
      </c>
      <c r="K98" s="280" t="s">
        <v>135</v>
      </c>
      <c r="L98" s="928" t="s">
        <v>46</v>
      </c>
      <c r="M98" s="273"/>
      <c r="N98" s="272"/>
    </row>
    <row r="99" spans="1:14" x14ac:dyDescent="0.25">
      <c r="A99" s="211">
        <v>44307</v>
      </c>
      <c r="B99" s="245" t="s">
        <v>68</v>
      </c>
      <c r="C99" s="212" t="s">
        <v>67</v>
      </c>
      <c r="D99" s="212" t="s">
        <v>91</v>
      </c>
      <c r="E99" s="203">
        <v>30000</v>
      </c>
      <c r="F99" s="203"/>
      <c r="G99" s="220">
        <f t="shared" si="3"/>
        <v>70500</v>
      </c>
      <c r="H99" s="210" t="s">
        <v>71</v>
      </c>
      <c r="I99" s="495" t="s">
        <v>18</v>
      </c>
      <c r="J99" s="290" t="s">
        <v>517</v>
      </c>
      <c r="K99" s="245" t="s">
        <v>135</v>
      </c>
      <c r="L99" s="269" t="s">
        <v>46</v>
      </c>
      <c r="M99" s="210"/>
      <c r="N99" s="212" t="s">
        <v>361</v>
      </c>
    </row>
    <row r="100" spans="1:14" ht="17.25" customHeight="1" x14ac:dyDescent="0.25">
      <c r="A100" s="211">
        <v>44307</v>
      </c>
      <c r="B100" s="245" t="s">
        <v>68</v>
      </c>
      <c r="C100" s="212" t="s">
        <v>67</v>
      </c>
      <c r="D100" s="212" t="s">
        <v>91</v>
      </c>
      <c r="E100" s="262">
        <v>27000</v>
      </c>
      <c r="F100" s="660"/>
      <c r="G100" s="220">
        <f t="shared" si="3"/>
        <v>43500</v>
      </c>
      <c r="H100" s="210" t="s">
        <v>71</v>
      </c>
      <c r="I100" s="495" t="s">
        <v>18</v>
      </c>
      <c r="J100" s="290" t="s">
        <v>517</v>
      </c>
      <c r="K100" s="245" t="s">
        <v>135</v>
      </c>
      <c r="L100" s="269" t="s">
        <v>46</v>
      </c>
      <c r="M100" s="291"/>
      <c r="N100" s="251" t="s">
        <v>531</v>
      </c>
    </row>
    <row r="101" spans="1:14" x14ac:dyDescent="0.25">
      <c r="A101" s="211">
        <v>44307</v>
      </c>
      <c r="B101" s="212" t="s">
        <v>93</v>
      </c>
      <c r="C101" s="212" t="s">
        <v>93</v>
      </c>
      <c r="D101" s="212" t="s">
        <v>91</v>
      </c>
      <c r="E101" s="233">
        <v>2000</v>
      </c>
      <c r="F101" s="222"/>
      <c r="G101" s="220">
        <f t="shared" si="3"/>
        <v>41500</v>
      </c>
      <c r="H101" s="210" t="s">
        <v>71</v>
      </c>
      <c r="I101" s="495" t="s">
        <v>18</v>
      </c>
      <c r="J101" s="290" t="s">
        <v>517</v>
      </c>
      <c r="K101" s="245" t="s">
        <v>135</v>
      </c>
      <c r="L101" s="269" t="s">
        <v>46</v>
      </c>
      <c r="M101" s="210"/>
      <c r="N101" s="212"/>
    </row>
    <row r="102" spans="1:14" x14ac:dyDescent="0.25">
      <c r="A102" s="211">
        <v>44307</v>
      </c>
      <c r="B102" s="212" t="s">
        <v>93</v>
      </c>
      <c r="C102" s="212" t="s">
        <v>93</v>
      </c>
      <c r="D102" s="212" t="s">
        <v>91</v>
      </c>
      <c r="E102" s="203">
        <v>10000</v>
      </c>
      <c r="F102" s="203"/>
      <c r="G102" s="220">
        <f t="shared" si="3"/>
        <v>31500</v>
      </c>
      <c r="H102" s="210" t="s">
        <v>71</v>
      </c>
      <c r="I102" s="495" t="s">
        <v>18</v>
      </c>
      <c r="J102" s="290" t="s">
        <v>517</v>
      </c>
      <c r="K102" s="245" t="s">
        <v>135</v>
      </c>
      <c r="L102" s="269" t="s">
        <v>46</v>
      </c>
      <c r="M102" s="210"/>
      <c r="N102" s="212"/>
    </row>
    <row r="103" spans="1:14" ht="12.75" customHeight="1" x14ac:dyDescent="0.25">
      <c r="A103" s="211">
        <v>44308</v>
      </c>
      <c r="B103" s="245" t="s">
        <v>72</v>
      </c>
      <c r="C103" s="210" t="s">
        <v>50</v>
      </c>
      <c r="D103" s="210" t="s">
        <v>91</v>
      </c>
      <c r="E103" s="227"/>
      <c r="F103" s="227">
        <v>-3000</v>
      </c>
      <c r="G103" s="220">
        <f t="shared" si="3"/>
        <v>28500</v>
      </c>
      <c r="H103" s="210" t="s">
        <v>71</v>
      </c>
      <c r="I103" s="495" t="s">
        <v>18</v>
      </c>
      <c r="J103" s="290" t="s">
        <v>517</v>
      </c>
      <c r="K103" s="245" t="s">
        <v>135</v>
      </c>
      <c r="L103" s="269" t="s">
        <v>46</v>
      </c>
      <c r="M103" s="210"/>
      <c r="N103" s="212"/>
    </row>
    <row r="104" spans="1:14" ht="15" customHeight="1" x14ac:dyDescent="0.25">
      <c r="A104" s="271">
        <v>44308</v>
      </c>
      <c r="B104" s="272" t="s">
        <v>105</v>
      </c>
      <c r="C104" s="272" t="s">
        <v>50</v>
      </c>
      <c r="D104" s="407" t="s">
        <v>91</v>
      </c>
      <c r="E104" s="973"/>
      <c r="F104" s="279">
        <v>60000</v>
      </c>
      <c r="G104" s="279">
        <f t="shared" si="3"/>
        <v>88500</v>
      </c>
      <c r="H104" s="273" t="s">
        <v>71</v>
      </c>
      <c r="I104" s="409" t="s">
        <v>18</v>
      </c>
      <c r="J104" s="412" t="s">
        <v>518</v>
      </c>
      <c r="K104" s="280" t="s">
        <v>135</v>
      </c>
      <c r="L104" s="928" t="s">
        <v>46</v>
      </c>
      <c r="M104" s="273"/>
      <c r="N104" s="272"/>
    </row>
    <row r="105" spans="1:14" ht="18" customHeight="1" x14ac:dyDescent="0.25">
      <c r="A105" s="48">
        <v>44308</v>
      </c>
      <c r="B105" s="245" t="s">
        <v>68</v>
      </c>
      <c r="C105" s="210" t="s">
        <v>67</v>
      </c>
      <c r="D105" s="210" t="s">
        <v>91</v>
      </c>
      <c r="E105" s="447">
        <v>15000</v>
      </c>
      <c r="F105" s="222"/>
      <c r="G105" s="220">
        <f t="shared" si="3"/>
        <v>73500</v>
      </c>
      <c r="H105" s="228" t="s">
        <v>71</v>
      </c>
      <c r="I105" s="210" t="s">
        <v>18</v>
      </c>
      <c r="J105" s="290" t="s">
        <v>518</v>
      </c>
      <c r="K105" s="245" t="s">
        <v>135</v>
      </c>
      <c r="L105" s="210" t="s">
        <v>46</v>
      </c>
      <c r="M105" s="210"/>
      <c r="N105" s="212" t="s">
        <v>519</v>
      </c>
    </row>
    <row r="106" spans="1:14" ht="18" customHeight="1" x14ac:dyDescent="0.25">
      <c r="A106" s="48">
        <v>44308</v>
      </c>
      <c r="B106" s="245" t="s">
        <v>68</v>
      </c>
      <c r="C106" s="210" t="s">
        <v>67</v>
      </c>
      <c r="D106" s="210" t="s">
        <v>91</v>
      </c>
      <c r="E106" s="203">
        <v>20000</v>
      </c>
      <c r="F106" s="203"/>
      <c r="G106" s="220">
        <f t="shared" si="3"/>
        <v>53500</v>
      </c>
      <c r="H106" s="228" t="s">
        <v>71</v>
      </c>
      <c r="I106" s="210" t="s">
        <v>18</v>
      </c>
      <c r="J106" s="290" t="s">
        <v>518</v>
      </c>
      <c r="K106" s="245" t="s">
        <v>135</v>
      </c>
      <c r="L106" s="210" t="s">
        <v>46</v>
      </c>
      <c r="M106" s="210"/>
      <c r="N106" s="212" t="s">
        <v>520</v>
      </c>
    </row>
    <row r="107" spans="1:14" ht="13.5" customHeight="1" x14ac:dyDescent="0.25">
      <c r="A107" s="48">
        <v>44308</v>
      </c>
      <c r="B107" s="245" t="s">
        <v>68</v>
      </c>
      <c r="C107" s="210" t="s">
        <v>67</v>
      </c>
      <c r="D107" s="210" t="s">
        <v>91</v>
      </c>
      <c r="E107" s="454">
        <v>12000</v>
      </c>
      <c r="F107" s="227"/>
      <c r="G107" s="220">
        <f t="shared" si="3"/>
        <v>41500</v>
      </c>
      <c r="H107" s="228" t="s">
        <v>71</v>
      </c>
      <c r="I107" s="210" t="s">
        <v>18</v>
      </c>
      <c r="J107" s="290" t="s">
        <v>518</v>
      </c>
      <c r="K107" s="245" t="s">
        <v>135</v>
      </c>
      <c r="L107" s="210" t="s">
        <v>46</v>
      </c>
      <c r="M107" s="210"/>
      <c r="N107" s="212" t="s">
        <v>521</v>
      </c>
    </row>
    <row r="108" spans="1:14" ht="17.25" customHeight="1" x14ac:dyDescent="0.25">
      <c r="A108" s="48">
        <v>44308</v>
      </c>
      <c r="B108" s="245" t="s">
        <v>93</v>
      </c>
      <c r="C108" s="212" t="s">
        <v>93</v>
      </c>
      <c r="D108" s="230" t="s">
        <v>91</v>
      </c>
      <c r="E108" s="203">
        <v>5000</v>
      </c>
      <c r="F108" s="203"/>
      <c r="G108" s="220">
        <f t="shared" si="3"/>
        <v>36500</v>
      </c>
      <c r="H108" s="228" t="s">
        <v>71</v>
      </c>
      <c r="I108" s="210" t="s">
        <v>18</v>
      </c>
      <c r="J108" s="290" t="s">
        <v>518</v>
      </c>
      <c r="K108" s="245" t="s">
        <v>135</v>
      </c>
      <c r="L108" s="210" t="s">
        <v>46</v>
      </c>
      <c r="M108" s="210"/>
      <c r="N108" s="212"/>
    </row>
    <row r="109" spans="1:14" x14ac:dyDescent="0.25">
      <c r="A109" s="48">
        <v>44308</v>
      </c>
      <c r="B109" s="245" t="s">
        <v>93</v>
      </c>
      <c r="C109" s="212" t="s">
        <v>93</v>
      </c>
      <c r="D109" s="230" t="s">
        <v>91</v>
      </c>
      <c r="E109" s="497">
        <v>5000</v>
      </c>
      <c r="F109" s="219"/>
      <c r="G109" s="220">
        <f t="shared" si="3"/>
        <v>31500</v>
      </c>
      <c r="H109" s="877" t="s">
        <v>71</v>
      </c>
      <c r="I109" s="221" t="s">
        <v>18</v>
      </c>
      <c r="J109" s="290" t="s">
        <v>518</v>
      </c>
      <c r="K109" s="421" t="s">
        <v>135</v>
      </c>
      <c r="L109" s="221" t="s">
        <v>46</v>
      </c>
      <c r="M109" s="221"/>
      <c r="N109" s="230"/>
    </row>
    <row r="110" spans="1:14" ht="17.25" customHeight="1" x14ac:dyDescent="0.25">
      <c r="A110" s="211">
        <v>44309</v>
      </c>
      <c r="B110" s="212" t="s">
        <v>72</v>
      </c>
      <c r="C110" s="212" t="s">
        <v>50</v>
      </c>
      <c r="D110" s="212" t="s">
        <v>91</v>
      </c>
      <c r="E110" s="233"/>
      <c r="F110" s="220">
        <v>-3000</v>
      </c>
      <c r="G110" s="220">
        <f>G109-E110+F110</f>
        <v>28500</v>
      </c>
      <c r="H110" s="210" t="s">
        <v>71</v>
      </c>
      <c r="I110" s="210" t="s">
        <v>18</v>
      </c>
      <c r="J110" s="290" t="s">
        <v>518</v>
      </c>
      <c r="K110" s="245" t="s">
        <v>135</v>
      </c>
      <c r="L110" s="210" t="s">
        <v>46</v>
      </c>
      <c r="M110" s="210"/>
      <c r="N110" s="212"/>
    </row>
    <row r="111" spans="1:14" x14ac:dyDescent="0.25">
      <c r="A111" s="271">
        <v>44309</v>
      </c>
      <c r="B111" s="272" t="s">
        <v>105</v>
      </c>
      <c r="C111" s="272" t="s">
        <v>50</v>
      </c>
      <c r="D111" s="407" t="s">
        <v>91</v>
      </c>
      <c r="E111" s="789"/>
      <c r="F111" s="428">
        <v>62000</v>
      </c>
      <c r="G111" s="279">
        <f t="shared" ref="G111:G121" si="4">G110-E111+F111</f>
        <v>90500</v>
      </c>
      <c r="H111" s="975" t="s">
        <v>71</v>
      </c>
      <c r="I111" s="425" t="s">
        <v>18</v>
      </c>
      <c r="J111" s="412" t="s">
        <v>555</v>
      </c>
      <c r="K111" s="280" t="s">
        <v>135</v>
      </c>
      <c r="L111" s="273" t="s">
        <v>46</v>
      </c>
      <c r="M111" s="425"/>
      <c r="N111" s="919"/>
    </row>
    <row r="112" spans="1:14" x14ac:dyDescent="0.25">
      <c r="A112" s="48">
        <v>44309</v>
      </c>
      <c r="B112" s="212" t="s">
        <v>68</v>
      </c>
      <c r="C112" s="212" t="s">
        <v>67</v>
      </c>
      <c r="D112" s="212" t="s">
        <v>91</v>
      </c>
      <c r="E112" s="849">
        <v>24000</v>
      </c>
      <c r="F112" s="227"/>
      <c r="G112" s="220">
        <f t="shared" si="4"/>
        <v>66500</v>
      </c>
      <c r="H112" s="210" t="s">
        <v>71</v>
      </c>
      <c r="I112" s="210" t="s">
        <v>18</v>
      </c>
      <c r="J112" s="290" t="s">
        <v>555</v>
      </c>
      <c r="K112" s="245" t="s">
        <v>135</v>
      </c>
      <c r="L112" s="210" t="s">
        <v>46</v>
      </c>
      <c r="M112" s="210"/>
      <c r="N112" s="212" t="s">
        <v>160</v>
      </c>
    </row>
    <row r="113" spans="1:14" ht="17.25" customHeight="1" x14ac:dyDescent="0.25">
      <c r="A113" s="48">
        <v>44309</v>
      </c>
      <c r="B113" s="212" t="s">
        <v>68</v>
      </c>
      <c r="C113" s="212" t="s">
        <v>67</v>
      </c>
      <c r="D113" s="212" t="s">
        <v>91</v>
      </c>
      <c r="E113" s="497">
        <v>17000</v>
      </c>
      <c r="F113" s="203"/>
      <c r="G113" s="220">
        <f t="shared" si="4"/>
        <v>49500</v>
      </c>
      <c r="H113" s="210" t="s">
        <v>71</v>
      </c>
      <c r="I113" s="210" t="s">
        <v>18</v>
      </c>
      <c r="J113" s="290" t="s">
        <v>555</v>
      </c>
      <c r="K113" s="245" t="s">
        <v>135</v>
      </c>
      <c r="L113" s="210" t="s">
        <v>46</v>
      </c>
      <c r="M113" s="210"/>
      <c r="N113" s="212" t="s">
        <v>556</v>
      </c>
    </row>
    <row r="114" spans="1:14" x14ac:dyDescent="0.25">
      <c r="A114" s="48">
        <v>44309</v>
      </c>
      <c r="B114" s="212" t="s">
        <v>68</v>
      </c>
      <c r="C114" s="212" t="s">
        <v>67</v>
      </c>
      <c r="D114" s="212" t="s">
        <v>91</v>
      </c>
      <c r="E114" s="497">
        <v>8000</v>
      </c>
      <c r="F114" s="203"/>
      <c r="G114" s="220">
        <f t="shared" si="4"/>
        <v>41500</v>
      </c>
      <c r="H114" s="210" t="s">
        <v>71</v>
      </c>
      <c r="I114" s="210" t="s">
        <v>18</v>
      </c>
      <c r="J114" s="290" t="s">
        <v>555</v>
      </c>
      <c r="K114" s="245" t="s">
        <v>135</v>
      </c>
      <c r="L114" s="210" t="s">
        <v>46</v>
      </c>
      <c r="M114" s="210"/>
      <c r="N114" s="212" t="s">
        <v>557</v>
      </c>
    </row>
    <row r="115" spans="1:14" x14ac:dyDescent="0.25">
      <c r="A115" s="48">
        <v>44309</v>
      </c>
      <c r="B115" s="245" t="s">
        <v>93</v>
      </c>
      <c r="C115" s="230" t="s">
        <v>93</v>
      </c>
      <c r="D115" s="230" t="s">
        <v>91</v>
      </c>
      <c r="E115" s="497">
        <v>7000</v>
      </c>
      <c r="F115" s="203"/>
      <c r="G115" s="220">
        <f t="shared" si="4"/>
        <v>34500</v>
      </c>
      <c r="H115" s="210" t="s">
        <v>71</v>
      </c>
      <c r="I115" s="210" t="s">
        <v>18</v>
      </c>
      <c r="J115" s="290" t="s">
        <v>555</v>
      </c>
      <c r="K115" s="245" t="s">
        <v>135</v>
      </c>
      <c r="L115" s="210" t="s">
        <v>46</v>
      </c>
      <c r="M115" s="210"/>
      <c r="N115" s="212"/>
    </row>
    <row r="116" spans="1:14" ht="16.5" customHeight="1" x14ac:dyDescent="0.25">
      <c r="A116" s="48">
        <v>44309</v>
      </c>
      <c r="B116" s="245" t="s">
        <v>93</v>
      </c>
      <c r="C116" s="230" t="s">
        <v>93</v>
      </c>
      <c r="D116" s="230" t="s">
        <v>91</v>
      </c>
      <c r="E116" s="233">
        <v>1000</v>
      </c>
      <c r="F116" s="203"/>
      <c r="G116" s="220">
        <f t="shared" si="4"/>
        <v>33500</v>
      </c>
      <c r="H116" s="210" t="s">
        <v>71</v>
      </c>
      <c r="I116" s="210" t="s">
        <v>18</v>
      </c>
      <c r="J116" s="290" t="s">
        <v>555</v>
      </c>
      <c r="K116" s="245" t="s">
        <v>135</v>
      </c>
      <c r="L116" s="210" t="s">
        <v>46</v>
      </c>
      <c r="M116" s="210"/>
      <c r="N116" s="212"/>
    </row>
    <row r="117" spans="1:14" ht="15" customHeight="1" x14ac:dyDescent="0.25">
      <c r="A117" s="48">
        <v>44309</v>
      </c>
      <c r="B117" s="245" t="s">
        <v>93</v>
      </c>
      <c r="C117" s="230" t="s">
        <v>93</v>
      </c>
      <c r="D117" s="230" t="s">
        <v>91</v>
      </c>
      <c r="E117" s="227">
        <v>2000</v>
      </c>
      <c r="F117" s="203"/>
      <c r="G117" s="220">
        <f t="shared" si="4"/>
        <v>31500</v>
      </c>
      <c r="H117" s="210" t="s">
        <v>71</v>
      </c>
      <c r="I117" s="210" t="s">
        <v>18</v>
      </c>
      <c r="J117" s="290" t="s">
        <v>555</v>
      </c>
      <c r="K117" s="245" t="s">
        <v>135</v>
      </c>
      <c r="L117" s="210" t="s">
        <v>46</v>
      </c>
      <c r="M117" s="210"/>
      <c r="N117" s="212"/>
    </row>
    <row r="118" spans="1:14" ht="15" customHeight="1" x14ac:dyDescent="0.25">
      <c r="A118" s="48">
        <v>44312</v>
      </c>
      <c r="B118" s="290" t="s">
        <v>72</v>
      </c>
      <c r="C118" s="858" t="s">
        <v>50</v>
      </c>
      <c r="D118" s="858" t="s">
        <v>91</v>
      </c>
      <c r="E118" s="490"/>
      <c r="F118" s="220">
        <v>-3000</v>
      </c>
      <c r="G118" s="220">
        <f t="shared" si="4"/>
        <v>28500</v>
      </c>
      <c r="H118" s="291" t="s">
        <v>71</v>
      </c>
      <c r="I118" s="291" t="s">
        <v>18</v>
      </c>
      <c r="J118" s="290" t="s">
        <v>555</v>
      </c>
      <c r="K118" s="245" t="s">
        <v>135</v>
      </c>
      <c r="L118" s="210" t="s">
        <v>46</v>
      </c>
      <c r="M118" s="291"/>
      <c r="N118" s="251"/>
    </row>
    <row r="119" spans="1:14" ht="17.25" customHeight="1" x14ac:dyDescent="0.25">
      <c r="A119" s="271">
        <v>44312</v>
      </c>
      <c r="B119" s="272" t="s">
        <v>105</v>
      </c>
      <c r="C119" s="272" t="s">
        <v>50</v>
      </c>
      <c r="D119" s="272" t="s">
        <v>91</v>
      </c>
      <c r="E119" s="428"/>
      <c r="F119" s="276">
        <v>62000</v>
      </c>
      <c r="G119" s="279">
        <f t="shared" si="4"/>
        <v>90500</v>
      </c>
      <c r="H119" s="273" t="s">
        <v>71</v>
      </c>
      <c r="I119" s="273" t="s">
        <v>18</v>
      </c>
      <c r="J119" s="412" t="s">
        <v>585</v>
      </c>
      <c r="K119" s="280" t="s">
        <v>135</v>
      </c>
      <c r="L119" s="273" t="s">
        <v>46</v>
      </c>
      <c r="M119" s="273"/>
      <c r="N119" s="272"/>
    </row>
    <row r="120" spans="1:14" ht="15.75" customHeight="1" x14ac:dyDescent="0.25">
      <c r="A120" s="48">
        <v>44312</v>
      </c>
      <c r="B120" s="245" t="s">
        <v>68</v>
      </c>
      <c r="C120" s="230" t="s">
        <v>67</v>
      </c>
      <c r="D120" s="230" t="s">
        <v>91</v>
      </c>
      <c r="E120" s="240">
        <v>15000</v>
      </c>
      <c r="F120" s="222"/>
      <c r="G120" s="220">
        <f t="shared" si="4"/>
        <v>75500</v>
      </c>
      <c r="H120" s="210" t="s">
        <v>71</v>
      </c>
      <c r="I120" s="210" t="s">
        <v>18</v>
      </c>
      <c r="J120" s="290" t="s">
        <v>585</v>
      </c>
      <c r="K120" s="245" t="s">
        <v>135</v>
      </c>
      <c r="L120" s="210" t="s">
        <v>46</v>
      </c>
      <c r="M120" s="210"/>
      <c r="N120" s="212" t="s">
        <v>586</v>
      </c>
    </row>
    <row r="121" spans="1:14" x14ac:dyDescent="0.25">
      <c r="A121" s="48">
        <v>44312</v>
      </c>
      <c r="B121" s="245" t="s">
        <v>68</v>
      </c>
      <c r="C121" s="230" t="s">
        <v>67</v>
      </c>
      <c r="D121" s="230" t="s">
        <v>91</v>
      </c>
      <c r="E121" s="203">
        <v>25000</v>
      </c>
      <c r="F121" s="203"/>
      <c r="G121" s="220">
        <f t="shared" si="4"/>
        <v>50500</v>
      </c>
      <c r="H121" s="210" t="s">
        <v>71</v>
      </c>
      <c r="I121" s="210" t="s">
        <v>18</v>
      </c>
      <c r="J121" s="290" t="s">
        <v>585</v>
      </c>
      <c r="K121" s="245" t="s">
        <v>135</v>
      </c>
      <c r="L121" s="210" t="s">
        <v>46</v>
      </c>
      <c r="M121" s="210"/>
      <c r="N121" s="212" t="s">
        <v>587</v>
      </c>
    </row>
    <row r="122" spans="1:14" ht="17.25" customHeight="1" x14ac:dyDescent="0.25">
      <c r="A122" s="48">
        <v>44312</v>
      </c>
      <c r="B122" s="245" t="s">
        <v>68</v>
      </c>
      <c r="C122" s="230" t="s">
        <v>67</v>
      </c>
      <c r="D122" s="230" t="s">
        <v>91</v>
      </c>
      <c r="E122" s="227">
        <v>10000</v>
      </c>
      <c r="F122" s="227"/>
      <c r="G122" s="220">
        <f>G121-E122+F122</f>
        <v>40500</v>
      </c>
      <c r="H122" s="210" t="s">
        <v>71</v>
      </c>
      <c r="I122" s="210" t="s">
        <v>18</v>
      </c>
      <c r="J122" s="290" t="s">
        <v>585</v>
      </c>
      <c r="K122" s="245" t="s">
        <v>135</v>
      </c>
      <c r="L122" s="210" t="s">
        <v>46</v>
      </c>
      <c r="M122" s="210"/>
      <c r="N122" s="212" t="s">
        <v>588</v>
      </c>
    </row>
    <row r="123" spans="1:14" x14ac:dyDescent="0.25">
      <c r="A123" s="48">
        <v>44312</v>
      </c>
      <c r="B123" s="245" t="s">
        <v>93</v>
      </c>
      <c r="C123" s="230" t="s">
        <v>93</v>
      </c>
      <c r="D123" s="230" t="s">
        <v>91</v>
      </c>
      <c r="E123" s="500">
        <v>5000</v>
      </c>
      <c r="F123" s="222"/>
      <c r="G123" s="220">
        <f t="shared" ref="G123:G155" si="5">G122-E123+F123</f>
        <v>35500</v>
      </c>
      <c r="H123" s="210" t="s">
        <v>71</v>
      </c>
      <c r="I123" s="210" t="s">
        <v>18</v>
      </c>
      <c r="J123" s="290" t="s">
        <v>585</v>
      </c>
      <c r="K123" s="245" t="s">
        <v>135</v>
      </c>
      <c r="L123" s="210" t="s">
        <v>46</v>
      </c>
      <c r="M123" s="210"/>
      <c r="N123" s="212"/>
    </row>
    <row r="124" spans="1:14" x14ac:dyDescent="0.25">
      <c r="A124" s="48">
        <v>44312</v>
      </c>
      <c r="B124" s="245" t="s">
        <v>93</v>
      </c>
      <c r="C124" s="230" t="s">
        <v>93</v>
      </c>
      <c r="D124" s="230" t="s">
        <v>91</v>
      </c>
      <c r="E124" s="203">
        <v>5000</v>
      </c>
      <c r="F124" s="203"/>
      <c r="G124" s="220">
        <f t="shared" si="5"/>
        <v>30500</v>
      </c>
      <c r="H124" s="228" t="s">
        <v>71</v>
      </c>
      <c r="I124" s="210" t="s">
        <v>18</v>
      </c>
      <c r="J124" s="290" t="s">
        <v>585</v>
      </c>
      <c r="K124" s="245" t="s">
        <v>135</v>
      </c>
      <c r="L124" s="210" t="s">
        <v>46</v>
      </c>
      <c r="M124" s="210"/>
      <c r="N124" s="212"/>
    </row>
    <row r="125" spans="1:14" ht="15.75" customHeight="1" x14ac:dyDescent="0.25">
      <c r="A125" s="48">
        <v>44313</v>
      </c>
      <c r="B125" s="245" t="s">
        <v>72</v>
      </c>
      <c r="C125" s="210" t="s">
        <v>50</v>
      </c>
      <c r="D125" s="226" t="s">
        <v>91</v>
      </c>
      <c r="E125" s="203"/>
      <c r="F125" s="227">
        <v>-2000</v>
      </c>
      <c r="G125" s="220">
        <f t="shared" si="5"/>
        <v>28500</v>
      </c>
      <c r="H125" s="228" t="s">
        <v>71</v>
      </c>
      <c r="I125" s="210" t="s">
        <v>18</v>
      </c>
      <c r="J125" s="290" t="s">
        <v>585</v>
      </c>
      <c r="K125" s="245" t="s">
        <v>135</v>
      </c>
      <c r="L125" s="210" t="s">
        <v>46</v>
      </c>
      <c r="M125" s="210"/>
      <c r="N125" s="212"/>
    </row>
    <row r="126" spans="1:14" x14ac:dyDescent="0.25">
      <c r="A126" s="271">
        <v>44313</v>
      </c>
      <c r="B126" s="272" t="s">
        <v>105</v>
      </c>
      <c r="C126" s="272" t="s">
        <v>50</v>
      </c>
      <c r="D126" s="272" t="s">
        <v>91</v>
      </c>
      <c r="E126" s="428"/>
      <c r="F126" s="746">
        <v>55000</v>
      </c>
      <c r="G126" s="279">
        <f t="shared" si="5"/>
        <v>83500</v>
      </c>
      <c r="H126" s="735" t="s">
        <v>71</v>
      </c>
      <c r="I126" s="273" t="s">
        <v>18</v>
      </c>
      <c r="J126" s="412" t="s">
        <v>611</v>
      </c>
      <c r="K126" s="280" t="s">
        <v>135</v>
      </c>
      <c r="L126" s="273" t="s">
        <v>46</v>
      </c>
      <c r="M126" s="273"/>
      <c r="N126" s="272"/>
    </row>
    <row r="127" spans="1:14" x14ac:dyDescent="0.25">
      <c r="A127" s="48">
        <v>44313</v>
      </c>
      <c r="B127" s="245" t="s">
        <v>68</v>
      </c>
      <c r="C127" s="210" t="s">
        <v>67</v>
      </c>
      <c r="D127" s="226" t="s">
        <v>91</v>
      </c>
      <c r="E127" s="454">
        <v>15000</v>
      </c>
      <c r="F127" s="454"/>
      <c r="G127" s="220">
        <f t="shared" si="5"/>
        <v>68500</v>
      </c>
      <c r="H127" s="228" t="s">
        <v>71</v>
      </c>
      <c r="I127" s="210" t="s">
        <v>18</v>
      </c>
      <c r="J127" s="290" t="s">
        <v>611</v>
      </c>
      <c r="K127" s="245" t="s">
        <v>135</v>
      </c>
      <c r="L127" s="210" t="s">
        <v>46</v>
      </c>
      <c r="M127" s="210"/>
      <c r="N127" s="212" t="s">
        <v>513</v>
      </c>
    </row>
    <row r="128" spans="1:14" x14ac:dyDescent="0.25">
      <c r="A128" s="48">
        <v>44313</v>
      </c>
      <c r="B128" s="245" t="s">
        <v>68</v>
      </c>
      <c r="C128" s="210" t="s">
        <v>67</v>
      </c>
      <c r="D128" s="226" t="s">
        <v>91</v>
      </c>
      <c r="E128" s="227">
        <v>18000</v>
      </c>
      <c r="F128" s="227"/>
      <c r="G128" s="220">
        <f t="shared" si="5"/>
        <v>50500</v>
      </c>
      <c r="H128" s="228" t="s">
        <v>71</v>
      </c>
      <c r="I128" s="210" t="s">
        <v>18</v>
      </c>
      <c r="J128" s="290" t="s">
        <v>611</v>
      </c>
      <c r="K128" s="245" t="s">
        <v>135</v>
      </c>
      <c r="L128" s="210" t="s">
        <v>46</v>
      </c>
      <c r="M128" s="210"/>
      <c r="N128" s="212" t="s">
        <v>612</v>
      </c>
    </row>
    <row r="129" spans="1:14" x14ac:dyDescent="0.25">
      <c r="A129" s="48">
        <v>44313</v>
      </c>
      <c r="B129" s="245" t="s">
        <v>68</v>
      </c>
      <c r="C129" s="210" t="s">
        <v>67</v>
      </c>
      <c r="D129" s="226" t="s">
        <v>91</v>
      </c>
      <c r="E129" s="233">
        <v>10000</v>
      </c>
      <c r="F129" s="227"/>
      <c r="G129" s="220">
        <f t="shared" si="5"/>
        <v>40500</v>
      </c>
      <c r="H129" s="228" t="s">
        <v>71</v>
      </c>
      <c r="I129" s="210" t="s">
        <v>18</v>
      </c>
      <c r="J129" s="290" t="s">
        <v>611</v>
      </c>
      <c r="K129" s="245" t="s">
        <v>135</v>
      </c>
      <c r="L129" s="210" t="s">
        <v>46</v>
      </c>
      <c r="M129" s="210"/>
      <c r="N129" s="212" t="s">
        <v>613</v>
      </c>
    </row>
    <row r="130" spans="1:14" x14ac:dyDescent="0.25">
      <c r="A130" s="48">
        <v>44313</v>
      </c>
      <c r="B130" s="210" t="s">
        <v>93</v>
      </c>
      <c r="C130" s="210" t="s">
        <v>93</v>
      </c>
      <c r="D130" s="210" t="s">
        <v>91</v>
      </c>
      <c r="E130" s="203">
        <v>2000</v>
      </c>
      <c r="F130" s="203"/>
      <c r="G130" s="220">
        <f t="shared" si="5"/>
        <v>38500</v>
      </c>
      <c r="H130" s="228" t="s">
        <v>71</v>
      </c>
      <c r="I130" s="210" t="s">
        <v>18</v>
      </c>
      <c r="J130" s="290" t="s">
        <v>611</v>
      </c>
      <c r="K130" s="245" t="s">
        <v>135</v>
      </c>
      <c r="L130" s="210" t="s">
        <v>46</v>
      </c>
      <c r="M130" s="210"/>
      <c r="N130" s="212"/>
    </row>
    <row r="131" spans="1:14" x14ac:dyDescent="0.25">
      <c r="A131" s="48">
        <v>44313</v>
      </c>
      <c r="B131" s="210" t="s">
        <v>93</v>
      </c>
      <c r="C131" s="210" t="s">
        <v>93</v>
      </c>
      <c r="D131" s="210" t="s">
        <v>91</v>
      </c>
      <c r="E131" s="203">
        <v>7000</v>
      </c>
      <c r="F131" s="203"/>
      <c r="G131" s="220">
        <f t="shared" si="5"/>
        <v>31500</v>
      </c>
      <c r="H131" s="228" t="s">
        <v>71</v>
      </c>
      <c r="I131" s="210" t="s">
        <v>18</v>
      </c>
      <c r="J131" s="290" t="s">
        <v>611</v>
      </c>
      <c r="K131" s="245" t="s">
        <v>135</v>
      </c>
      <c r="L131" s="210" t="s">
        <v>46</v>
      </c>
      <c r="M131" s="210"/>
      <c r="N131" s="212"/>
    </row>
    <row r="132" spans="1:14" x14ac:dyDescent="0.25">
      <c r="A132" s="48">
        <v>44313</v>
      </c>
      <c r="B132" s="210" t="s">
        <v>93</v>
      </c>
      <c r="C132" s="210" t="s">
        <v>93</v>
      </c>
      <c r="D132" s="210" t="s">
        <v>91</v>
      </c>
      <c r="E132" s="819">
        <v>1000</v>
      </c>
      <c r="F132" s="203"/>
      <c r="G132" s="220">
        <f t="shared" si="5"/>
        <v>30500</v>
      </c>
      <c r="H132" s="210" t="s">
        <v>71</v>
      </c>
      <c r="I132" s="210" t="s">
        <v>18</v>
      </c>
      <c r="J132" s="290" t="s">
        <v>611</v>
      </c>
      <c r="K132" s="245" t="s">
        <v>135</v>
      </c>
      <c r="L132" s="210" t="s">
        <v>46</v>
      </c>
      <c r="M132" s="210"/>
      <c r="N132" s="212"/>
    </row>
    <row r="133" spans="1:14" x14ac:dyDescent="0.25">
      <c r="A133" s="48">
        <v>44314</v>
      </c>
      <c r="B133" s="210" t="s">
        <v>93</v>
      </c>
      <c r="C133" s="210" t="s">
        <v>93</v>
      </c>
      <c r="D133" s="210" t="s">
        <v>91</v>
      </c>
      <c r="E133" s="203"/>
      <c r="F133" s="203">
        <v>-2000</v>
      </c>
      <c r="G133" s="220">
        <f t="shared" si="5"/>
        <v>28500</v>
      </c>
      <c r="H133" s="210" t="s">
        <v>71</v>
      </c>
      <c r="I133" s="210" t="s">
        <v>18</v>
      </c>
      <c r="J133" s="290" t="s">
        <v>611</v>
      </c>
      <c r="K133" s="245" t="s">
        <v>135</v>
      </c>
      <c r="L133" s="210" t="s">
        <v>46</v>
      </c>
      <c r="M133" s="210"/>
      <c r="N133" s="212"/>
    </row>
    <row r="134" spans="1:14" x14ac:dyDescent="0.25">
      <c r="A134" s="271">
        <v>44314</v>
      </c>
      <c r="B134" s="273" t="s">
        <v>105</v>
      </c>
      <c r="C134" s="273" t="s">
        <v>50</v>
      </c>
      <c r="D134" s="273" t="s">
        <v>91</v>
      </c>
      <c r="E134" s="276"/>
      <c r="F134" s="276">
        <v>65000</v>
      </c>
      <c r="G134" s="279">
        <f t="shared" si="5"/>
        <v>93500</v>
      </c>
      <c r="H134" s="273" t="s">
        <v>71</v>
      </c>
      <c r="I134" s="273" t="s">
        <v>18</v>
      </c>
      <c r="J134" s="412" t="s">
        <v>619</v>
      </c>
      <c r="K134" s="280" t="s">
        <v>135</v>
      </c>
      <c r="L134" s="273" t="s">
        <v>46</v>
      </c>
      <c r="M134" s="273"/>
      <c r="N134" s="272"/>
    </row>
    <row r="135" spans="1:14" x14ac:dyDescent="0.25">
      <c r="A135" s="48">
        <v>44314</v>
      </c>
      <c r="B135" s="210" t="s">
        <v>68</v>
      </c>
      <c r="C135" s="210" t="s">
        <v>67</v>
      </c>
      <c r="D135" s="210" t="s">
        <v>91</v>
      </c>
      <c r="E135" s="233">
        <v>15000</v>
      </c>
      <c r="F135" s="203"/>
      <c r="G135" s="220">
        <f t="shared" si="5"/>
        <v>78500</v>
      </c>
      <c r="H135" s="210" t="s">
        <v>71</v>
      </c>
      <c r="I135" s="210" t="s">
        <v>18</v>
      </c>
      <c r="J135" s="290" t="s">
        <v>619</v>
      </c>
      <c r="K135" s="245" t="s">
        <v>135</v>
      </c>
      <c r="L135" s="210" t="s">
        <v>46</v>
      </c>
      <c r="M135" s="210"/>
      <c r="N135" s="212" t="s">
        <v>226</v>
      </c>
    </row>
    <row r="136" spans="1:14" x14ac:dyDescent="0.25">
      <c r="A136" s="48">
        <v>44314</v>
      </c>
      <c r="B136" s="210" t="s">
        <v>68</v>
      </c>
      <c r="C136" s="210" t="s">
        <v>67</v>
      </c>
      <c r="D136" s="210" t="s">
        <v>91</v>
      </c>
      <c r="E136" s="203">
        <v>16000</v>
      </c>
      <c r="F136" s="203"/>
      <c r="G136" s="220">
        <f t="shared" si="5"/>
        <v>62500</v>
      </c>
      <c r="H136" s="210" t="s">
        <v>71</v>
      </c>
      <c r="I136" s="210" t="s">
        <v>18</v>
      </c>
      <c r="J136" s="290" t="s">
        <v>619</v>
      </c>
      <c r="K136" s="245" t="s">
        <v>135</v>
      </c>
      <c r="L136" s="210" t="s">
        <v>46</v>
      </c>
      <c r="M136" s="210"/>
      <c r="N136" s="212" t="s">
        <v>227</v>
      </c>
    </row>
    <row r="137" spans="1:14" x14ac:dyDescent="0.25">
      <c r="A137" s="48">
        <v>44314</v>
      </c>
      <c r="B137" s="210" t="s">
        <v>68</v>
      </c>
      <c r="C137" s="210" t="s">
        <v>67</v>
      </c>
      <c r="D137" s="210" t="s">
        <v>91</v>
      </c>
      <c r="E137" s="203">
        <v>11000</v>
      </c>
      <c r="F137" s="203"/>
      <c r="G137" s="220">
        <f t="shared" si="5"/>
        <v>51500</v>
      </c>
      <c r="H137" s="210" t="s">
        <v>71</v>
      </c>
      <c r="I137" s="210" t="s">
        <v>18</v>
      </c>
      <c r="J137" s="290" t="s">
        <v>619</v>
      </c>
      <c r="K137" s="245" t="s">
        <v>135</v>
      </c>
      <c r="L137" s="210" t="s">
        <v>46</v>
      </c>
      <c r="M137" s="210"/>
      <c r="N137" s="212" t="s">
        <v>623</v>
      </c>
    </row>
    <row r="138" spans="1:14" x14ac:dyDescent="0.25">
      <c r="A138" s="48">
        <v>44314</v>
      </c>
      <c r="B138" s="210" t="s">
        <v>68</v>
      </c>
      <c r="C138" s="210" t="s">
        <v>67</v>
      </c>
      <c r="D138" s="210" t="s">
        <v>91</v>
      </c>
      <c r="E138" s="203">
        <v>12000</v>
      </c>
      <c r="F138" s="203"/>
      <c r="G138" s="220">
        <f t="shared" si="5"/>
        <v>39500</v>
      </c>
      <c r="H138" s="210" t="s">
        <v>71</v>
      </c>
      <c r="I138" s="210" t="s">
        <v>18</v>
      </c>
      <c r="J138" s="290" t="s">
        <v>619</v>
      </c>
      <c r="K138" s="245" t="s">
        <v>135</v>
      </c>
      <c r="L138" s="210" t="s">
        <v>46</v>
      </c>
      <c r="M138" s="210"/>
      <c r="N138" s="212" t="s">
        <v>624</v>
      </c>
    </row>
    <row r="139" spans="1:14" x14ac:dyDescent="0.25">
      <c r="A139" s="48">
        <v>44314</v>
      </c>
      <c r="B139" s="210" t="s">
        <v>93</v>
      </c>
      <c r="C139" s="210" t="s">
        <v>93</v>
      </c>
      <c r="D139" s="210" t="s">
        <v>91</v>
      </c>
      <c r="E139" s="233">
        <v>4000</v>
      </c>
      <c r="F139" s="203"/>
      <c r="G139" s="220">
        <f t="shared" si="5"/>
        <v>35500</v>
      </c>
      <c r="H139" s="210" t="s">
        <v>71</v>
      </c>
      <c r="I139" s="210" t="s">
        <v>18</v>
      </c>
      <c r="J139" s="290" t="s">
        <v>619</v>
      </c>
      <c r="K139" s="245" t="s">
        <v>135</v>
      </c>
      <c r="L139" s="210" t="s">
        <v>46</v>
      </c>
      <c r="M139" s="210"/>
      <c r="N139" s="212"/>
    </row>
    <row r="140" spans="1:14" ht="16.5" customHeight="1" x14ac:dyDescent="0.25">
      <c r="A140" s="48">
        <v>44314</v>
      </c>
      <c r="B140" s="210" t="s">
        <v>93</v>
      </c>
      <c r="C140" s="210" t="s">
        <v>93</v>
      </c>
      <c r="D140" s="210" t="s">
        <v>91</v>
      </c>
      <c r="E140" s="454">
        <v>4000</v>
      </c>
      <c r="F140" s="203"/>
      <c r="G140" s="220">
        <f t="shared" si="5"/>
        <v>31500</v>
      </c>
      <c r="H140" s="210" t="s">
        <v>71</v>
      </c>
      <c r="I140" s="210" t="s">
        <v>18</v>
      </c>
      <c r="J140" s="290" t="s">
        <v>619</v>
      </c>
      <c r="K140" s="245" t="s">
        <v>135</v>
      </c>
      <c r="L140" s="210" t="s">
        <v>46</v>
      </c>
      <c r="M140" s="210"/>
      <c r="N140" s="212"/>
    </row>
    <row r="141" spans="1:14" x14ac:dyDescent="0.25">
      <c r="A141" s="48">
        <v>44314</v>
      </c>
      <c r="B141" s="210" t="s">
        <v>68</v>
      </c>
      <c r="C141" s="210" t="s">
        <v>67</v>
      </c>
      <c r="D141" s="210" t="s">
        <v>91</v>
      </c>
      <c r="E141" s="203">
        <v>2000</v>
      </c>
      <c r="F141" s="203"/>
      <c r="G141" s="220">
        <f t="shared" si="5"/>
        <v>29500</v>
      </c>
      <c r="H141" s="210" t="s">
        <v>71</v>
      </c>
      <c r="I141" s="210" t="s">
        <v>18</v>
      </c>
      <c r="J141" s="290" t="s">
        <v>619</v>
      </c>
      <c r="K141" s="245" t="s">
        <v>135</v>
      </c>
      <c r="L141" s="210" t="s">
        <v>46</v>
      </c>
      <c r="M141" s="210"/>
      <c r="N141" s="212"/>
    </row>
    <row r="142" spans="1:14" x14ac:dyDescent="0.25">
      <c r="A142" s="48">
        <v>44315</v>
      </c>
      <c r="B142" s="210" t="s">
        <v>72</v>
      </c>
      <c r="C142" s="210" t="s">
        <v>50</v>
      </c>
      <c r="D142" s="210" t="s">
        <v>91</v>
      </c>
      <c r="E142" s="222"/>
      <c r="F142" s="222">
        <v>-1000</v>
      </c>
      <c r="G142" s="220">
        <f t="shared" si="5"/>
        <v>28500</v>
      </c>
      <c r="H142" s="210" t="s">
        <v>71</v>
      </c>
      <c r="I142" s="210" t="s">
        <v>18</v>
      </c>
      <c r="J142" s="290" t="s">
        <v>619</v>
      </c>
      <c r="K142" s="245" t="s">
        <v>135</v>
      </c>
      <c r="L142" s="210" t="s">
        <v>46</v>
      </c>
      <c r="M142" s="210"/>
      <c r="N142" s="212"/>
    </row>
    <row r="143" spans="1:14" x14ac:dyDescent="0.25">
      <c r="A143" s="271">
        <v>44315</v>
      </c>
      <c r="B143" s="272" t="s">
        <v>105</v>
      </c>
      <c r="C143" s="272" t="s">
        <v>50</v>
      </c>
      <c r="D143" s="272" t="s">
        <v>91</v>
      </c>
      <c r="E143" s="428"/>
      <c r="F143" s="276">
        <v>55000</v>
      </c>
      <c r="G143" s="279">
        <f t="shared" si="5"/>
        <v>83500</v>
      </c>
      <c r="H143" s="735" t="s">
        <v>71</v>
      </c>
      <c r="I143" s="273" t="s">
        <v>18</v>
      </c>
      <c r="J143" s="412" t="s">
        <v>691</v>
      </c>
      <c r="K143" s="280" t="s">
        <v>135</v>
      </c>
      <c r="L143" s="273" t="s">
        <v>46</v>
      </c>
      <c r="M143" s="273"/>
      <c r="N143" s="272"/>
    </row>
    <row r="144" spans="1:14" x14ac:dyDescent="0.25">
      <c r="A144" s="531">
        <v>44315</v>
      </c>
      <c r="B144" s="210" t="s">
        <v>68</v>
      </c>
      <c r="C144" s="210" t="s">
        <v>67</v>
      </c>
      <c r="D144" s="210" t="s">
        <v>91</v>
      </c>
      <c r="E144" s="227">
        <v>17000</v>
      </c>
      <c r="F144" s="227"/>
      <c r="G144" s="220">
        <f t="shared" si="5"/>
        <v>66500</v>
      </c>
      <c r="H144" s="228" t="s">
        <v>71</v>
      </c>
      <c r="I144" s="210" t="s">
        <v>18</v>
      </c>
      <c r="J144" s="290" t="s">
        <v>691</v>
      </c>
      <c r="K144" s="245" t="s">
        <v>135</v>
      </c>
      <c r="L144" s="210" t="s">
        <v>46</v>
      </c>
      <c r="M144" s="210"/>
      <c r="N144" s="212" t="s">
        <v>292</v>
      </c>
    </row>
    <row r="145" spans="1:14" x14ac:dyDescent="0.25">
      <c r="A145" s="531">
        <v>44315</v>
      </c>
      <c r="B145" s="210" t="s">
        <v>68</v>
      </c>
      <c r="C145" s="210" t="s">
        <v>67</v>
      </c>
      <c r="D145" s="210" t="s">
        <v>91</v>
      </c>
      <c r="E145" s="227">
        <v>16000</v>
      </c>
      <c r="F145" s="227"/>
      <c r="G145" s="220">
        <f t="shared" si="5"/>
        <v>50500</v>
      </c>
      <c r="H145" s="228" t="s">
        <v>71</v>
      </c>
      <c r="I145" s="210" t="s">
        <v>18</v>
      </c>
      <c r="J145" s="290" t="s">
        <v>691</v>
      </c>
      <c r="K145" s="245" t="s">
        <v>135</v>
      </c>
      <c r="L145" s="210" t="s">
        <v>46</v>
      </c>
      <c r="M145" s="210"/>
      <c r="N145" s="212" t="s">
        <v>661</v>
      </c>
    </row>
    <row r="146" spans="1:14" x14ac:dyDescent="0.25">
      <c r="A146" s="531">
        <v>44315</v>
      </c>
      <c r="B146" s="210" t="s">
        <v>68</v>
      </c>
      <c r="C146" s="210" t="s">
        <v>67</v>
      </c>
      <c r="D146" s="210" t="s">
        <v>91</v>
      </c>
      <c r="E146" s="203">
        <v>11000</v>
      </c>
      <c r="F146" s="203"/>
      <c r="G146" s="220">
        <f t="shared" si="5"/>
        <v>39500</v>
      </c>
      <c r="H146" s="228" t="s">
        <v>71</v>
      </c>
      <c r="I146" s="210" t="s">
        <v>18</v>
      </c>
      <c r="J146" s="290" t="s">
        <v>691</v>
      </c>
      <c r="K146" s="245" t="s">
        <v>135</v>
      </c>
      <c r="L146" s="210" t="s">
        <v>46</v>
      </c>
      <c r="M146" s="210"/>
      <c r="N146" s="212" t="s">
        <v>662</v>
      </c>
    </row>
    <row r="147" spans="1:14" x14ac:dyDescent="0.25">
      <c r="A147" s="531">
        <v>44315</v>
      </c>
      <c r="B147" s="210" t="s">
        <v>93</v>
      </c>
      <c r="C147" s="210" t="s">
        <v>93</v>
      </c>
      <c r="D147" s="210" t="s">
        <v>91</v>
      </c>
      <c r="E147" s="203">
        <v>5000</v>
      </c>
      <c r="F147" s="203"/>
      <c r="G147" s="220">
        <f t="shared" si="5"/>
        <v>34500</v>
      </c>
      <c r="H147" s="228" t="s">
        <v>71</v>
      </c>
      <c r="I147" s="210" t="s">
        <v>18</v>
      </c>
      <c r="J147" s="290" t="s">
        <v>691</v>
      </c>
      <c r="K147" s="245" t="s">
        <v>135</v>
      </c>
      <c r="L147" s="210" t="s">
        <v>46</v>
      </c>
      <c r="M147" s="210"/>
      <c r="N147" s="212"/>
    </row>
    <row r="148" spans="1:14" x14ac:dyDescent="0.25">
      <c r="A148" s="531">
        <v>44315</v>
      </c>
      <c r="B148" s="210" t="s">
        <v>93</v>
      </c>
      <c r="C148" s="210" t="s">
        <v>93</v>
      </c>
      <c r="D148" s="210" t="s">
        <v>91</v>
      </c>
      <c r="E148" s="233">
        <v>1000</v>
      </c>
      <c r="F148" s="203"/>
      <c r="G148" s="220">
        <f t="shared" si="5"/>
        <v>33500</v>
      </c>
      <c r="H148" s="228" t="s">
        <v>71</v>
      </c>
      <c r="I148" s="210" t="s">
        <v>18</v>
      </c>
      <c r="J148" s="290" t="s">
        <v>691</v>
      </c>
      <c r="K148" s="245" t="s">
        <v>135</v>
      </c>
      <c r="L148" s="210" t="s">
        <v>46</v>
      </c>
      <c r="M148" s="210"/>
      <c r="N148" s="212"/>
    </row>
    <row r="149" spans="1:14" x14ac:dyDescent="0.25">
      <c r="A149" s="531">
        <v>44315</v>
      </c>
      <c r="B149" s="210" t="s">
        <v>93</v>
      </c>
      <c r="C149" s="210" t="s">
        <v>93</v>
      </c>
      <c r="D149" s="210" t="s">
        <v>91</v>
      </c>
      <c r="E149" s="454">
        <v>4000</v>
      </c>
      <c r="F149" s="203"/>
      <c r="G149" s="220">
        <f t="shared" si="5"/>
        <v>29500</v>
      </c>
      <c r="H149" s="228" t="s">
        <v>71</v>
      </c>
      <c r="I149" s="210" t="s">
        <v>18</v>
      </c>
      <c r="J149" s="290" t="s">
        <v>691</v>
      </c>
      <c r="K149" s="245" t="s">
        <v>135</v>
      </c>
      <c r="L149" s="210" t="s">
        <v>46</v>
      </c>
      <c r="M149" s="210"/>
      <c r="N149" s="212"/>
    </row>
    <row r="150" spans="1:14" ht="15" customHeight="1" x14ac:dyDescent="0.25">
      <c r="A150" s="531">
        <v>44316</v>
      </c>
      <c r="B150" s="251" t="s">
        <v>72</v>
      </c>
      <c r="C150" s="251" t="s">
        <v>50</v>
      </c>
      <c r="D150" s="251" t="s">
        <v>91</v>
      </c>
      <c r="E150" s="500"/>
      <c r="F150" s="219">
        <v>-1000</v>
      </c>
      <c r="G150" s="220">
        <f t="shared" si="5"/>
        <v>28500</v>
      </c>
      <c r="H150" s="756" t="s">
        <v>71</v>
      </c>
      <c r="I150" s="291" t="s">
        <v>18</v>
      </c>
      <c r="J150" s="290" t="s">
        <v>691</v>
      </c>
      <c r="K150" s="290" t="s">
        <v>135</v>
      </c>
      <c r="L150" s="210" t="s">
        <v>46</v>
      </c>
      <c r="M150" s="291"/>
      <c r="N150" s="251"/>
    </row>
    <row r="151" spans="1:14" x14ac:dyDescent="0.25">
      <c r="A151" s="271">
        <v>44316</v>
      </c>
      <c r="B151" s="272" t="s">
        <v>105</v>
      </c>
      <c r="C151" s="272" t="s">
        <v>50</v>
      </c>
      <c r="D151" s="272" t="s">
        <v>91</v>
      </c>
      <c r="E151" s="428"/>
      <c r="F151" s="276">
        <v>62000</v>
      </c>
      <c r="G151" s="279">
        <f t="shared" si="5"/>
        <v>90500</v>
      </c>
      <c r="H151" s="735" t="s">
        <v>71</v>
      </c>
      <c r="I151" s="273" t="s">
        <v>18</v>
      </c>
      <c r="J151" s="412" t="s">
        <v>788</v>
      </c>
      <c r="K151" s="280" t="s">
        <v>135</v>
      </c>
      <c r="L151" s="273" t="s">
        <v>46</v>
      </c>
      <c r="M151" s="273"/>
      <c r="N151" s="272"/>
    </row>
    <row r="152" spans="1:14" x14ac:dyDescent="0.25">
      <c r="A152" s="48">
        <v>44316</v>
      </c>
      <c r="B152" s="212" t="s">
        <v>68</v>
      </c>
      <c r="C152" s="212" t="s">
        <v>67</v>
      </c>
      <c r="D152" s="212" t="s">
        <v>91</v>
      </c>
      <c r="E152" s="203">
        <v>18000</v>
      </c>
      <c r="F152" s="203"/>
      <c r="G152" s="220">
        <f t="shared" si="5"/>
        <v>72500</v>
      </c>
      <c r="H152" s="228" t="s">
        <v>71</v>
      </c>
      <c r="I152" s="210" t="s">
        <v>18</v>
      </c>
      <c r="J152" s="290" t="s">
        <v>788</v>
      </c>
      <c r="K152" s="245" t="s">
        <v>135</v>
      </c>
      <c r="L152" s="210" t="s">
        <v>46</v>
      </c>
      <c r="M152" s="210"/>
      <c r="N152" s="212" t="s">
        <v>692</v>
      </c>
    </row>
    <row r="153" spans="1:14" x14ac:dyDescent="0.25">
      <c r="A153" s="48">
        <v>44316</v>
      </c>
      <c r="B153" s="212" t="s">
        <v>68</v>
      </c>
      <c r="C153" s="212" t="s">
        <v>67</v>
      </c>
      <c r="D153" s="212" t="s">
        <v>91</v>
      </c>
      <c r="E153" s="454">
        <v>30000</v>
      </c>
      <c r="F153" s="227"/>
      <c r="G153" s="220">
        <f t="shared" si="5"/>
        <v>42500</v>
      </c>
      <c r="H153" s="228" t="s">
        <v>71</v>
      </c>
      <c r="I153" s="210" t="s">
        <v>18</v>
      </c>
      <c r="J153" s="290" t="s">
        <v>788</v>
      </c>
      <c r="K153" s="245" t="s">
        <v>135</v>
      </c>
      <c r="L153" s="210" t="s">
        <v>46</v>
      </c>
      <c r="M153" s="210"/>
      <c r="N153" s="212" t="s">
        <v>693</v>
      </c>
    </row>
    <row r="154" spans="1:14" x14ac:dyDescent="0.25">
      <c r="A154" s="48">
        <v>44316</v>
      </c>
      <c r="B154" s="218" t="s">
        <v>93</v>
      </c>
      <c r="C154" s="218" t="s">
        <v>93</v>
      </c>
      <c r="D154" s="704" t="s">
        <v>91</v>
      </c>
      <c r="E154" s="203">
        <v>3000</v>
      </c>
      <c r="F154" s="203"/>
      <c r="G154" s="220">
        <f t="shared" si="5"/>
        <v>39500</v>
      </c>
      <c r="H154" s="228" t="s">
        <v>71</v>
      </c>
      <c r="I154" s="210" t="s">
        <v>18</v>
      </c>
      <c r="J154" s="290" t="s">
        <v>788</v>
      </c>
      <c r="K154" s="245" t="s">
        <v>135</v>
      </c>
      <c r="L154" s="210" t="s">
        <v>46</v>
      </c>
      <c r="M154" s="210"/>
      <c r="N154" s="212"/>
    </row>
    <row r="155" spans="1:14" ht="17.25" customHeight="1" thickBot="1" x14ac:dyDescent="0.3">
      <c r="A155" s="48">
        <v>44316</v>
      </c>
      <c r="B155" s="218" t="s">
        <v>93</v>
      </c>
      <c r="C155" s="218" t="s">
        <v>93</v>
      </c>
      <c r="D155" s="704" t="s">
        <v>91</v>
      </c>
      <c r="E155" s="219">
        <v>7000</v>
      </c>
      <c r="F155" s="219"/>
      <c r="G155" s="219">
        <f t="shared" si="5"/>
        <v>32500</v>
      </c>
      <c r="H155" s="228" t="s">
        <v>71</v>
      </c>
      <c r="I155" s="210" t="s">
        <v>18</v>
      </c>
      <c r="J155" s="290" t="s">
        <v>788</v>
      </c>
      <c r="K155" s="245" t="s">
        <v>135</v>
      </c>
      <c r="L155" s="210" t="s">
        <v>46</v>
      </c>
      <c r="M155" s="210"/>
      <c r="N155" s="212"/>
    </row>
    <row r="156" spans="1:14" ht="17.25" customHeight="1" thickBot="1" x14ac:dyDescent="0.3">
      <c r="A156" s="703"/>
      <c r="B156" s="251"/>
      <c r="C156" s="251"/>
      <c r="D156" s="321"/>
      <c r="E156" s="1047">
        <f>SUM(E4:E155)</f>
        <v>1155000</v>
      </c>
      <c r="F156" s="1048">
        <f>SUM(F4:F155)+G4</f>
        <v>1187500</v>
      </c>
      <c r="G156" s="799">
        <f>F156-E156</f>
        <v>32500</v>
      </c>
      <c r="H156" s="228"/>
      <c r="I156" s="210"/>
      <c r="J156" s="309"/>
      <c r="K156" s="245"/>
      <c r="L156" s="210"/>
      <c r="M156" s="210"/>
      <c r="N156" s="212"/>
    </row>
    <row r="157" spans="1:14" x14ac:dyDescent="0.25">
      <c r="A157" s="663"/>
      <c r="B157" s="208"/>
      <c r="C157" s="208"/>
      <c r="D157" s="812"/>
      <c r="E157" s="741"/>
      <c r="F157" s="741"/>
      <c r="G157" s="262"/>
      <c r="H157" s="229"/>
      <c r="I157" s="209"/>
      <c r="J157" s="701"/>
      <c r="K157" s="668"/>
      <c r="L157" s="209"/>
      <c r="M157" s="209"/>
      <c r="N157" s="208"/>
    </row>
    <row r="158" spans="1:14" x14ac:dyDescent="0.25">
      <c r="A158" s="531"/>
      <c r="B158" s="251"/>
      <c r="C158" s="251"/>
      <c r="D158" s="251"/>
      <c r="E158" s="227"/>
      <c r="F158" s="227"/>
      <c r="G158" s="262"/>
      <c r="H158" s="228"/>
      <c r="I158" s="210"/>
      <c r="J158" s="290"/>
      <c r="K158" s="245"/>
      <c r="L158" s="210"/>
      <c r="M158" s="210"/>
      <c r="N158" s="212"/>
    </row>
    <row r="159" spans="1:14" x14ac:dyDescent="0.25">
      <c r="A159" s="531"/>
      <c r="B159" s="251"/>
      <c r="C159" s="251"/>
      <c r="D159" s="251"/>
      <c r="E159" s="203"/>
      <c r="F159" s="203"/>
      <c r="G159" s="220"/>
      <c r="H159" s="228"/>
      <c r="I159" s="210"/>
      <c r="J159" s="290"/>
      <c r="K159" s="245"/>
      <c r="L159" s="210"/>
      <c r="M159" s="210"/>
      <c r="N159" s="212"/>
    </row>
    <row r="160" spans="1:14" x14ac:dyDescent="0.25">
      <c r="A160" s="703"/>
      <c r="B160" s="210"/>
      <c r="C160" s="210"/>
      <c r="D160" s="210"/>
      <c r="E160" s="203"/>
      <c r="F160" s="203"/>
      <c r="G160" s="220"/>
      <c r="H160" s="228"/>
      <c r="I160" s="210"/>
      <c r="J160" s="290"/>
      <c r="K160" s="245"/>
      <c r="L160" s="210"/>
      <c r="M160" s="210"/>
      <c r="N160" s="212"/>
    </row>
    <row r="161" spans="1:14" x14ac:dyDescent="0.25">
      <c r="A161" s="703"/>
      <c r="B161" s="210"/>
      <c r="C161" s="210"/>
      <c r="D161" s="210"/>
      <c r="E161" s="203"/>
      <c r="F161" s="203"/>
      <c r="G161" s="220"/>
      <c r="H161" s="228"/>
      <c r="I161" s="210"/>
      <c r="J161" s="290"/>
      <c r="K161" s="245"/>
      <c r="L161" s="210"/>
      <c r="M161" s="210"/>
      <c r="N161" s="212"/>
    </row>
    <row r="162" spans="1:14" x14ac:dyDescent="0.25">
      <c r="A162" s="703"/>
      <c r="B162" s="210"/>
      <c r="C162" s="210"/>
      <c r="D162" s="210"/>
      <c r="E162" s="203"/>
      <c r="F162" s="203"/>
      <c r="G162" s="220"/>
      <c r="H162" s="228"/>
      <c r="I162" s="210"/>
      <c r="J162" s="290"/>
      <c r="K162" s="245"/>
      <c r="L162" s="210"/>
      <c r="M162" s="210"/>
      <c r="N162" s="212"/>
    </row>
    <row r="163" spans="1:14" x14ac:dyDescent="0.25">
      <c r="A163" s="703"/>
      <c r="B163" s="210"/>
      <c r="C163" s="210"/>
      <c r="D163" s="210"/>
      <c r="E163" s="222"/>
      <c r="F163" s="222"/>
      <c r="G163" s="220"/>
      <c r="H163" s="228"/>
      <c r="I163" s="210"/>
      <c r="J163" s="290"/>
      <c r="K163" s="245"/>
      <c r="L163" s="210"/>
      <c r="M163" s="210"/>
      <c r="N163" s="212"/>
    </row>
    <row r="164" spans="1:14" x14ac:dyDescent="0.25">
      <c r="A164" s="703"/>
      <c r="B164" s="210"/>
      <c r="C164" s="210"/>
      <c r="D164" s="226"/>
      <c r="E164" s="203"/>
      <c r="F164" s="203"/>
      <c r="G164" s="220"/>
      <c r="H164" s="228"/>
      <c r="I164" s="210"/>
      <c r="J164" s="290"/>
      <c r="K164" s="245"/>
      <c r="L164" s="210"/>
      <c r="M164" s="210"/>
      <c r="N164" s="212"/>
    </row>
    <row r="165" spans="1:14" x14ac:dyDescent="0.25">
      <c r="A165" s="703"/>
      <c r="B165" s="210"/>
      <c r="C165" s="210"/>
      <c r="D165" s="226"/>
      <c r="E165" s="233"/>
      <c r="F165" s="227"/>
      <c r="G165" s="203"/>
      <c r="H165" s="228"/>
      <c r="I165" s="210"/>
      <c r="J165" s="290"/>
      <c r="K165" s="245"/>
      <c r="L165" s="210"/>
      <c r="M165" s="210"/>
      <c r="N165" s="212"/>
    </row>
    <row r="166" spans="1:14" x14ac:dyDescent="0.25">
      <c r="A166" s="703"/>
      <c r="B166" s="210"/>
      <c r="C166" s="210"/>
      <c r="D166" s="226"/>
      <c r="E166" s="203"/>
      <c r="F166" s="203"/>
      <c r="G166" s="203"/>
      <c r="H166" s="228"/>
      <c r="I166" s="210"/>
      <c r="J166" s="290"/>
      <c r="K166" s="245"/>
      <c r="L166" s="210"/>
      <c r="M166" s="210"/>
      <c r="N166" s="212"/>
    </row>
    <row r="167" spans="1:14" ht="15.75" customHeight="1" x14ac:dyDescent="0.25">
      <c r="A167" s="703"/>
      <c r="B167" s="210"/>
      <c r="C167" s="210"/>
      <c r="D167" s="226"/>
      <c r="E167" s="220"/>
      <c r="F167" s="220"/>
      <c r="G167" s="203"/>
      <c r="H167" s="228"/>
      <c r="I167" s="210"/>
      <c r="J167" s="290"/>
      <c r="K167" s="245"/>
      <c r="L167" s="210"/>
      <c r="M167" s="210"/>
      <c r="N167" s="212"/>
    </row>
    <row r="168" spans="1:14" x14ac:dyDescent="0.25">
      <c r="A168" s="703"/>
      <c r="B168" s="210"/>
      <c r="C168" s="210"/>
      <c r="D168" s="226"/>
      <c r="E168" s="203"/>
      <c r="F168" s="203"/>
      <c r="G168" s="203"/>
      <c r="H168" s="228"/>
      <c r="I168" s="210"/>
      <c r="J168" s="290"/>
      <c r="K168" s="245"/>
      <c r="L168" s="210"/>
      <c r="M168" s="210"/>
      <c r="N168" s="212"/>
    </row>
    <row r="169" spans="1:14" x14ac:dyDescent="0.25">
      <c r="A169" s="703"/>
      <c r="B169" s="210"/>
      <c r="C169" s="210"/>
      <c r="D169" s="210"/>
      <c r="E169" s="203"/>
      <c r="F169" s="203"/>
      <c r="G169" s="203"/>
      <c r="H169" s="228"/>
      <c r="I169" s="210"/>
      <c r="J169" s="290"/>
      <c r="K169" s="245"/>
      <c r="L169" s="210"/>
      <c r="M169" s="210"/>
      <c r="N169" s="212"/>
    </row>
    <row r="170" spans="1:14" x14ac:dyDescent="0.25">
      <c r="A170" s="216"/>
      <c r="B170" s="210"/>
      <c r="C170" s="210"/>
      <c r="D170" s="210"/>
      <c r="E170" s="203"/>
      <c r="F170" s="203"/>
      <c r="G170" s="203"/>
      <c r="H170" s="228"/>
      <c r="I170" s="210"/>
      <c r="J170" s="210"/>
      <c r="K170" s="245"/>
      <c r="L170" s="210"/>
      <c r="M170" s="210"/>
      <c r="N170" s="212"/>
    </row>
    <row r="171" spans="1:14" x14ac:dyDescent="0.25">
      <c r="A171" s="216"/>
      <c r="B171" s="210"/>
      <c r="C171" s="210"/>
      <c r="D171" s="210"/>
      <c r="E171" s="203"/>
      <c r="F171" s="203"/>
      <c r="G171" s="203"/>
      <c r="H171" s="228"/>
      <c r="I171" s="210"/>
      <c r="J171" s="290"/>
      <c r="K171" s="245"/>
      <c r="L171" s="210"/>
      <c r="M171" s="210"/>
      <c r="N171" s="212"/>
    </row>
    <row r="172" spans="1:14" x14ac:dyDescent="0.25">
      <c r="A172" s="216"/>
      <c r="B172" s="210"/>
      <c r="C172" s="210"/>
      <c r="D172" s="210"/>
      <c r="E172" s="203"/>
      <c r="F172" s="203"/>
      <c r="G172" s="203"/>
      <c r="H172" s="228"/>
      <c r="I172" s="210"/>
      <c r="J172" s="290"/>
      <c r="K172" s="245"/>
      <c r="L172" s="210"/>
      <c r="M172" s="210"/>
      <c r="N172" s="212"/>
    </row>
    <row r="173" spans="1:14" x14ac:dyDescent="0.25">
      <c r="A173" s="216"/>
      <c r="B173" s="210"/>
      <c r="C173" s="210"/>
      <c r="D173" s="210"/>
      <c r="E173" s="203"/>
      <c r="F173" s="203"/>
      <c r="G173" s="203"/>
      <c r="H173" s="228"/>
      <c r="I173" s="210"/>
      <c r="J173" s="290"/>
      <c r="K173" s="245"/>
      <c r="L173" s="210"/>
      <c r="M173" s="210"/>
      <c r="N173" s="212"/>
    </row>
    <row r="174" spans="1:14" x14ac:dyDescent="0.25">
      <c r="A174" s="216"/>
      <c r="B174" s="210"/>
      <c r="C174" s="210"/>
      <c r="D174" s="210"/>
      <c r="E174" s="203"/>
      <c r="F174" s="203"/>
      <c r="G174" s="203"/>
      <c r="H174" s="228"/>
      <c r="I174" s="210"/>
      <c r="J174" s="290"/>
      <c r="K174" s="245"/>
      <c r="L174" s="210"/>
      <c r="M174" s="210"/>
      <c r="N174" s="212"/>
    </row>
    <row r="175" spans="1:14" x14ac:dyDescent="0.25">
      <c r="A175" s="439"/>
      <c r="B175" s="210"/>
      <c r="C175" s="210"/>
      <c r="D175" s="210"/>
      <c r="E175" s="203"/>
      <c r="F175" s="203"/>
      <c r="G175" s="203"/>
      <c r="H175" s="441"/>
      <c r="I175" s="438"/>
      <c r="J175" s="290"/>
      <c r="K175" s="225"/>
      <c r="L175" s="438"/>
      <c r="M175" s="210"/>
      <c r="N175" s="212"/>
    </row>
    <row r="176" spans="1:14" x14ac:dyDescent="0.25">
      <c r="A176" s="439"/>
      <c r="B176" s="210"/>
      <c r="C176" s="210"/>
      <c r="D176" s="210"/>
      <c r="E176" s="203"/>
      <c r="F176" s="203"/>
      <c r="G176" s="203"/>
      <c r="H176" s="441"/>
      <c r="I176" s="438"/>
      <c r="J176" s="290"/>
      <c r="K176" s="225"/>
      <c r="L176" s="438"/>
      <c r="M176" s="210"/>
      <c r="N176" s="212"/>
    </row>
    <row r="177" spans="1:15" x14ac:dyDescent="0.25">
      <c r="A177" s="439"/>
      <c r="B177" s="210"/>
      <c r="C177" s="210"/>
      <c r="D177" s="210"/>
      <c r="E177" s="203"/>
      <c r="F177" s="203"/>
      <c r="G177" s="203"/>
      <c r="H177" s="441"/>
      <c r="I177" s="438"/>
      <c r="J177" s="290"/>
      <c r="K177" s="225"/>
      <c r="L177" s="438"/>
      <c r="M177" s="210"/>
      <c r="N177" s="212"/>
    </row>
    <row r="178" spans="1:15" x14ac:dyDescent="0.25">
      <c r="A178" s="669"/>
      <c r="B178" s="251"/>
      <c r="C178" s="251"/>
      <c r="D178" s="251"/>
      <c r="E178" s="447"/>
      <c r="F178" s="203"/>
      <c r="G178" s="220"/>
      <c r="H178" s="670"/>
      <c r="I178" s="440"/>
      <c r="J178" s="291"/>
      <c r="K178" s="258"/>
      <c r="L178" s="440"/>
      <c r="M178" s="291"/>
      <c r="N178" s="251"/>
      <c r="O178" s="282"/>
    </row>
    <row r="179" spans="1:15" x14ac:dyDescent="0.25">
      <c r="A179" s="439"/>
      <c r="B179" s="210"/>
      <c r="C179" s="210"/>
      <c r="D179" s="210"/>
      <c r="E179" s="203"/>
      <c r="F179" s="203"/>
      <c r="G179" s="203"/>
      <c r="H179" s="441"/>
      <c r="I179" s="438"/>
      <c r="J179" s="290"/>
      <c r="K179" s="225"/>
      <c r="L179" s="438"/>
      <c r="M179" s="210"/>
      <c r="N179" s="212"/>
    </row>
    <row r="180" spans="1:15" x14ac:dyDescent="0.25">
      <c r="A180" s="439"/>
      <c r="B180" s="210"/>
      <c r="C180" s="210"/>
      <c r="D180" s="210"/>
      <c r="E180" s="203"/>
      <c r="F180" s="203"/>
      <c r="G180" s="203"/>
      <c r="H180" s="441"/>
      <c r="I180" s="438"/>
      <c r="J180" s="290"/>
      <c r="K180" s="225"/>
      <c r="L180" s="438"/>
      <c r="M180" s="210"/>
      <c r="N180" s="212"/>
    </row>
    <row r="181" spans="1:15" x14ac:dyDescent="0.25">
      <c r="A181" s="439"/>
      <c r="B181" s="210"/>
      <c r="C181" s="210"/>
      <c r="D181" s="210"/>
      <c r="E181" s="203"/>
      <c r="F181" s="203"/>
      <c r="G181" s="203"/>
      <c r="H181" s="441"/>
      <c r="I181" s="438"/>
      <c r="J181" s="290"/>
      <c r="K181" s="225"/>
      <c r="L181" s="438"/>
      <c r="M181" s="210"/>
      <c r="N181" s="212"/>
    </row>
    <row r="182" spans="1:15" x14ac:dyDescent="0.25">
      <c r="A182" s="439"/>
      <c r="B182" s="210"/>
      <c r="C182" s="210"/>
      <c r="D182" s="210"/>
      <c r="E182" s="203"/>
      <c r="F182" s="203"/>
      <c r="G182" s="203"/>
      <c r="H182" s="441"/>
      <c r="I182" s="438"/>
      <c r="J182" s="210"/>
      <c r="K182" s="225"/>
      <c r="L182" s="438"/>
      <c r="M182" s="210"/>
      <c r="N182" s="212"/>
    </row>
    <row r="183" spans="1:15" x14ac:dyDescent="0.25">
      <c r="A183" s="439"/>
      <c r="B183" s="210"/>
      <c r="C183" s="210"/>
      <c r="D183" s="210"/>
      <c r="E183" s="203"/>
      <c r="F183" s="203"/>
      <c r="G183" s="203"/>
      <c r="H183" s="441"/>
      <c r="I183" s="438"/>
      <c r="J183" s="245"/>
      <c r="K183" s="225"/>
      <c r="L183" s="438"/>
      <c r="M183" s="210"/>
      <c r="N183" s="212"/>
    </row>
    <row r="184" spans="1:15" x14ac:dyDescent="0.25">
      <c r="A184" s="271"/>
      <c r="B184" s="272"/>
      <c r="C184" s="272"/>
      <c r="D184" s="272"/>
      <c r="E184" s="428"/>
      <c r="F184" s="276"/>
      <c r="G184" s="276"/>
      <c r="H184" s="273"/>
      <c r="I184" s="273"/>
      <c r="J184" s="280"/>
      <c r="K184" s="273"/>
      <c r="L184" s="273"/>
      <c r="M184" s="273"/>
      <c r="N184" s="272"/>
    </row>
    <row r="185" spans="1:15" x14ac:dyDescent="0.25">
      <c r="A185" s="439"/>
      <c r="B185" s="210"/>
      <c r="C185" s="210"/>
      <c r="D185" s="210"/>
      <c r="E185" s="203"/>
      <c r="F185" s="203"/>
      <c r="G185" s="203"/>
      <c r="H185" s="210"/>
      <c r="I185" s="210"/>
      <c r="J185" s="245"/>
      <c r="K185" s="210"/>
      <c r="L185" s="210"/>
      <c r="M185" s="210"/>
      <c r="N185" s="212"/>
    </row>
    <row r="186" spans="1:15" x14ac:dyDescent="0.25">
      <c r="A186" s="439"/>
      <c r="B186" s="210"/>
      <c r="C186" s="210"/>
      <c r="D186" s="210"/>
      <c r="E186" s="203"/>
      <c r="F186" s="203"/>
      <c r="G186" s="203"/>
      <c r="H186" s="210"/>
      <c r="I186" s="210"/>
      <c r="J186" s="245"/>
      <c r="K186" s="210"/>
      <c r="L186" s="210"/>
      <c r="M186" s="210"/>
      <c r="N186" s="212"/>
    </row>
    <row r="187" spans="1:15" x14ac:dyDescent="0.25">
      <c r="A187" s="439"/>
      <c r="B187" s="210"/>
      <c r="C187" s="210"/>
      <c r="D187" s="210"/>
      <c r="E187" s="203"/>
      <c r="F187" s="203"/>
      <c r="G187" s="203"/>
      <c r="H187" s="210"/>
      <c r="I187" s="210"/>
      <c r="J187" s="245"/>
      <c r="K187" s="210"/>
      <c r="L187" s="210"/>
      <c r="M187" s="210"/>
      <c r="N187" s="212"/>
    </row>
    <row r="188" spans="1:15" x14ac:dyDescent="0.25">
      <c r="A188" s="439"/>
      <c r="B188" s="210"/>
      <c r="C188" s="210"/>
      <c r="D188" s="210"/>
      <c r="E188" s="203"/>
      <c r="F188" s="203"/>
      <c r="G188" s="203"/>
      <c r="H188" s="210"/>
      <c r="I188" s="210"/>
      <c r="J188" s="245"/>
      <c r="K188" s="210"/>
      <c r="L188" s="210"/>
      <c r="M188" s="210"/>
      <c r="N188" s="212"/>
    </row>
    <row r="189" spans="1:15" x14ac:dyDescent="0.25">
      <c r="A189" s="439"/>
      <c r="B189" s="212"/>
      <c r="C189" s="212"/>
      <c r="D189" s="212"/>
      <c r="E189" s="447"/>
      <c r="F189" s="203"/>
      <c r="G189" s="203"/>
      <c r="H189" s="210"/>
      <c r="I189" s="210"/>
      <c r="J189" s="245"/>
      <c r="K189" s="210"/>
      <c r="L189" s="210"/>
      <c r="M189" s="210"/>
      <c r="N189" s="212"/>
    </row>
    <row r="190" spans="1:15" x14ac:dyDescent="0.25">
      <c r="A190" s="439"/>
      <c r="B190" s="212"/>
      <c r="C190" s="212"/>
      <c r="D190" s="212"/>
      <c r="E190" s="203"/>
      <c r="F190" s="203"/>
      <c r="G190" s="203"/>
      <c r="H190" s="210"/>
      <c r="I190" s="210"/>
      <c r="J190" s="245"/>
      <c r="K190" s="210"/>
      <c r="L190" s="210"/>
      <c r="M190" s="210"/>
      <c r="N190" s="212"/>
    </row>
    <row r="191" spans="1:15" ht="15.75" thickBot="1" x14ac:dyDescent="0.3">
      <c r="A191" s="439"/>
      <c r="B191" s="212"/>
      <c r="C191" s="212"/>
      <c r="D191" s="212"/>
      <c r="E191" s="222"/>
      <c r="F191" s="222"/>
      <c r="G191" s="222"/>
      <c r="H191" s="210"/>
      <c r="I191" s="210"/>
      <c r="J191" s="245"/>
      <c r="K191" s="210"/>
      <c r="L191" s="210"/>
      <c r="M191" s="210"/>
      <c r="N191" s="212"/>
    </row>
    <row r="192" spans="1:15" ht="15.75" thickBot="1" x14ac:dyDescent="0.3">
      <c r="A192" s="216"/>
      <c r="B192" s="210"/>
      <c r="C192" s="210"/>
      <c r="D192" s="226"/>
      <c r="E192" s="456">
        <f>SUM(E4:E191)</f>
        <v>2310000</v>
      </c>
      <c r="F192" s="456"/>
      <c r="G192" s="464"/>
      <c r="H192" s="228"/>
      <c r="I192" s="210"/>
      <c r="J192" s="245"/>
      <c r="K192" s="210"/>
      <c r="L192" s="210"/>
      <c r="M192" s="210"/>
      <c r="N192" s="212"/>
    </row>
    <row r="193" spans="1:15" x14ac:dyDescent="0.25">
      <c r="A193" s="216"/>
      <c r="B193" s="210"/>
      <c r="C193" s="210"/>
      <c r="D193" s="210"/>
      <c r="E193" s="227"/>
      <c r="F193" s="227"/>
      <c r="G193" s="227"/>
      <c r="H193" s="210"/>
      <c r="I193" s="210"/>
      <c r="J193" s="245"/>
      <c r="K193" s="210"/>
      <c r="L193" s="210"/>
      <c r="M193" s="210"/>
      <c r="N193" s="212"/>
      <c r="O193" s="107"/>
    </row>
    <row r="194" spans="1:15" x14ac:dyDescent="0.25">
      <c r="A194" s="216"/>
      <c r="B194" s="210"/>
      <c r="C194" s="210"/>
      <c r="D194" s="210"/>
      <c r="E194" s="203"/>
      <c r="F194" s="203"/>
      <c r="G194" s="203"/>
      <c r="H194" s="210"/>
      <c r="I194" s="210"/>
      <c r="J194" s="245"/>
      <c r="K194" s="210"/>
      <c r="L194" s="210"/>
      <c r="M194" s="210"/>
      <c r="N194" s="212"/>
      <c r="O194" s="107"/>
    </row>
    <row r="195" spans="1:15" x14ac:dyDescent="0.25">
      <c r="A195" s="216"/>
      <c r="B195" s="210"/>
      <c r="C195" s="210"/>
      <c r="D195" s="210"/>
      <c r="E195" s="203"/>
      <c r="F195" s="203"/>
      <c r="G195" s="203"/>
      <c r="H195" s="210"/>
      <c r="I195" s="210"/>
      <c r="J195" s="245"/>
      <c r="K195" s="210"/>
      <c r="L195" s="210"/>
      <c r="M195" s="210"/>
      <c r="N195" s="212"/>
      <c r="O195" s="107"/>
    </row>
    <row r="196" spans="1:15" x14ac:dyDescent="0.25">
      <c r="A196" s="216"/>
      <c r="B196" s="210"/>
      <c r="C196" s="210"/>
      <c r="D196" s="210"/>
      <c r="E196" s="203"/>
      <c r="F196" s="203"/>
      <c r="G196" s="203"/>
      <c r="H196" s="210"/>
      <c r="I196" s="210"/>
      <c r="J196" s="245"/>
      <c r="K196" s="210"/>
      <c r="L196" s="210"/>
      <c r="M196" s="210"/>
      <c r="N196" s="212"/>
      <c r="O196" s="107"/>
    </row>
    <row r="197" spans="1:15" x14ac:dyDescent="0.25">
      <c r="A197" s="216"/>
      <c r="B197" s="210"/>
      <c r="C197" s="210"/>
      <c r="D197" s="210"/>
      <c r="E197" s="203"/>
      <c r="F197" s="203"/>
      <c r="G197" s="203"/>
      <c r="H197" s="210"/>
      <c r="I197" s="210"/>
      <c r="J197" s="245"/>
      <c r="K197" s="210"/>
      <c r="L197" s="210"/>
      <c r="M197" s="210"/>
      <c r="N197" s="212"/>
      <c r="O197" s="107"/>
    </row>
    <row r="198" spans="1:15" x14ac:dyDescent="0.25">
      <c r="A198" s="216"/>
      <c r="B198" s="210"/>
      <c r="C198" s="210"/>
      <c r="D198" s="210"/>
      <c r="E198" s="203"/>
      <c r="F198" s="203"/>
      <c r="G198" s="203"/>
      <c r="H198" s="210"/>
      <c r="I198" s="210"/>
      <c r="J198" s="245"/>
      <c r="K198" s="210"/>
      <c r="L198" s="210"/>
      <c r="M198" s="210"/>
      <c r="N198" s="212"/>
      <c r="O198" s="107"/>
    </row>
    <row r="199" spans="1:15" x14ac:dyDescent="0.25">
      <c r="A199" s="216"/>
      <c r="B199" s="210"/>
      <c r="C199" s="210"/>
      <c r="D199" s="210"/>
      <c r="E199" s="203"/>
      <c r="F199" s="203"/>
      <c r="G199" s="203"/>
      <c r="H199" s="210"/>
      <c r="I199" s="210"/>
      <c r="J199" s="245"/>
      <c r="K199" s="210"/>
      <c r="L199" s="210"/>
      <c r="M199" s="210"/>
      <c r="N199" s="212"/>
      <c r="O199" s="107"/>
    </row>
    <row r="200" spans="1:15" x14ac:dyDescent="0.25">
      <c r="A200" s="663"/>
      <c r="B200" s="208"/>
      <c r="C200" s="208"/>
      <c r="D200" s="208"/>
      <c r="E200" s="672"/>
      <c r="F200" s="673"/>
      <c r="G200" s="203"/>
      <c r="H200" s="209"/>
      <c r="I200" s="209"/>
      <c r="J200" s="668"/>
      <c r="K200" s="209"/>
      <c r="L200" s="209"/>
      <c r="M200" s="209"/>
      <c r="N200" s="208"/>
      <c r="O200" s="107"/>
    </row>
    <row r="201" spans="1:15" x14ac:dyDescent="0.25">
      <c r="A201" s="216"/>
      <c r="B201" s="210"/>
      <c r="C201" s="210"/>
      <c r="D201" s="226"/>
      <c r="E201" s="203"/>
      <c r="F201" s="203"/>
      <c r="G201" s="203"/>
      <c r="H201" s="228"/>
      <c r="I201" s="210"/>
      <c r="J201" s="245"/>
      <c r="K201" s="210"/>
      <c r="L201" s="210"/>
      <c r="M201" s="210"/>
      <c r="N201" s="212"/>
      <c r="O201" s="107"/>
    </row>
    <row r="202" spans="1:15" x14ac:dyDescent="0.25">
      <c r="A202" s="216"/>
      <c r="B202" s="210"/>
      <c r="C202" s="210"/>
      <c r="D202" s="226"/>
      <c r="E202" s="227"/>
      <c r="F202" s="227"/>
      <c r="G202" s="203"/>
      <c r="H202" s="210"/>
      <c r="I202" s="210"/>
      <c r="J202" s="245"/>
      <c r="K202" s="210"/>
      <c r="L202" s="210"/>
      <c r="M202" s="210"/>
      <c r="N202" s="212"/>
      <c r="O202" s="107"/>
    </row>
    <row r="203" spans="1:15" x14ac:dyDescent="0.25">
      <c r="A203" s="216"/>
      <c r="B203" s="210"/>
      <c r="C203" s="210"/>
      <c r="D203" s="226"/>
      <c r="E203" s="203"/>
      <c r="F203" s="203"/>
      <c r="G203" s="203"/>
      <c r="H203" s="210"/>
      <c r="I203" s="210"/>
      <c r="J203" s="245"/>
      <c r="K203" s="210"/>
      <c r="L203" s="210"/>
      <c r="M203" s="210"/>
      <c r="N203" s="212"/>
      <c r="O203" s="107"/>
    </row>
    <row r="204" spans="1:15" x14ac:dyDescent="0.25">
      <c r="A204" s="216"/>
      <c r="B204" s="210"/>
      <c r="C204" s="210"/>
      <c r="D204" s="226"/>
      <c r="E204" s="203"/>
      <c r="F204" s="203"/>
      <c r="G204" s="203"/>
      <c r="H204" s="210"/>
      <c r="I204" s="210"/>
      <c r="J204" s="245"/>
      <c r="K204" s="210"/>
      <c r="L204" s="210"/>
      <c r="M204" s="210"/>
      <c r="N204" s="212"/>
      <c r="O204" s="107"/>
    </row>
    <row r="205" spans="1:15" x14ac:dyDescent="0.25">
      <c r="A205" s="216"/>
      <c r="B205" s="210"/>
      <c r="C205" s="210"/>
      <c r="D205" s="226"/>
      <c r="E205" s="203"/>
      <c r="F205" s="203"/>
      <c r="G205" s="203"/>
      <c r="H205" s="210"/>
      <c r="I205" s="210"/>
      <c r="J205" s="245"/>
      <c r="K205" s="210"/>
      <c r="L205" s="210"/>
      <c r="M205" s="210"/>
      <c r="N205" s="212"/>
      <c r="O205" s="107"/>
    </row>
    <row r="206" spans="1:15" x14ac:dyDescent="0.25">
      <c r="A206" s="216"/>
      <c r="B206" s="210"/>
      <c r="C206" s="210"/>
      <c r="D206" s="210"/>
      <c r="E206" s="203"/>
      <c r="F206" s="203"/>
      <c r="G206" s="203"/>
      <c r="H206" s="210"/>
      <c r="I206" s="210"/>
      <c r="J206" s="245"/>
      <c r="K206" s="210"/>
      <c r="L206" s="210"/>
      <c r="M206" s="210"/>
      <c r="N206" s="212"/>
      <c r="O206" s="107"/>
    </row>
    <row r="207" spans="1:15" x14ac:dyDescent="0.25">
      <c r="A207" s="216"/>
      <c r="B207" s="210"/>
      <c r="C207" s="210"/>
      <c r="D207" s="209"/>
      <c r="E207" s="198"/>
      <c r="F207" s="198"/>
      <c r="G207" s="203"/>
      <c r="H207" s="210"/>
      <c r="I207" s="210"/>
      <c r="J207" s="245"/>
      <c r="K207" s="210"/>
      <c r="L207" s="210"/>
      <c r="M207" s="210"/>
      <c r="N207" s="212"/>
      <c r="O207" s="107"/>
    </row>
    <row r="208" spans="1:15" ht="15.75" thickBot="1" x14ac:dyDescent="0.3">
      <c r="A208" s="216"/>
      <c r="B208" s="210"/>
      <c r="C208" s="210"/>
      <c r="D208" s="209"/>
      <c r="E208" s="310"/>
      <c r="F208" s="310"/>
      <c r="G208" s="203"/>
      <c r="H208" s="210"/>
      <c r="I208" s="210"/>
      <c r="J208" s="245"/>
      <c r="K208" s="210"/>
      <c r="L208" s="210"/>
      <c r="M208" s="210"/>
      <c r="N208" s="212"/>
      <c r="O208" s="107"/>
    </row>
    <row r="209" spans="1:15" ht="15.75" thickBot="1" x14ac:dyDescent="0.3">
      <c r="A209" s="216"/>
      <c r="B209" s="210"/>
      <c r="C209" s="210"/>
      <c r="D209" s="514"/>
      <c r="E209" s="456"/>
      <c r="F209" s="457"/>
      <c r="G209" s="203"/>
      <c r="H209" s="228"/>
      <c r="I209" s="210"/>
      <c r="J209" s="309"/>
      <c r="K209" s="210"/>
      <c r="L209" s="210"/>
      <c r="M209" s="210"/>
      <c r="N209" s="212"/>
      <c r="O209" s="107"/>
    </row>
    <row r="210" spans="1:15" x14ac:dyDescent="0.25">
      <c r="A210" s="216"/>
      <c r="B210" s="210"/>
      <c r="C210" s="210"/>
      <c r="D210" s="210"/>
      <c r="E210" s="227"/>
      <c r="F210" s="227"/>
      <c r="G210" s="203"/>
      <c r="H210" s="210"/>
      <c r="I210" s="210"/>
      <c r="J210" s="309"/>
      <c r="K210" s="210"/>
      <c r="L210" s="210"/>
      <c r="M210" s="210"/>
      <c r="N210" s="212"/>
      <c r="O210" s="107"/>
    </row>
    <row r="211" spans="1:15" x14ac:dyDescent="0.25">
      <c r="A211" s="216"/>
      <c r="B211" s="210"/>
      <c r="C211" s="210"/>
      <c r="D211" s="210"/>
      <c r="E211" s="203"/>
      <c r="F211" s="203"/>
      <c r="G211" s="203"/>
      <c r="H211" s="210"/>
      <c r="I211" s="210"/>
      <c r="J211" s="309"/>
      <c r="K211" s="210"/>
      <c r="L211" s="210"/>
      <c r="M211" s="210"/>
      <c r="N211" s="212"/>
      <c r="O211" s="107"/>
    </row>
    <row r="212" spans="1:15" x14ac:dyDescent="0.25">
      <c r="A212" s="216"/>
      <c r="B212" s="210"/>
      <c r="C212" s="210"/>
      <c r="D212" s="210"/>
      <c r="E212" s="203"/>
      <c r="F212" s="203"/>
      <c r="G212" s="203"/>
      <c r="H212" s="210"/>
      <c r="I212" s="210"/>
      <c r="J212" s="309"/>
      <c r="K212" s="210"/>
      <c r="L212" s="210"/>
      <c r="M212" s="210"/>
      <c r="N212" s="212"/>
      <c r="O212" s="107"/>
    </row>
    <row r="213" spans="1:15" x14ac:dyDescent="0.25">
      <c r="A213" s="216"/>
      <c r="B213" s="210"/>
      <c r="C213" s="210"/>
      <c r="D213" s="210"/>
      <c r="E213" s="203"/>
      <c r="F213" s="203"/>
      <c r="G213" s="203"/>
      <c r="H213" s="210"/>
      <c r="I213" s="210"/>
      <c r="J213" s="309"/>
      <c r="K213" s="210"/>
      <c r="L213" s="210"/>
      <c r="M213" s="210"/>
      <c r="N213" s="212"/>
      <c r="O213" s="107"/>
    </row>
    <row r="214" spans="1:15" x14ac:dyDescent="0.25">
      <c r="A214" s="216"/>
      <c r="B214" s="210"/>
      <c r="C214" s="210"/>
      <c r="D214" s="210"/>
      <c r="E214" s="203"/>
      <c r="F214" s="203"/>
      <c r="G214" s="203"/>
      <c r="H214" s="210"/>
      <c r="I214" s="210"/>
      <c r="J214" s="309"/>
      <c r="K214" s="210"/>
      <c r="L214" s="210"/>
      <c r="M214" s="210"/>
      <c r="N214" s="212"/>
      <c r="O214" s="107"/>
    </row>
    <row r="215" spans="1:15" x14ac:dyDescent="0.25">
      <c r="A215" s="211"/>
      <c r="B215" s="212"/>
      <c r="C215" s="212"/>
      <c r="D215" s="212"/>
      <c r="E215" s="203"/>
      <c r="F215" s="203"/>
      <c r="G215" s="203"/>
      <c r="H215" s="210"/>
      <c r="I215" s="210"/>
      <c r="J215" s="309"/>
      <c r="K215" s="210"/>
      <c r="L215" s="210"/>
      <c r="M215" s="210"/>
      <c r="N215" s="212"/>
      <c r="O215" s="107"/>
    </row>
    <row r="216" spans="1:15" x14ac:dyDescent="0.25">
      <c r="A216" s="216"/>
      <c r="B216" s="210"/>
      <c r="C216" s="210"/>
      <c r="D216" s="210"/>
      <c r="E216" s="203"/>
      <c r="F216" s="203"/>
      <c r="G216" s="203"/>
      <c r="H216" s="210"/>
      <c r="I216" s="210"/>
      <c r="J216" s="309"/>
      <c r="K216" s="210"/>
      <c r="L216" s="210"/>
      <c r="M216" s="210"/>
      <c r="N216" s="212"/>
      <c r="O216" s="107"/>
    </row>
    <row r="217" spans="1:15" x14ac:dyDescent="0.25">
      <c r="A217" s="210"/>
      <c r="B217" s="210"/>
      <c r="C217" s="210"/>
      <c r="D217" s="210"/>
      <c r="E217" s="203"/>
      <c r="F217" s="203"/>
      <c r="G217" s="203"/>
      <c r="H217" s="210"/>
      <c r="I217" s="210"/>
      <c r="J217" s="210"/>
      <c r="K217" s="210"/>
      <c r="L217" s="210"/>
      <c r="M217" s="210"/>
      <c r="N217" s="212"/>
      <c r="O217" s="107"/>
    </row>
    <row r="218" spans="1:15" x14ac:dyDescent="0.25">
      <c r="A218" s="210"/>
      <c r="B218" s="210"/>
      <c r="C218" s="210"/>
      <c r="D218" s="210"/>
      <c r="E218" s="210"/>
      <c r="F218" s="210"/>
      <c r="G218" s="203"/>
      <c r="H218" s="210"/>
      <c r="I218" s="210"/>
      <c r="J218" s="210"/>
      <c r="K218" s="210"/>
      <c r="L218" s="210"/>
      <c r="M218" s="210"/>
      <c r="N218" s="212"/>
      <c r="O218" s="107"/>
    </row>
    <row r="219" spans="1:15" x14ac:dyDescent="0.25">
      <c r="A219" s="210"/>
      <c r="B219" s="210"/>
      <c r="C219" s="210"/>
      <c r="D219" s="210"/>
      <c r="E219" s="210"/>
      <c r="F219" s="210"/>
      <c r="G219" s="203"/>
      <c r="H219" s="210"/>
      <c r="I219" s="210"/>
      <c r="J219" s="210"/>
      <c r="K219" s="210"/>
      <c r="L219" s="210"/>
      <c r="M219" s="210"/>
      <c r="N219" s="212"/>
      <c r="O219" s="107"/>
    </row>
    <row r="220" spans="1:15" x14ac:dyDescent="0.25">
      <c r="A220" s="210"/>
      <c r="B220" s="210"/>
      <c r="C220" s="210"/>
      <c r="D220" s="210"/>
      <c r="E220" s="210"/>
      <c r="F220" s="210"/>
      <c r="G220" s="203"/>
      <c r="H220" s="210"/>
      <c r="I220" s="210"/>
      <c r="J220" s="210"/>
      <c r="K220" s="210"/>
      <c r="L220" s="210"/>
      <c r="M220" s="210"/>
      <c r="N220" s="212"/>
      <c r="O220" s="107"/>
    </row>
    <row r="221" spans="1:15" x14ac:dyDescent="0.25">
      <c r="A221" s="210"/>
      <c r="B221" s="210"/>
      <c r="C221" s="210"/>
      <c r="D221" s="210"/>
      <c r="E221" s="210"/>
      <c r="F221" s="210"/>
      <c r="G221" s="203"/>
      <c r="H221" s="210"/>
      <c r="I221" s="210"/>
      <c r="J221" s="210"/>
      <c r="K221" s="210"/>
      <c r="L221" s="210"/>
      <c r="M221" s="210"/>
      <c r="N221" s="212"/>
      <c r="O221" s="107"/>
    </row>
    <row r="222" spans="1:15" x14ac:dyDescent="0.25">
      <c r="A222" s="210"/>
      <c r="B222" s="210"/>
      <c r="C222" s="210"/>
      <c r="D222" s="210"/>
      <c r="E222" s="210"/>
      <c r="F222" s="210"/>
      <c r="G222" s="203"/>
      <c r="H222" s="210"/>
      <c r="I222" s="210"/>
      <c r="J222" s="210"/>
      <c r="K222" s="210"/>
      <c r="L222" s="210"/>
      <c r="M222" s="210"/>
      <c r="N222" s="212"/>
      <c r="O222" s="107"/>
    </row>
    <row r="223" spans="1:15" x14ac:dyDescent="0.25">
      <c r="A223" s="210"/>
      <c r="B223" s="210"/>
      <c r="C223" s="210"/>
      <c r="D223" s="210"/>
      <c r="E223" s="210"/>
      <c r="F223" s="210"/>
      <c r="G223" s="203"/>
      <c r="H223" s="210"/>
      <c r="I223" s="210"/>
      <c r="J223" s="210"/>
      <c r="K223" s="210"/>
      <c r="L223" s="210"/>
      <c r="M223" s="210"/>
      <c r="N223" s="212"/>
      <c r="O223" s="107"/>
    </row>
    <row r="224" spans="1:15" x14ac:dyDescent="0.25">
      <c r="A224" s="210"/>
      <c r="B224" s="210"/>
      <c r="C224" s="210"/>
      <c r="D224" s="210"/>
      <c r="E224" s="210"/>
      <c r="F224" s="210"/>
      <c r="G224" s="203"/>
      <c r="H224" s="210"/>
      <c r="I224" s="210"/>
      <c r="J224" s="210"/>
      <c r="K224" s="210"/>
      <c r="L224" s="210"/>
      <c r="M224" s="210"/>
      <c r="N224" s="212"/>
      <c r="O224" s="107"/>
    </row>
    <row r="225" spans="1:15" x14ac:dyDescent="0.25">
      <c r="A225" s="210"/>
      <c r="B225" s="210"/>
      <c r="C225" s="210"/>
      <c r="D225" s="210"/>
      <c r="E225" s="210"/>
      <c r="F225" s="210"/>
      <c r="G225" s="203"/>
      <c r="H225" s="210"/>
      <c r="I225" s="210"/>
      <c r="J225" s="210"/>
      <c r="K225" s="210"/>
      <c r="L225" s="210"/>
      <c r="M225" s="210"/>
      <c r="N225" s="212"/>
      <c r="O225" s="107"/>
    </row>
    <row r="226" spans="1:15" x14ac:dyDescent="0.25">
      <c r="A226" s="210"/>
      <c r="B226" s="210"/>
      <c r="C226" s="210"/>
      <c r="D226" s="210"/>
      <c r="E226" s="210"/>
      <c r="F226" s="210"/>
      <c r="G226" s="203"/>
      <c r="H226" s="210"/>
      <c r="I226" s="210"/>
      <c r="J226" s="210"/>
      <c r="K226" s="210"/>
      <c r="L226" s="210"/>
      <c r="M226" s="210"/>
      <c r="N226" s="212"/>
      <c r="O226" s="107"/>
    </row>
    <row r="227" spans="1:15" x14ac:dyDescent="0.25">
      <c r="A227" s="210"/>
      <c r="B227" s="210"/>
      <c r="C227" s="210"/>
      <c r="D227" s="210"/>
      <c r="E227" s="210"/>
      <c r="F227" s="210"/>
      <c r="G227" s="203"/>
      <c r="H227" s="210"/>
      <c r="I227" s="210"/>
      <c r="J227" s="210"/>
      <c r="K227" s="210"/>
      <c r="L227" s="210"/>
      <c r="M227" s="210"/>
      <c r="N227" s="212"/>
      <c r="O227" s="107"/>
    </row>
    <row r="228" spans="1:15" x14ac:dyDescent="0.25">
      <c r="A228" s="210"/>
      <c r="B228" s="210"/>
      <c r="C228" s="210"/>
      <c r="D228" s="210"/>
      <c r="E228" s="210"/>
      <c r="F228" s="210"/>
      <c r="G228" s="203"/>
      <c r="H228" s="210"/>
      <c r="I228" s="210"/>
      <c r="J228" s="210"/>
      <c r="K228" s="210"/>
      <c r="L228" s="210"/>
      <c r="M228" s="210"/>
      <c r="N228" s="212"/>
      <c r="O228" s="107"/>
    </row>
    <row r="229" spans="1:15" x14ac:dyDescent="0.25">
      <c r="A229" s="210"/>
      <c r="B229" s="210"/>
      <c r="C229" s="210"/>
      <c r="D229" s="210"/>
      <c r="E229" s="210"/>
      <c r="F229" s="210"/>
      <c r="G229" s="203"/>
      <c r="H229" s="210"/>
      <c r="I229" s="210"/>
      <c r="J229" s="210"/>
      <c r="K229" s="210"/>
      <c r="L229" s="210"/>
      <c r="M229" s="210"/>
      <c r="N229" s="212"/>
      <c r="O229" s="107"/>
    </row>
    <row r="230" spans="1:15" x14ac:dyDescent="0.25">
      <c r="A230" s="210"/>
      <c r="B230" s="210"/>
      <c r="C230" s="210"/>
      <c r="D230" s="210"/>
      <c r="E230" s="210"/>
      <c r="F230" s="210"/>
      <c r="G230" s="203"/>
      <c r="H230" s="210"/>
      <c r="I230" s="210"/>
      <c r="J230" s="210"/>
      <c r="K230" s="210"/>
      <c r="L230" s="210"/>
      <c r="M230" s="210"/>
      <c r="N230" s="212"/>
      <c r="O230" s="107"/>
    </row>
    <row r="231" spans="1:15" x14ac:dyDescent="0.25">
      <c r="A231" s="210"/>
      <c r="B231" s="210"/>
      <c r="C231" s="210"/>
      <c r="D231" s="210"/>
      <c r="E231" s="210"/>
      <c r="F231" s="210"/>
      <c r="G231" s="203"/>
      <c r="H231" s="210"/>
      <c r="I231" s="210"/>
      <c r="J231" s="210"/>
      <c r="K231" s="210"/>
      <c r="L231" s="210"/>
      <c r="M231" s="210"/>
      <c r="N231" s="212"/>
      <c r="O231" s="107"/>
    </row>
    <row r="232" spans="1:15" x14ac:dyDescent="0.25">
      <c r="A232" s="210"/>
      <c r="B232" s="210"/>
      <c r="C232" s="210"/>
      <c r="D232" s="210"/>
      <c r="E232" s="210"/>
      <c r="F232" s="210"/>
      <c r="G232" s="203"/>
      <c r="H232" s="210"/>
      <c r="I232" s="210"/>
      <c r="J232" s="210"/>
      <c r="K232" s="210"/>
      <c r="L232" s="210"/>
      <c r="M232" s="210"/>
      <c r="N232" s="212"/>
      <c r="O232" s="107"/>
    </row>
    <row r="233" spans="1:15" x14ac:dyDescent="0.25">
      <c r="A233" s="196"/>
      <c r="B233" s="196"/>
      <c r="C233" s="196"/>
      <c r="D233" s="196"/>
      <c r="E233" s="196"/>
      <c r="F233" s="196"/>
      <c r="G233" s="203"/>
      <c r="H233" s="196"/>
      <c r="I233" s="196"/>
      <c r="J233" s="196"/>
      <c r="K233" s="196"/>
      <c r="L233" s="196"/>
      <c r="M233" s="196"/>
      <c r="N233" s="108"/>
      <c r="O233" s="107"/>
    </row>
    <row r="234" spans="1:15" x14ac:dyDescent="0.25">
      <c r="A234" s="196"/>
      <c r="B234" s="196"/>
      <c r="C234" s="196"/>
      <c r="D234" s="196"/>
      <c r="E234" s="196"/>
      <c r="F234" s="196"/>
      <c r="G234" s="203"/>
      <c r="H234" s="196"/>
      <c r="I234" s="196"/>
      <c r="J234" s="196"/>
      <c r="K234" s="196"/>
      <c r="L234" s="196"/>
      <c r="M234" s="196"/>
      <c r="N234" s="108"/>
      <c r="O234" s="107"/>
    </row>
    <row r="235" spans="1:15" x14ac:dyDescent="0.25">
      <c r="A235" s="107"/>
      <c r="B235" s="107"/>
      <c r="C235" s="107"/>
      <c r="D235" s="107"/>
      <c r="E235" s="107"/>
      <c r="F235" s="107"/>
      <c r="G235" s="203"/>
      <c r="H235" s="107"/>
      <c r="I235" s="107"/>
      <c r="J235" s="107"/>
      <c r="K235" s="107"/>
      <c r="L235" s="107"/>
      <c r="M235" s="107"/>
      <c r="N235" s="674"/>
      <c r="O235" s="107"/>
    </row>
    <row r="236" spans="1:15" x14ac:dyDescent="0.25">
      <c r="A236" s="107"/>
      <c r="B236" s="107"/>
      <c r="C236" s="107"/>
      <c r="D236" s="107"/>
      <c r="E236" s="107"/>
      <c r="F236" s="107"/>
      <c r="G236" s="203"/>
      <c r="H236" s="107"/>
      <c r="I236" s="107"/>
      <c r="J236" s="107"/>
      <c r="K236" s="107"/>
      <c r="L236" s="107"/>
      <c r="M236" s="107"/>
      <c r="N236" s="674"/>
      <c r="O236" s="107"/>
    </row>
    <row r="237" spans="1:15" x14ac:dyDescent="0.25">
      <c r="A237" s="107"/>
      <c r="B237" s="107"/>
      <c r="C237" s="107"/>
      <c r="D237" s="107"/>
      <c r="E237" s="107"/>
      <c r="F237" s="107"/>
      <c r="G237" s="203"/>
      <c r="H237" s="107"/>
      <c r="I237" s="107"/>
      <c r="J237" s="107"/>
      <c r="K237" s="107"/>
      <c r="L237" s="107"/>
      <c r="M237" s="107"/>
      <c r="N237" s="674"/>
      <c r="O237" s="107"/>
    </row>
    <row r="238" spans="1:15" x14ac:dyDescent="0.25">
      <c r="A238" s="107"/>
      <c r="B238" s="107"/>
      <c r="C238" s="107"/>
      <c r="D238" s="107"/>
      <c r="E238" s="107"/>
      <c r="F238" s="107"/>
      <c r="G238" s="203"/>
      <c r="H238" s="107"/>
      <c r="I238" s="107"/>
      <c r="J238" s="107"/>
      <c r="K238" s="107"/>
      <c r="L238" s="107"/>
      <c r="M238" s="107"/>
      <c r="N238" s="674"/>
      <c r="O238" s="107"/>
    </row>
    <row r="239" spans="1:15" x14ac:dyDescent="0.25">
      <c r="A239" s="107"/>
      <c r="B239" s="107"/>
      <c r="C239" s="107"/>
      <c r="D239" s="107"/>
      <c r="E239" s="107"/>
      <c r="F239" s="107"/>
      <c r="G239" s="203"/>
      <c r="H239" s="107"/>
      <c r="I239" s="107"/>
      <c r="J239" s="107"/>
      <c r="K239" s="107"/>
      <c r="L239" s="107"/>
      <c r="M239" s="107"/>
      <c r="N239" s="674"/>
      <c r="O239" s="107"/>
    </row>
    <row r="240" spans="1:15" x14ac:dyDescent="0.25">
      <c r="A240" s="107"/>
      <c r="B240" s="107"/>
      <c r="C240" s="107"/>
      <c r="D240" s="107"/>
      <c r="E240" s="107"/>
      <c r="F240" s="107"/>
      <c r="G240" s="203"/>
      <c r="H240" s="107"/>
      <c r="I240" s="107"/>
      <c r="J240" s="107"/>
      <c r="K240" s="107"/>
      <c r="L240" s="107"/>
      <c r="M240" s="107"/>
      <c r="N240" s="674"/>
      <c r="O240" s="107"/>
    </row>
    <row r="241" spans="1:15" x14ac:dyDescent="0.25">
      <c r="A241" s="107"/>
      <c r="B241" s="107"/>
      <c r="C241" s="107"/>
      <c r="D241" s="107"/>
      <c r="E241" s="107"/>
      <c r="F241" s="107"/>
      <c r="G241" s="203"/>
      <c r="H241" s="107"/>
      <c r="I241" s="107"/>
      <c r="J241" s="107"/>
      <c r="K241" s="107"/>
      <c r="L241" s="107"/>
      <c r="M241" s="107"/>
      <c r="N241" s="674"/>
      <c r="O241" s="107"/>
    </row>
    <row r="242" spans="1:15" x14ac:dyDescent="0.25">
      <c r="A242" s="107"/>
      <c r="B242" s="107"/>
      <c r="C242" s="107"/>
      <c r="D242" s="107"/>
      <c r="E242" s="107"/>
      <c r="F242" s="107"/>
      <c r="G242" s="203"/>
      <c r="H242" s="107"/>
      <c r="I242" s="107"/>
      <c r="J242" s="107"/>
      <c r="K242" s="107"/>
      <c r="L242" s="107"/>
      <c r="M242" s="107"/>
      <c r="N242" s="674"/>
      <c r="O242" s="107"/>
    </row>
    <row r="243" spans="1:15" x14ac:dyDescent="0.25">
      <c r="A243" s="107"/>
      <c r="B243" s="107"/>
      <c r="C243" s="107"/>
      <c r="D243" s="107"/>
      <c r="E243" s="107"/>
      <c r="F243" s="107"/>
      <c r="G243" s="203"/>
      <c r="H243" s="107"/>
      <c r="I243" s="107"/>
      <c r="J243" s="107"/>
      <c r="K243" s="107"/>
      <c r="L243" s="107"/>
      <c r="M243" s="107"/>
      <c r="N243" s="674"/>
      <c r="O243" s="107"/>
    </row>
    <row r="244" spans="1:15" x14ac:dyDescent="0.25">
      <c r="A244" s="107"/>
      <c r="B244" s="107"/>
      <c r="C244" s="107"/>
      <c r="D244" s="107"/>
      <c r="E244" s="107"/>
      <c r="F244" s="107"/>
      <c r="G244" s="203"/>
      <c r="H244" s="107"/>
      <c r="I244" s="107"/>
      <c r="J244" s="107"/>
      <c r="K244" s="107"/>
      <c r="L244" s="107"/>
      <c r="M244" s="107"/>
      <c r="N244" s="674"/>
      <c r="O244" s="107"/>
    </row>
    <row r="245" spans="1:15" x14ac:dyDescent="0.25">
      <c r="A245" s="107"/>
      <c r="B245" s="107"/>
      <c r="C245" s="107"/>
      <c r="D245" s="107"/>
      <c r="E245" s="107"/>
      <c r="F245" s="107"/>
      <c r="G245" s="203"/>
      <c r="H245" s="107"/>
      <c r="I245" s="107"/>
      <c r="J245" s="107"/>
      <c r="K245" s="107"/>
      <c r="L245" s="107"/>
      <c r="M245" s="107"/>
      <c r="N245" s="674"/>
      <c r="O245" s="107"/>
    </row>
    <row r="246" spans="1:15" x14ac:dyDescent="0.25">
      <c r="A246" s="107"/>
      <c r="B246" s="107"/>
      <c r="C246" s="107"/>
      <c r="D246" s="107"/>
      <c r="E246" s="107"/>
      <c r="F246" s="107"/>
      <c r="G246" s="203"/>
      <c r="H246" s="107"/>
      <c r="I246" s="107"/>
      <c r="J246" s="107"/>
      <c r="K246" s="107"/>
      <c r="L246" s="107"/>
      <c r="M246" s="107"/>
      <c r="N246" s="674"/>
      <c r="O246" s="107"/>
    </row>
    <row r="247" spans="1:15" x14ac:dyDescent="0.25">
      <c r="A247" s="107"/>
      <c r="B247" s="107"/>
      <c r="C247" s="107"/>
      <c r="D247" s="107"/>
      <c r="E247" s="107"/>
      <c r="F247" s="107"/>
      <c r="G247" s="203"/>
      <c r="H247" s="107"/>
      <c r="I247" s="107"/>
      <c r="J247" s="107"/>
      <c r="K247" s="107"/>
      <c r="L247" s="107"/>
      <c r="M247" s="107"/>
      <c r="N247" s="674"/>
      <c r="O247" s="107"/>
    </row>
    <row r="248" spans="1:15" x14ac:dyDescent="0.25">
      <c r="A248" s="107"/>
      <c r="B248" s="107"/>
      <c r="C248" s="107"/>
      <c r="D248" s="107"/>
      <c r="E248" s="107"/>
      <c r="F248" s="107"/>
      <c r="G248" s="203"/>
      <c r="H248" s="107"/>
      <c r="I248" s="107"/>
      <c r="J248" s="107"/>
      <c r="K248" s="107"/>
      <c r="L248" s="107"/>
      <c r="M248" s="107"/>
      <c r="N248" s="674"/>
      <c r="O248" s="107"/>
    </row>
    <row r="249" spans="1:15" x14ac:dyDescent="0.25">
      <c r="A249" s="107"/>
      <c r="B249" s="107"/>
      <c r="C249" s="107"/>
      <c r="D249" s="107"/>
      <c r="E249" s="107"/>
      <c r="F249" s="107"/>
      <c r="G249" s="203"/>
      <c r="H249" s="107"/>
      <c r="I249" s="107"/>
      <c r="J249" s="107"/>
      <c r="K249" s="107"/>
      <c r="L249" s="107"/>
      <c r="M249" s="107"/>
      <c r="N249" s="674"/>
      <c r="O249" s="107"/>
    </row>
    <row r="250" spans="1:15" x14ac:dyDescent="0.25">
      <c r="A250" s="107"/>
      <c r="B250" s="107"/>
      <c r="C250" s="107"/>
      <c r="D250" s="107"/>
      <c r="E250" s="107"/>
      <c r="F250" s="107"/>
      <c r="G250" s="203"/>
      <c r="H250" s="107"/>
      <c r="I250" s="107"/>
      <c r="J250" s="107"/>
      <c r="K250" s="107"/>
      <c r="L250" s="107"/>
      <c r="M250" s="107"/>
      <c r="N250" s="674"/>
      <c r="O250" s="107"/>
    </row>
    <row r="251" spans="1:15" x14ac:dyDescent="0.25">
      <c r="A251" s="107"/>
      <c r="B251" s="107"/>
      <c r="C251" s="107"/>
      <c r="D251" s="107"/>
      <c r="E251" s="107"/>
      <c r="F251" s="107"/>
      <c r="G251" s="203"/>
      <c r="H251" s="107"/>
      <c r="I251" s="107"/>
      <c r="J251" s="107"/>
      <c r="K251" s="107"/>
      <c r="L251" s="107"/>
      <c r="M251" s="107"/>
      <c r="N251" s="674"/>
      <c r="O251" s="107"/>
    </row>
    <row r="252" spans="1:15" x14ac:dyDescent="0.25">
      <c r="A252" s="107"/>
      <c r="B252" s="107"/>
      <c r="C252" s="107"/>
      <c r="D252" s="107"/>
      <c r="E252" s="107"/>
      <c r="F252" s="107"/>
      <c r="G252" s="203"/>
      <c r="H252" s="107"/>
      <c r="I252" s="107"/>
      <c r="J252" s="107"/>
      <c r="K252" s="107"/>
      <c r="L252" s="107"/>
      <c r="M252" s="107"/>
      <c r="N252" s="674"/>
      <c r="O252" s="107"/>
    </row>
    <row r="253" spans="1:15" x14ac:dyDescent="0.25">
      <c r="A253" s="107"/>
      <c r="B253" s="107"/>
      <c r="C253" s="107"/>
      <c r="D253" s="107"/>
      <c r="E253" s="107"/>
      <c r="F253" s="107"/>
      <c r="G253" s="203"/>
      <c r="H253" s="107"/>
      <c r="I253" s="107"/>
      <c r="J253" s="107"/>
      <c r="K253" s="107"/>
      <c r="L253" s="107"/>
      <c r="M253" s="107"/>
      <c r="N253" s="674"/>
      <c r="O253" s="107"/>
    </row>
    <row r="254" spans="1:15" x14ac:dyDescent="0.25">
      <c r="A254" s="107"/>
      <c r="B254" s="107"/>
      <c r="C254" s="107"/>
      <c r="D254" s="107"/>
      <c r="E254" s="107"/>
      <c r="F254" s="107"/>
      <c r="G254" s="203"/>
      <c r="H254" s="107"/>
      <c r="I254" s="107"/>
      <c r="J254" s="107"/>
      <c r="K254" s="107"/>
      <c r="L254" s="107"/>
      <c r="M254" s="107"/>
      <c r="N254" s="674"/>
      <c r="O254" s="107"/>
    </row>
    <row r="255" spans="1:15" x14ac:dyDescent="0.25">
      <c r="A255" s="107"/>
      <c r="B255" s="107"/>
      <c r="C255" s="107"/>
      <c r="D255" s="107"/>
      <c r="E255" s="107"/>
      <c r="F255" s="107"/>
      <c r="G255" s="203"/>
      <c r="H255" s="107"/>
      <c r="I255" s="107"/>
      <c r="J255" s="107"/>
      <c r="K255" s="107"/>
      <c r="L255" s="107"/>
      <c r="M255" s="107"/>
      <c r="N255" s="674"/>
      <c r="O255" s="107"/>
    </row>
    <row r="256" spans="1:15" x14ac:dyDescent="0.25">
      <c r="A256" s="107"/>
      <c r="B256" s="107"/>
      <c r="C256" s="107"/>
      <c r="D256" s="107"/>
      <c r="E256" s="107"/>
      <c r="F256" s="107"/>
      <c r="G256" s="203"/>
      <c r="H256" s="107"/>
      <c r="I256" s="107"/>
      <c r="J256" s="107"/>
      <c r="K256" s="107"/>
      <c r="L256" s="107"/>
      <c r="M256" s="107"/>
      <c r="N256" s="674"/>
      <c r="O256" s="107"/>
    </row>
    <row r="257" spans="1:15" x14ac:dyDescent="0.25">
      <c r="A257" s="107"/>
      <c r="B257" s="107"/>
      <c r="C257" s="107"/>
      <c r="D257" s="107"/>
      <c r="E257" s="107"/>
      <c r="F257" s="107"/>
      <c r="G257" s="203"/>
      <c r="H257" s="107"/>
      <c r="I257" s="107"/>
      <c r="J257" s="107"/>
      <c r="K257" s="107"/>
      <c r="L257" s="107"/>
      <c r="M257" s="107"/>
      <c r="N257" s="674"/>
      <c r="O257" s="107"/>
    </row>
    <row r="258" spans="1:15" x14ac:dyDescent="0.25">
      <c r="A258" s="107"/>
      <c r="B258" s="107"/>
      <c r="C258" s="107"/>
      <c r="D258" s="107"/>
      <c r="E258" s="107"/>
      <c r="F258" s="107"/>
      <c r="G258" s="203"/>
      <c r="H258" s="107"/>
      <c r="I258" s="107"/>
      <c r="J258" s="107"/>
      <c r="K258" s="107"/>
      <c r="L258" s="107"/>
      <c r="M258" s="107"/>
      <c r="N258" s="674"/>
      <c r="O258" s="107"/>
    </row>
    <row r="259" spans="1:15" x14ac:dyDescent="0.25">
      <c r="A259" s="107"/>
      <c r="B259" s="107"/>
      <c r="C259" s="107"/>
      <c r="D259" s="107"/>
      <c r="E259" s="107"/>
      <c r="F259" s="107"/>
      <c r="G259" s="203"/>
      <c r="H259" s="107"/>
      <c r="I259" s="107"/>
      <c r="J259" s="107"/>
      <c r="K259" s="107"/>
      <c r="L259" s="107"/>
      <c r="M259" s="107"/>
      <c r="N259" s="674"/>
      <c r="O259" s="107"/>
    </row>
    <row r="260" spans="1:15" x14ac:dyDescent="0.25">
      <c r="A260" s="107"/>
      <c r="B260" s="107"/>
      <c r="C260" s="107"/>
      <c r="D260" s="107"/>
      <c r="E260" s="107"/>
      <c r="F260" s="107"/>
      <c r="G260" s="203"/>
      <c r="H260" s="107"/>
      <c r="I260" s="107"/>
      <c r="J260" s="107"/>
      <c r="K260" s="107"/>
      <c r="L260" s="107"/>
      <c r="M260" s="107"/>
      <c r="N260" s="674"/>
      <c r="O260" s="107"/>
    </row>
    <row r="261" spans="1:15" x14ac:dyDescent="0.25">
      <c r="A261" s="107"/>
      <c r="B261" s="107"/>
      <c r="C261" s="107"/>
      <c r="D261" s="107"/>
      <c r="E261" s="107"/>
      <c r="F261" s="107"/>
      <c r="G261" s="203"/>
      <c r="H261" s="107"/>
      <c r="I261" s="107"/>
      <c r="J261" s="107"/>
      <c r="K261" s="107"/>
      <c r="L261" s="107"/>
      <c r="M261" s="107"/>
      <c r="N261" s="674"/>
      <c r="O261" s="107"/>
    </row>
    <row r="262" spans="1:15" x14ac:dyDescent="0.25">
      <c r="A262" s="107"/>
      <c r="B262" s="107"/>
      <c r="C262" s="107"/>
      <c r="D262" s="107"/>
      <c r="E262" s="107"/>
      <c r="F262" s="107"/>
      <c r="G262" s="203"/>
      <c r="H262" s="107"/>
      <c r="I262" s="107"/>
      <c r="J262" s="107"/>
      <c r="K262" s="107"/>
      <c r="L262" s="107"/>
      <c r="M262" s="107"/>
      <c r="N262" s="674"/>
      <c r="O262" s="107"/>
    </row>
    <row r="263" spans="1:15" x14ac:dyDescent="0.25">
      <c r="A263" s="107"/>
      <c r="B263" s="107"/>
      <c r="C263" s="107"/>
      <c r="D263" s="107"/>
      <c r="E263" s="107"/>
      <c r="F263" s="107"/>
      <c r="G263" s="203"/>
      <c r="H263" s="107"/>
      <c r="I263" s="107"/>
      <c r="J263" s="107"/>
      <c r="K263" s="107"/>
      <c r="L263" s="107"/>
      <c r="M263" s="107"/>
      <c r="N263" s="674"/>
      <c r="O263" s="107"/>
    </row>
    <row r="264" spans="1:15" x14ac:dyDescent="0.25">
      <c r="G264" s="203"/>
      <c r="I264" s="123"/>
      <c r="J264" s="123"/>
      <c r="K264" s="123"/>
      <c r="L264" s="123"/>
    </row>
    <row r="265" spans="1:15" x14ac:dyDescent="0.25">
      <c r="G265" s="203"/>
      <c r="I265" s="123"/>
      <c r="J265" s="123"/>
      <c r="K265" s="123"/>
      <c r="L265" s="123"/>
    </row>
    <row r="266" spans="1:15" x14ac:dyDescent="0.25">
      <c r="G266" s="203"/>
      <c r="I266" s="123"/>
      <c r="J266" s="123"/>
      <c r="K266" s="123"/>
      <c r="L266" s="123"/>
    </row>
    <row r="267" spans="1:15" x14ac:dyDescent="0.25">
      <c r="G267" s="203"/>
      <c r="I267" s="123"/>
      <c r="J267" s="123"/>
      <c r="K267" s="123"/>
      <c r="L267" s="123"/>
    </row>
    <row r="268" spans="1:15" x14ac:dyDescent="0.25">
      <c r="G268" s="203"/>
      <c r="I268" s="123"/>
      <c r="J268" s="123"/>
      <c r="K268" s="123"/>
      <c r="L268" s="123"/>
    </row>
    <row r="269" spans="1:15" x14ac:dyDescent="0.25">
      <c r="G269" s="203"/>
      <c r="I269" s="123"/>
      <c r="J269" s="123"/>
      <c r="K269" s="123"/>
      <c r="L269" s="123"/>
    </row>
    <row r="270" spans="1:15" x14ac:dyDescent="0.25">
      <c r="G270" s="203"/>
      <c r="I270" s="123"/>
      <c r="J270" s="123"/>
      <c r="K270" s="123"/>
      <c r="L270" s="123"/>
    </row>
    <row r="271" spans="1:15" x14ac:dyDescent="0.25">
      <c r="G271" s="203"/>
      <c r="I271" s="123"/>
      <c r="J271" s="123"/>
      <c r="K271" s="123"/>
      <c r="L271" s="123"/>
    </row>
    <row r="272" spans="1:15" x14ac:dyDescent="0.25">
      <c r="G272" s="203"/>
      <c r="I272" s="123"/>
      <c r="J272" s="123"/>
      <c r="K272" s="123"/>
      <c r="L272" s="123"/>
    </row>
    <row r="273" spans="7:12" x14ac:dyDescent="0.25">
      <c r="G273" s="203"/>
      <c r="I273" s="123"/>
      <c r="J273" s="123"/>
      <c r="K273" s="123"/>
      <c r="L273" s="123"/>
    </row>
    <row r="274" spans="7:12" x14ac:dyDescent="0.25">
      <c r="G274" s="203"/>
      <c r="I274" s="123"/>
      <c r="J274" s="123"/>
      <c r="K274" s="123"/>
      <c r="L274" s="123"/>
    </row>
    <row r="275" spans="7:12" x14ac:dyDescent="0.25">
      <c r="G275" s="203"/>
      <c r="I275" s="123"/>
      <c r="J275" s="123"/>
      <c r="K275" s="123"/>
      <c r="L275" s="123"/>
    </row>
    <row r="276" spans="7:12" x14ac:dyDescent="0.25">
      <c r="G276" s="203"/>
      <c r="I276" s="123"/>
      <c r="J276" s="123"/>
      <c r="K276" s="123"/>
      <c r="L276" s="123"/>
    </row>
    <row r="277" spans="7:12" x14ac:dyDescent="0.25">
      <c r="G277" s="203"/>
      <c r="I277" s="123"/>
      <c r="J277" s="123"/>
      <c r="K277" s="123"/>
      <c r="L277" s="123"/>
    </row>
    <row r="278" spans="7:12" x14ac:dyDescent="0.25">
      <c r="G278" s="203"/>
      <c r="I278" s="123"/>
      <c r="J278" s="123"/>
      <c r="K278" s="123"/>
      <c r="L278" s="123"/>
    </row>
    <row r="279" spans="7:12" x14ac:dyDescent="0.25">
      <c r="G279" s="203"/>
      <c r="I279" s="123"/>
      <c r="J279" s="123"/>
      <c r="K279" s="123"/>
      <c r="L279" s="123"/>
    </row>
    <row r="280" spans="7:12" x14ac:dyDescent="0.25">
      <c r="G280" s="203"/>
      <c r="I280" s="123"/>
      <c r="J280" s="123"/>
      <c r="K280" s="123"/>
      <c r="L280" s="123"/>
    </row>
    <row r="281" spans="7:12" x14ac:dyDescent="0.25">
      <c r="G281" s="203"/>
      <c r="I281" s="123"/>
      <c r="J281" s="123"/>
      <c r="K281" s="123"/>
      <c r="L281" s="123"/>
    </row>
    <row r="282" spans="7:12" x14ac:dyDescent="0.25">
      <c r="G282" s="215"/>
      <c r="I282" s="123"/>
      <c r="J282" s="123"/>
      <c r="K282" s="123"/>
      <c r="L282" s="123"/>
    </row>
    <row r="283" spans="7:12" x14ac:dyDescent="0.25">
      <c r="G283" s="215"/>
      <c r="I283" s="123"/>
      <c r="J283" s="123"/>
      <c r="K283" s="123"/>
      <c r="L283" s="123"/>
    </row>
    <row r="284" spans="7:12" x14ac:dyDescent="0.25">
      <c r="G284" s="215"/>
      <c r="I284" s="123"/>
      <c r="J284" s="123"/>
      <c r="K284" s="123"/>
      <c r="L284" s="123"/>
    </row>
    <row r="285" spans="7:12" x14ac:dyDescent="0.25">
      <c r="G285" s="215"/>
      <c r="I285" s="123"/>
      <c r="J285" s="123"/>
      <c r="K285" s="123"/>
      <c r="L285" s="123"/>
    </row>
    <row r="286" spans="7:12" x14ac:dyDescent="0.25">
      <c r="G286" s="215"/>
      <c r="I286" s="123"/>
      <c r="J286" s="123"/>
      <c r="K286" s="123"/>
      <c r="L286" s="123"/>
    </row>
    <row r="287" spans="7:12" x14ac:dyDescent="0.25">
      <c r="G287" s="215"/>
      <c r="I287" s="123"/>
      <c r="J287" s="123"/>
      <c r="K287" s="123"/>
      <c r="L287" s="123"/>
    </row>
    <row r="288" spans="7:12" x14ac:dyDescent="0.25">
      <c r="G288" s="215"/>
      <c r="I288" s="123"/>
      <c r="J288" s="123"/>
      <c r="K288" s="123"/>
      <c r="L288" s="123"/>
    </row>
    <row r="289" spans="7:12" x14ac:dyDescent="0.25">
      <c r="G289" s="215"/>
      <c r="I289" s="123"/>
      <c r="J289" s="123"/>
      <c r="K289" s="123"/>
      <c r="L289" s="123"/>
    </row>
    <row r="290" spans="7:12" x14ac:dyDescent="0.25">
      <c r="G290" s="215"/>
      <c r="I290" s="123"/>
      <c r="J290" s="123"/>
      <c r="K290" s="123"/>
      <c r="L290" s="123"/>
    </row>
    <row r="291" spans="7:12" x14ac:dyDescent="0.25">
      <c r="G291" s="215"/>
      <c r="I291" s="123"/>
      <c r="J291" s="123"/>
      <c r="K291" s="123"/>
      <c r="L291" s="123"/>
    </row>
    <row r="292" spans="7:12" x14ac:dyDescent="0.25">
      <c r="G292" s="215"/>
      <c r="I292" s="123"/>
      <c r="J292" s="123"/>
      <c r="K292" s="123"/>
      <c r="L292" s="123"/>
    </row>
    <row r="293" spans="7:12" x14ac:dyDescent="0.25">
      <c r="G293" s="215"/>
      <c r="I293" s="123"/>
      <c r="J293" s="123"/>
      <c r="K293" s="123"/>
      <c r="L293" s="123"/>
    </row>
    <row r="294" spans="7:12" x14ac:dyDescent="0.25">
      <c r="G294" s="215"/>
      <c r="I294" s="123"/>
      <c r="J294" s="123"/>
      <c r="K294" s="123"/>
      <c r="L294" s="123"/>
    </row>
    <row r="295" spans="7:12" x14ac:dyDescent="0.25">
      <c r="G295" s="215"/>
      <c r="I295" s="123"/>
      <c r="J295" s="123"/>
      <c r="K295" s="123"/>
      <c r="L295" s="123"/>
    </row>
    <row r="296" spans="7:12" x14ac:dyDescent="0.25">
      <c r="G296" s="215"/>
      <c r="I296" s="123"/>
      <c r="J296" s="123"/>
      <c r="K296" s="123"/>
      <c r="L296" s="123"/>
    </row>
    <row r="297" spans="7:12" x14ac:dyDescent="0.25">
      <c r="G297" s="215"/>
      <c r="I297" s="123"/>
      <c r="J297" s="123"/>
      <c r="K297" s="123"/>
      <c r="L297" s="123"/>
    </row>
    <row r="298" spans="7:12" x14ac:dyDescent="0.25">
      <c r="G298" s="215"/>
      <c r="I298" s="123"/>
      <c r="J298" s="123"/>
      <c r="K298" s="123"/>
      <c r="L298" s="123"/>
    </row>
    <row r="299" spans="7:12" x14ac:dyDescent="0.25">
      <c r="G299" s="215"/>
      <c r="I299" s="123"/>
      <c r="J299" s="123"/>
      <c r="K299" s="123"/>
      <c r="L299" s="123"/>
    </row>
    <row r="300" spans="7:12" x14ac:dyDescent="0.25">
      <c r="G300" s="215"/>
      <c r="I300" s="123"/>
      <c r="J300" s="123"/>
      <c r="K300" s="123"/>
      <c r="L300" s="123"/>
    </row>
    <row r="301" spans="7:12" x14ac:dyDescent="0.25">
      <c r="G301" s="215"/>
      <c r="I301" s="123"/>
      <c r="J301" s="123"/>
      <c r="K301" s="123"/>
      <c r="L301" s="123"/>
    </row>
    <row r="302" spans="7:12" x14ac:dyDescent="0.25">
      <c r="G302" s="215"/>
      <c r="I302" s="123"/>
      <c r="J302" s="123"/>
      <c r="K302" s="123"/>
      <c r="L302" s="123"/>
    </row>
    <row r="303" spans="7:12" x14ac:dyDescent="0.25">
      <c r="G303" s="215"/>
      <c r="I303" s="123"/>
      <c r="J303" s="123"/>
      <c r="K303" s="123"/>
      <c r="L303" s="123"/>
    </row>
    <row r="304" spans="7:12" x14ac:dyDescent="0.25">
      <c r="G304" s="215"/>
      <c r="I304" s="123"/>
      <c r="J304" s="123"/>
      <c r="K304" s="123"/>
      <c r="L304" s="123"/>
    </row>
    <row r="305" spans="7:12" x14ac:dyDescent="0.25">
      <c r="G305" s="215"/>
      <c r="I305" s="123"/>
      <c r="J305" s="123"/>
      <c r="K305" s="123"/>
      <c r="L305" s="123"/>
    </row>
    <row r="306" spans="7:12" x14ac:dyDescent="0.25">
      <c r="G306" s="215"/>
      <c r="I306" s="123"/>
      <c r="J306" s="123"/>
      <c r="K306" s="123"/>
      <c r="L306" s="123"/>
    </row>
    <row r="307" spans="7:12" x14ac:dyDescent="0.25">
      <c r="G307" s="215"/>
      <c r="I307" s="123"/>
      <c r="J307" s="123"/>
      <c r="K307" s="123"/>
      <c r="L307" s="123"/>
    </row>
    <row r="308" spans="7:12" x14ac:dyDescent="0.25">
      <c r="G308" s="215"/>
      <c r="I308" s="123"/>
      <c r="J308" s="123"/>
      <c r="K308" s="123"/>
      <c r="L308" s="123"/>
    </row>
    <row r="309" spans="7:12" x14ac:dyDescent="0.25">
      <c r="G309" s="215"/>
      <c r="I309" s="123"/>
      <c r="J309" s="123"/>
      <c r="K309" s="123"/>
      <c r="L309" s="123"/>
    </row>
    <row r="310" spans="7:12" x14ac:dyDescent="0.25">
      <c r="G310" s="215"/>
      <c r="I310" s="123"/>
      <c r="J310" s="123"/>
      <c r="K310" s="123"/>
      <c r="L310" s="123"/>
    </row>
    <row r="311" spans="7:12" x14ac:dyDescent="0.25">
      <c r="G311" s="215"/>
      <c r="I311" s="123"/>
      <c r="J311" s="123"/>
      <c r="K311" s="123"/>
      <c r="L311" s="123"/>
    </row>
    <row r="312" spans="7:12" x14ac:dyDescent="0.25">
      <c r="G312" s="215"/>
      <c r="I312" s="123"/>
      <c r="J312" s="123"/>
      <c r="K312" s="123"/>
      <c r="L312" s="123"/>
    </row>
    <row r="313" spans="7:12" x14ac:dyDescent="0.25">
      <c r="G313" s="215"/>
      <c r="I313" s="123"/>
      <c r="J313" s="123"/>
      <c r="K313" s="123"/>
      <c r="L313" s="123"/>
    </row>
    <row r="314" spans="7:12" x14ac:dyDescent="0.25">
      <c r="G314" s="215"/>
      <c r="I314" s="123"/>
      <c r="J314" s="123"/>
      <c r="K314" s="123"/>
      <c r="L314" s="123"/>
    </row>
    <row r="315" spans="7:12" x14ac:dyDescent="0.25">
      <c r="G315" s="215"/>
      <c r="I315" s="123"/>
      <c r="J315" s="123"/>
      <c r="K315" s="123"/>
      <c r="L315" s="123"/>
    </row>
    <row r="316" spans="7:12" x14ac:dyDescent="0.25">
      <c r="G316" s="215"/>
      <c r="I316" s="123"/>
      <c r="J316" s="123"/>
      <c r="K316" s="123"/>
      <c r="L316" s="123"/>
    </row>
    <row r="317" spans="7:12" x14ac:dyDescent="0.25">
      <c r="G317" s="215"/>
      <c r="I317" s="123"/>
      <c r="J317" s="123"/>
      <c r="K317" s="123"/>
      <c r="L317" s="123"/>
    </row>
    <row r="318" spans="7:12" x14ac:dyDescent="0.25">
      <c r="G318" s="215"/>
      <c r="I318" s="123"/>
      <c r="J318" s="123"/>
      <c r="K318" s="123"/>
      <c r="L318" s="123"/>
    </row>
    <row r="319" spans="7:12" x14ac:dyDescent="0.25">
      <c r="G319" s="215"/>
      <c r="I319" s="123"/>
      <c r="J319" s="123"/>
      <c r="K319" s="123"/>
      <c r="L319" s="123"/>
    </row>
    <row r="320" spans="7:12" x14ac:dyDescent="0.25">
      <c r="G320" s="215"/>
      <c r="I320" s="123"/>
      <c r="J320" s="123"/>
      <c r="K320" s="123"/>
      <c r="L320" s="123"/>
    </row>
    <row r="321" spans="7:12" x14ac:dyDescent="0.25">
      <c r="G321" s="215"/>
      <c r="I321" s="123"/>
      <c r="J321" s="123"/>
      <c r="K321" s="123"/>
      <c r="L321" s="123"/>
    </row>
    <row r="322" spans="7:12" x14ac:dyDescent="0.25">
      <c r="G322" s="215"/>
      <c r="I322" s="123"/>
      <c r="J322" s="123"/>
      <c r="K322" s="123"/>
      <c r="L322" s="123"/>
    </row>
    <row r="323" spans="7:12" x14ac:dyDescent="0.25">
      <c r="G323" s="215"/>
      <c r="I323" s="123"/>
      <c r="J323" s="123"/>
      <c r="K323" s="123"/>
      <c r="L323" s="123"/>
    </row>
    <row r="324" spans="7:12" x14ac:dyDescent="0.25">
      <c r="G324" s="215"/>
      <c r="I324" s="123"/>
      <c r="J324" s="123"/>
      <c r="K324" s="123"/>
      <c r="L324" s="123"/>
    </row>
    <row r="325" spans="7:12" x14ac:dyDescent="0.25">
      <c r="G325" s="215"/>
      <c r="I325" s="123"/>
      <c r="J325" s="123"/>
      <c r="K325" s="123"/>
      <c r="L325" s="123"/>
    </row>
    <row r="326" spans="7:12" x14ac:dyDescent="0.25">
      <c r="G326" s="215"/>
      <c r="I326" s="123"/>
      <c r="J326" s="123"/>
      <c r="K326" s="123"/>
      <c r="L326" s="123"/>
    </row>
    <row r="327" spans="7:12" x14ac:dyDescent="0.25">
      <c r="G327" s="215"/>
      <c r="I327" s="123"/>
      <c r="J327" s="123"/>
      <c r="K327" s="123"/>
      <c r="L327" s="123"/>
    </row>
    <row r="328" spans="7:12" x14ac:dyDescent="0.25">
      <c r="G328" s="215"/>
      <c r="I328" s="123"/>
      <c r="J328" s="123"/>
      <c r="K328" s="123"/>
      <c r="L328" s="123"/>
    </row>
    <row r="329" spans="7:12" x14ac:dyDescent="0.25">
      <c r="G329" s="215"/>
      <c r="I329" s="123"/>
      <c r="J329" s="123"/>
      <c r="K329" s="123"/>
      <c r="L329" s="123"/>
    </row>
    <row r="330" spans="7:12" x14ac:dyDescent="0.25">
      <c r="G330" s="215"/>
      <c r="I330" s="123"/>
      <c r="J330" s="123"/>
      <c r="K330" s="123"/>
      <c r="L330" s="123"/>
    </row>
    <row r="331" spans="7:12" x14ac:dyDescent="0.25">
      <c r="G331" s="215"/>
      <c r="I331" s="123"/>
      <c r="J331" s="123"/>
      <c r="K331" s="123"/>
      <c r="L331" s="123"/>
    </row>
    <row r="332" spans="7:12" x14ac:dyDescent="0.25">
      <c r="G332" s="215"/>
      <c r="I332" s="123"/>
      <c r="J332" s="123"/>
      <c r="K332" s="123"/>
      <c r="L332" s="123"/>
    </row>
    <row r="333" spans="7:12" x14ac:dyDescent="0.25">
      <c r="G333" s="215"/>
      <c r="I333" s="123"/>
      <c r="J333" s="123"/>
      <c r="K333" s="123"/>
      <c r="L333" s="123"/>
    </row>
    <row r="334" spans="7:12" x14ac:dyDescent="0.25">
      <c r="G334" s="215"/>
      <c r="I334" s="123"/>
      <c r="J334" s="123"/>
      <c r="K334" s="123"/>
      <c r="L334" s="123"/>
    </row>
    <row r="335" spans="7:12" x14ac:dyDescent="0.25">
      <c r="G335" s="215"/>
      <c r="I335" s="123"/>
      <c r="J335" s="123"/>
      <c r="K335" s="123"/>
      <c r="L335" s="123"/>
    </row>
    <row r="336" spans="7:12" x14ac:dyDescent="0.25">
      <c r="G336" s="215"/>
      <c r="I336" s="123"/>
      <c r="J336" s="123"/>
      <c r="K336" s="123"/>
      <c r="L336" s="123"/>
    </row>
    <row r="337" spans="7:12" x14ac:dyDescent="0.25">
      <c r="G337" s="215"/>
      <c r="I337" s="123"/>
      <c r="J337" s="123"/>
      <c r="K337" s="123"/>
      <c r="L337" s="123"/>
    </row>
    <row r="338" spans="7:12" x14ac:dyDescent="0.25">
      <c r="G338" s="215"/>
      <c r="I338" s="123"/>
      <c r="J338" s="123"/>
      <c r="K338" s="123"/>
      <c r="L338" s="123"/>
    </row>
    <row r="339" spans="7:12" x14ac:dyDescent="0.25">
      <c r="G339" s="215"/>
      <c r="I339" s="123"/>
      <c r="J339" s="123"/>
      <c r="K339" s="123"/>
      <c r="L339" s="123"/>
    </row>
    <row r="340" spans="7:12" x14ac:dyDescent="0.25">
      <c r="G340" s="215"/>
      <c r="I340" s="123"/>
      <c r="J340" s="123"/>
      <c r="K340" s="123"/>
      <c r="L340" s="123"/>
    </row>
    <row r="341" spans="7:12" x14ac:dyDescent="0.25">
      <c r="G341" s="215"/>
      <c r="I341" s="123"/>
      <c r="J341" s="123"/>
      <c r="K341" s="123"/>
      <c r="L341" s="123"/>
    </row>
    <row r="342" spans="7:12" x14ac:dyDescent="0.25">
      <c r="G342" s="215"/>
      <c r="I342" s="123"/>
      <c r="J342" s="123"/>
      <c r="K342" s="123"/>
      <c r="L342" s="123"/>
    </row>
    <row r="343" spans="7:12" x14ac:dyDescent="0.25">
      <c r="G343" s="215"/>
      <c r="I343" s="123"/>
      <c r="J343" s="123"/>
      <c r="K343" s="123"/>
      <c r="L343" s="123"/>
    </row>
    <row r="344" spans="7:12" x14ac:dyDescent="0.25">
      <c r="I344" s="123"/>
      <c r="J344" s="123"/>
      <c r="K344" s="123"/>
      <c r="L344" s="123"/>
    </row>
    <row r="345" spans="7:12" x14ac:dyDescent="0.25">
      <c r="I345" s="123"/>
      <c r="J345" s="123"/>
      <c r="K345" s="123"/>
      <c r="L345" s="123"/>
    </row>
    <row r="346" spans="7:12" x14ac:dyDescent="0.25">
      <c r="I346" s="123"/>
      <c r="J346" s="123"/>
      <c r="K346" s="123"/>
      <c r="L346" s="123"/>
    </row>
    <row r="347" spans="7:12" x14ac:dyDescent="0.25">
      <c r="I347" s="123"/>
      <c r="J347" s="123"/>
      <c r="K347" s="123"/>
      <c r="L347" s="123"/>
    </row>
    <row r="348" spans="7:12" x14ac:dyDescent="0.25">
      <c r="I348" s="123"/>
      <c r="J348" s="123"/>
      <c r="K348" s="123"/>
      <c r="L348" s="123"/>
    </row>
    <row r="349" spans="7:12" x14ac:dyDescent="0.25">
      <c r="I349" s="123"/>
      <c r="J349" s="123"/>
      <c r="K349" s="123"/>
      <c r="L349" s="123"/>
    </row>
    <row r="350" spans="7:12" x14ac:dyDescent="0.25">
      <c r="I350" s="123"/>
      <c r="J350" s="123"/>
      <c r="K350" s="123"/>
      <c r="L350" s="123"/>
    </row>
    <row r="351" spans="7:12" x14ac:dyDescent="0.25">
      <c r="I351" s="123"/>
      <c r="J351" s="123"/>
      <c r="K351" s="123"/>
      <c r="L351" s="123"/>
    </row>
    <row r="352" spans="7: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row r="4537" spans="9:12" x14ac:dyDescent="0.25">
      <c r="I4537" s="123"/>
      <c r="J4537" s="123"/>
      <c r="K4537" s="123"/>
      <c r="L4537" s="123"/>
    </row>
    <row r="4538" spans="9:12" x14ac:dyDescent="0.25">
      <c r="I4538" s="123"/>
      <c r="J4538" s="123"/>
      <c r="K4538" s="123"/>
      <c r="L4538" s="123"/>
    </row>
    <row r="4539" spans="9:12" x14ac:dyDescent="0.25">
      <c r="I4539" s="123"/>
      <c r="J4539" s="123"/>
      <c r="K4539" s="123"/>
      <c r="L4539" s="123"/>
    </row>
    <row r="4540" spans="9:12" x14ac:dyDescent="0.25">
      <c r="I4540" s="123"/>
      <c r="J4540" s="123"/>
      <c r="K4540" s="123"/>
      <c r="L4540" s="123"/>
    </row>
    <row r="4541" spans="9:12" x14ac:dyDescent="0.25">
      <c r="I4541" s="123"/>
      <c r="J4541" s="123"/>
      <c r="K4541" s="123"/>
      <c r="L4541" s="123"/>
    </row>
    <row r="4542" spans="9:12" x14ac:dyDescent="0.25">
      <c r="I4542" s="123"/>
      <c r="J4542" s="123"/>
      <c r="K4542" s="123"/>
      <c r="L4542" s="123"/>
    </row>
    <row r="4543" spans="9:12" x14ac:dyDescent="0.25">
      <c r="I4543" s="123"/>
      <c r="J4543" s="123"/>
      <c r="K4543" s="123"/>
      <c r="L4543" s="123"/>
    </row>
    <row r="4544" spans="9:12" x14ac:dyDescent="0.25">
      <c r="I4544" s="123"/>
      <c r="J4544" s="123"/>
      <c r="K4544" s="123"/>
      <c r="L4544" s="123"/>
    </row>
    <row r="4545" spans="9:12" x14ac:dyDescent="0.25">
      <c r="I4545" s="123"/>
      <c r="J4545" s="123"/>
      <c r="K4545" s="123"/>
      <c r="L4545" s="123"/>
    </row>
    <row r="4546" spans="9:12" x14ac:dyDescent="0.25">
      <c r="I4546" s="123"/>
      <c r="J4546" s="123"/>
      <c r="K4546" s="123"/>
      <c r="L4546" s="123"/>
    </row>
    <row r="4547" spans="9:12" x14ac:dyDescent="0.25">
      <c r="I4547" s="123"/>
      <c r="J4547" s="123"/>
      <c r="K4547" s="123"/>
      <c r="L4547" s="123"/>
    </row>
    <row r="4548" spans="9:12" x14ac:dyDescent="0.25">
      <c r="I4548" s="123"/>
      <c r="J4548" s="123"/>
      <c r="K4548" s="123"/>
      <c r="L4548" s="123"/>
    </row>
    <row r="4549" spans="9:12" x14ac:dyDescent="0.25">
      <c r="I4549" s="123"/>
      <c r="J4549" s="123"/>
      <c r="K4549" s="123"/>
      <c r="L4549" s="123"/>
    </row>
    <row r="4550" spans="9:12" x14ac:dyDescent="0.25">
      <c r="I4550" s="123"/>
      <c r="J4550" s="123"/>
      <c r="K4550" s="123"/>
      <c r="L4550" s="123"/>
    </row>
    <row r="4551" spans="9:12" x14ac:dyDescent="0.25">
      <c r="I4551" s="123"/>
      <c r="J4551" s="123"/>
      <c r="K4551" s="123"/>
      <c r="L4551" s="123"/>
    </row>
    <row r="4552" spans="9:12" x14ac:dyDescent="0.25">
      <c r="I4552" s="123"/>
      <c r="J4552" s="123"/>
      <c r="K4552" s="123"/>
      <c r="L4552" s="123"/>
    </row>
    <row r="4553" spans="9:12" x14ac:dyDescent="0.25">
      <c r="I4553" s="123"/>
      <c r="J4553" s="123"/>
      <c r="K4553" s="123"/>
      <c r="L4553" s="123"/>
    </row>
    <row r="4554" spans="9:12" x14ac:dyDescent="0.25">
      <c r="I4554" s="123"/>
      <c r="J4554" s="123"/>
      <c r="K4554" s="123"/>
      <c r="L4554" s="123"/>
    </row>
    <row r="4555" spans="9:12" x14ac:dyDescent="0.25">
      <c r="I4555" s="123"/>
      <c r="J4555" s="123"/>
      <c r="K4555" s="123"/>
      <c r="L4555" s="123"/>
    </row>
    <row r="4556" spans="9:12" x14ac:dyDescent="0.25">
      <c r="I4556" s="123"/>
      <c r="J4556" s="123"/>
      <c r="K4556" s="123"/>
      <c r="L4556" s="123"/>
    </row>
    <row r="4557" spans="9:12" x14ac:dyDescent="0.25">
      <c r="I4557" s="123"/>
      <c r="J4557" s="123"/>
      <c r="K4557" s="123"/>
      <c r="L4557" s="123"/>
    </row>
    <row r="4558" spans="9:12" x14ac:dyDescent="0.25">
      <c r="I4558" s="123"/>
      <c r="J4558" s="123"/>
      <c r="K4558" s="123"/>
      <c r="L4558" s="123"/>
    </row>
    <row r="4559" spans="9:12" x14ac:dyDescent="0.25">
      <c r="I4559" s="123"/>
      <c r="J4559" s="123"/>
      <c r="K4559" s="123"/>
      <c r="L4559" s="123"/>
    </row>
    <row r="4560" spans="9:12" x14ac:dyDescent="0.25">
      <c r="I4560" s="123"/>
      <c r="J4560" s="123"/>
      <c r="K4560" s="123"/>
      <c r="L4560" s="123"/>
    </row>
    <row r="4561" spans="9:12" x14ac:dyDescent="0.25">
      <c r="I4561" s="123"/>
      <c r="J4561" s="123"/>
      <c r="K4561" s="123"/>
      <c r="L4561" s="123"/>
    </row>
    <row r="4562" spans="9:12" x14ac:dyDescent="0.25">
      <c r="I4562" s="123"/>
      <c r="J4562" s="123"/>
      <c r="K4562" s="123"/>
      <c r="L4562" s="123"/>
    </row>
    <row r="4563" spans="9:12" x14ac:dyDescent="0.25">
      <c r="I4563" s="123"/>
      <c r="J4563" s="123"/>
      <c r="K4563" s="123"/>
      <c r="L4563" s="123"/>
    </row>
    <row r="4564" spans="9:12" x14ac:dyDescent="0.25">
      <c r="I4564" s="123"/>
      <c r="J4564" s="123"/>
      <c r="K4564" s="123"/>
      <c r="L4564" s="123"/>
    </row>
    <row r="4565" spans="9:12" x14ac:dyDescent="0.25">
      <c r="I4565" s="123"/>
      <c r="J4565" s="123"/>
      <c r="K4565" s="123"/>
      <c r="L4565" s="123"/>
    </row>
    <row r="4566" spans="9:12" x14ac:dyDescent="0.25">
      <c r="I4566" s="123"/>
      <c r="J4566" s="123"/>
      <c r="K4566" s="123"/>
      <c r="L4566" s="123"/>
    </row>
    <row r="4567" spans="9:12" x14ac:dyDescent="0.25">
      <c r="I4567" s="123"/>
      <c r="J4567" s="123"/>
      <c r="K4567" s="123"/>
      <c r="L4567" s="123"/>
    </row>
    <row r="4568" spans="9:12" x14ac:dyDescent="0.25">
      <c r="I4568" s="123"/>
      <c r="J4568" s="123"/>
      <c r="K4568" s="123"/>
      <c r="L4568" s="123"/>
    </row>
    <row r="4569" spans="9:12" x14ac:dyDescent="0.25">
      <c r="I4569" s="123"/>
      <c r="J4569" s="123"/>
      <c r="K4569" s="123"/>
      <c r="L4569" s="123"/>
    </row>
    <row r="4570" spans="9:12" x14ac:dyDescent="0.25">
      <c r="I4570" s="123"/>
      <c r="J4570" s="123"/>
      <c r="K4570" s="123"/>
      <c r="L4570" s="123"/>
    </row>
    <row r="4571" spans="9:12" x14ac:dyDescent="0.25">
      <c r="I4571" s="123"/>
      <c r="J4571" s="123"/>
      <c r="K4571" s="123"/>
      <c r="L4571" s="123"/>
    </row>
    <row r="4572" spans="9:12" x14ac:dyDescent="0.25">
      <c r="I4572" s="123"/>
      <c r="J4572" s="123"/>
      <c r="K4572" s="123"/>
      <c r="L4572" s="123"/>
    </row>
    <row r="4573" spans="9:12" x14ac:dyDescent="0.25">
      <c r="I4573" s="123"/>
      <c r="J4573" s="123"/>
      <c r="K4573" s="123"/>
      <c r="L4573" s="123"/>
    </row>
    <row r="4574" spans="9:12" x14ac:dyDescent="0.25">
      <c r="I4574" s="123"/>
      <c r="J4574" s="123"/>
      <c r="K4574" s="123"/>
      <c r="L4574" s="123"/>
    </row>
    <row r="4575" spans="9:12" x14ac:dyDescent="0.25">
      <c r="I4575" s="123"/>
      <c r="J4575" s="123"/>
      <c r="K4575" s="123"/>
      <c r="L4575" s="123"/>
    </row>
    <row r="4576" spans="9:12" x14ac:dyDescent="0.25">
      <c r="I4576" s="123"/>
      <c r="J4576" s="123"/>
      <c r="K4576" s="123"/>
      <c r="L4576" s="123"/>
    </row>
    <row r="4577" spans="9:12" x14ac:dyDescent="0.25">
      <c r="I4577" s="123"/>
      <c r="J4577" s="123"/>
      <c r="K4577" s="123"/>
      <c r="L4577" s="123"/>
    </row>
    <row r="4578" spans="9:12" x14ac:dyDescent="0.25">
      <c r="I4578" s="123"/>
      <c r="J4578" s="123"/>
      <c r="K4578" s="123"/>
      <c r="L4578" s="123"/>
    </row>
    <row r="4579" spans="9:12" x14ac:dyDescent="0.25">
      <c r="I4579" s="123"/>
      <c r="J4579" s="123"/>
      <c r="K4579" s="123"/>
      <c r="L4579" s="123"/>
    </row>
    <row r="4580" spans="9:12" x14ac:dyDescent="0.25">
      <c r="I4580" s="123"/>
      <c r="J4580" s="123"/>
      <c r="K4580" s="123"/>
      <c r="L4580" s="123"/>
    </row>
    <row r="4581" spans="9:12" x14ac:dyDescent="0.25">
      <c r="I4581" s="123"/>
      <c r="J4581" s="123"/>
      <c r="K4581" s="123"/>
      <c r="L4581" s="123"/>
    </row>
  </sheetData>
  <mergeCells count="2">
    <mergeCell ref="A1:N1"/>
    <mergeCell ref="A2:N2"/>
  </mergeCells>
  <pageMargins left="0" right="0" top="0" bottom="0" header="0.3" footer="0.3"/>
  <pageSetup paperSize="9" scale="90"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E9FA-2D16-4E07-AFE9-DA3030991AE1}">
  <dimension ref="A1:O4583"/>
  <sheetViews>
    <sheetView topLeftCell="C1" zoomScale="110" zoomScaleNormal="85" workbookViewId="0">
      <selection activeCell="L9" sqref="L9"/>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4" s="85" customFormat="1" ht="31.5" x14ac:dyDescent="0.25">
      <c r="A1" s="1092" t="s">
        <v>45</v>
      </c>
      <c r="B1" s="1092"/>
      <c r="C1" s="1092"/>
      <c r="D1" s="1092"/>
      <c r="E1" s="1092"/>
      <c r="F1" s="1092"/>
      <c r="G1" s="1092"/>
      <c r="H1" s="1092"/>
      <c r="I1" s="1092"/>
      <c r="J1" s="1092"/>
      <c r="K1" s="1092"/>
      <c r="L1" s="1092"/>
      <c r="M1" s="1092"/>
      <c r="N1" s="1092"/>
    </row>
    <row r="2" spans="1:14" s="85" customFormat="1" ht="18.75" x14ac:dyDescent="0.25">
      <c r="A2" s="1093" t="s">
        <v>262</v>
      </c>
      <c r="B2" s="1093"/>
      <c r="C2" s="1093"/>
      <c r="D2" s="1093"/>
      <c r="E2" s="1093"/>
      <c r="F2" s="1093"/>
      <c r="G2" s="1093"/>
      <c r="H2" s="1093"/>
      <c r="I2" s="1093"/>
      <c r="J2" s="1093"/>
      <c r="K2" s="1093"/>
      <c r="L2" s="1093"/>
      <c r="M2" s="1093"/>
      <c r="N2" s="1093"/>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12">
        <v>44287</v>
      </c>
      <c r="B4" s="313" t="s">
        <v>141</v>
      </c>
      <c r="C4" s="314"/>
      <c r="D4" s="315"/>
      <c r="E4" s="316"/>
      <c r="F4" s="679"/>
      <c r="G4" s="715">
        <v>0</v>
      </c>
      <c r="H4" s="317"/>
      <c r="I4" s="680" t="s">
        <v>18</v>
      </c>
      <c r="J4" s="681"/>
      <c r="K4" s="682" t="s">
        <v>135</v>
      </c>
      <c r="L4" s="681" t="s">
        <v>46</v>
      </c>
      <c r="M4" s="318"/>
      <c r="N4" s="319"/>
    </row>
    <row r="5" spans="1:14" s="23" customFormat="1" ht="14.25" customHeight="1" x14ac:dyDescent="0.25">
      <c r="A5" s="271">
        <v>44298</v>
      </c>
      <c r="B5" s="272" t="s">
        <v>105</v>
      </c>
      <c r="C5" s="272" t="s">
        <v>50</v>
      </c>
      <c r="D5" s="272" t="s">
        <v>91</v>
      </c>
      <c r="E5" s="746"/>
      <c r="F5" s="276">
        <v>20000</v>
      </c>
      <c r="G5" s="276">
        <f>G4-E5+F5</f>
        <v>20000</v>
      </c>
      <c r="H5" s="657" t="s">
        <v>263</v>
      </c>
      <c r="I5" s="657" t="s">
        <v>18</v>
      </c>
      <c r="J5" s="412" t="s">
        <v>266</v>
      </c>
      <c r="K5" s="412" t="s">
        <v>135</v>
      </c>
      <c r="L5" s="412" t="s">
        <v>46</v>
      </c>
      <c r="M5" s="410"/>
      <c r="N5" s="411"/>
    </row>
    <row r="6" spans="1:14" s="23" customFormat="1" ht="16.5" customHeight="1" x14ac:dyDescent="0.25">
      <c r="A6" s="244">
        <v>44298</v>
      </c>
      <c r="B6" s="245" t="s">
        <v>68</v>
      </c>
      <c r="C6" s="245" t="s">
        <v>67</v>
      </c>
      <c r="D6" s="246" t="s">
        <v>91</v>
      </c>
      <c r="E6" s="203">
        <v>7000</v>
      </c>
      <c r="F6" s="203"/>
      <c r="G6" s="220">
        <f>G5-E6+F6</f>
        <v>13000</v>
      </c>
      <c r="H6" s="308" t="s">
        <v>263</v>
      </c>
      <c r="I6" s="766" t="s">
        <v>18</v>
      </c>
      <c r="J6" s="290" t="s">
        <v>266</v>
      </c>
      <c r="K6" s="290" t="s">
        <v>135</v>
      </c>
      <c r="L6" s="309" t="s">
        <v>46</v>
      </c>
      <c r="M6" s="186"/>
      <c r="N6" s="261" t="s">
        <v>264</v>
      </c>
    </row>
    <row r="7" spans="1:14" s="23" customFormat="1" ht="15" customHeight="1" x14ac:dyDescent="0.25">
      <c r="A7" s="244">
        <v>44298</v>
      </c>
      <c r="B7" s="245" t="s">
        <v>68</v>
      </c>
      <c r="C7" s="245" t="s">
        <v>67</v>
      </c>
      <c r="D7" s="246" t="s">
        <v>91</v>
      </c>
      <c r="E7" s="227">
        <v>6000</v>
      </c>
      <c r="F7" s="203"/>
      <c r="G7" s="220">
        <f t="shared" ref="G7:G21" si="0">G6-E7+F7</f>
        <v>7000</v>
      </c>
      <c r="H7" s="260" t="s">
        <v>263</v>
      </c>
      <c r="I7" s="495" t="s">
        <v>18</v>
      </c>
      <c r="J7" s="290" t="s">
        <v>266</v>
      </c>
      <c r="K7" s="290" t="s">
        <v>135</v>
      </c>
      <c r="L7" s="309" t="s">
        <v>46</v>
      </c>
      <c r="M7" s="186"/>
      <c r="N7" s="261" t="s">
        <v>265</v>
      </c>
    </row>
    <row r="8" spans="1:14" s="23" customFormat="1" ht="15" customHeight="1" x14ac:dyDescent="0.25">
      <c r="A8" s="244">
        <v>44299</v>
      </c>
      <c r="B8" s="245" t="s">
        <v>68</v>
      </c>
      <c r="C8" s="245" t="s">
        <v>67</v>
      </c>
      <c r="D8" s="246" t="s">
        <v>91</v>
      </c>
      <c r="E8" s="203">
        <v>6000</v>
      </c>
      <c r="F8" s="203"/>
      <c r="G8" s="220">
        <f t="shared" si="0"/>
        <v>1000</v>
      </c>
      <c r="H8" s="260" t="s">
        <v>263</v>
      </c>
      <c r="I8" s="495" t="s">
        <v>18</v>
      </c>
      <c r="J8" s="290" t="s">
        <v>266</v>
      </c>
      <c r="K8" s="290" t="s">
        <v>135</v>
      </c>
      <c r="L8" s="309" t="s">
        <v>46</v>
      </c>
      <c r="M8" s="186"/>
      <c r="N8" s="261" t="s">
        <v>264</v>
      </c>
    </row>
    <row r="9" spans="1:14" s="97" customFormat="1" ht="14.25" customHeight="1" x14ac:dyDescent="0.25">
      <c r="A9" s="921">
        <v>44299</v>
      </c>
      <c r="B9" s="245" t="s">
        <v>72</v>
      </c>
      <c r="C9" s="245" t="s">
        <v>50</v>
      </c>
      <c r="D9" s="246" t="s">
        <v>91</v>
      </c>
      <c r="E9" s="203"/>
      <c r="F9" s="203">
        <v>-1000</v>
      </c>
      <c r="G9" s="220">
        <f t="shared" si="0"/>
        <v>0</v>
      </c>
      <c r="H9" s="260" t="s">
        <v>263</v>
      </c>
      <c r="I9" s="495" t="s">
        <v>18</v>
      </c>
      <c r="J9" s="290" t="s">
        <v>266</v>
      </c>
      <c r="K9" s="290" t="s">
        <v>135</v>
      </c>
      <c r="L9" s="309" t="s">
        <v>46</v>
      </c>
      <c r="M9" s="186"/>
      <c r="N9" s="261"/>
    </row>
    <row r="10" spans="1:14" s="97" customFormat="1" x14ac:dyDescent="0.25">
      <c r="A10" s="891">
        <v>44299</v>
      </c>
      <c r="B10" s="280" t="s">
        <v>105</v>
      </c>
      <c r="C10" s="280" t="s">
        <v>50</v>
      </c>
      <c r="D10" s="892" t="s">
        <v>91</v>
      </c>
      <c r="E10" s="276"/>
      <c r="F10" s="276">
        <v>45000</v>
      </c>
      <c r="G10" s="279">
        <f t="shared" si="0"/>
        <v>45000</v>
      </c>
      <c r="H10" s="409" t="s">
        <v>263</v>
      </c>
      <c r="I10" s="409" t="s">
        <v>18</v>
      </c>
      <c r="J10" s="412" t="s">
        <v>298</v>
      </c>
      <c r="K10" s="412" t="s">
        <v>135</v>
      </c>
      <c r="L10" s="412" t="s">
        <v>46</v>
      </c>
      <c r="M10" s="410"/>
      <c r="N10" s="411"/>
    </row>
    <row r="11" spans="1:14" x14ac:dyDescent="0.25">
      <c r="A11" s="244">
        <v>44299</v>
      </c>
      <c r="B11" s="245" t="s">
        <v>68</v>
      </c>
      <c r="C11" s="245" t="s">
        <v>67</v>
      </c>
      <c r="D11" s="246" t="s">
        <v>91</v>
      </c>
      <c r="E11" s="220">
        <v>8000</v>
      </c>
      <c r="F11" s="220"/>
      <c r="G11" s="220">
        <f t="shared" si="0"/>
        <v>37000</v>
      </c>
      <c r="H11" s="260" t="s">
        <v>263</v>
      </c>
      <c r="I11" s="495" t="s">
        <v>18</v>
      </c>
      <c r="J11" s="290" t="s">
        <v>298</v>
      </c>
      <c r="K11" s="290" t="s">
        <v>135</v>
      </c>
      <c r="L11" s="309" t="s">
        <v>46</v>
      </c>
      <c r="M11" s="223"/>
      <c r="N11" s="224" t="s">
        <v>299</v>
      </c>
    </row>
    <row r="12" spans="1:14" x14ac:dyDescent="0.25">
      <c r="A12" s="244">
        <v>44299</v>
      </c>
      <c r="B12" s="245" t="s">
        <v>68</v>
      </c>
      <c r="C12" s="245" t="s">
        <v>67</v>
      </c>
      <c r="D12" s="246" t="s">
        <v>91</v>
      </c>
      <c r="E12" s="219">
        <v>6000</v>
      </c>
      <c r="F12" s="203"/>
      <c r="G12" s="220">
        <f t="shared" si="0"/>
        <v>31000</v>
      </c>
      <c r="H12" s="260" t="s">
        <v>263</v>
      </c>
      <c r="I12" s="495" t="s">
        <v>18</v>
      </c>
      <c r="J12" s="290" t="s">
        <v>298</v>
      </c>
      <c r="K12" s="290" t="s">
        <v>135</v>
      </c>
      <c r="L12" s="309" t="s">
        <v>46</v>
      </c>
      <c r="M12" s="223"/>
      <c r="N12" s="224" t="s">
        <v>300</v>
      </c>
    </row>
    <row r="13" spans="1:14" ht="15" customHeight="1" x14ac:dyDescent="0.25">
      <c r="A13" s="244">
        <v>44299</v>
      </c>
      <c r="B13" s="245" t="s">
        <v>68</v>
      </c>
      <c r="C13" s="245" t="s">
        <v>67</v>
      </c>
      <c r="D13" s="246" t="s">
        <v>91</v>
      </c>
      <c r="E13" s="220">
        <v>4000</v>
      </c>
      <c r="F13" s="203"/>
      <c r="G13" s="220">
        <f t="shared" si="0"/>
        <v>27000</v>
      </c>
      <c r="H13" s="308" t="s">
        <v>263</v>
      </c>
      <c r="I13" s="766" t="s">
        <v>18</v>
      </c>
      <c r="J13" s="290" t="s">
        <v>298</v>
      </c>
      <c r="K13" s="290" t="s">
        <v>135</v>
      </c>
      <c r="L13" s="309" t="s">
        <v>46</v>
      </c>
      <c r="M13" s="291"/>
      <c r="N13" s="251" t="s">
        <v>301</v>
      </c>
    </row>
    <row r="14" spans="1:14" ht="15" customHeight="1" x14ac:dyDescent="0.25">
      <c r="A14" s="244">
        <v>44299</v>
      </c>
      <c r="B14" s="245" t="s">
        <v>68</v>
      </c>
      <c r="C14" s="245" t="s">
        <v>67</v>
      </c>
      <c r="D14" s="246" t="s">
        <v>91</v>
      </c>
      <c r="E14" s="262">
        <v>8000</v>
      </c>
      <c r="F14" s="203"/>
      <c r="G14" s="220">
        <f t="shared" si="0"/>
        <v>19000</v>
      </c>
      <c r="H14" s="308" t="s">
        <v>263</v>
      </c>
      <c r="I14" s="308" t="s">
        <v>18</v>
      </c>
      <c r="J14" s="290" t="s">
        <v>298</v>
      </c>
      <c r="K14" s="290" t="s">
        <v>135</v>
      </c>
      <c r="L14" s="290" t="s">
        <v>46</v>
      </c>
      <c r="M14" s="291"/>
      <c r="N14" s="251" t="s">
        <v>302</v>
      </c>
    </row>
    <row r="15" spans="1:14" ht="12.75" customHeight="1" x14ac:dyDescent="0.25">
      <c r="A15" s="244">
        <v>44299</v>
      </c>
      <c r="B15" s="245" t="s">
        <v>68</v>
      </c>
      <c r="C15" s="245" t="s">
        <v>67</v>
      </c>
      <c r="D15" s="246" t="s">
        <v>91</v>
      </c>
      <c r="E15" s="227">
        <v>7000</v>
      </c>
      <c r="F15" s="203"/>
      <c r="G15" s="220">
        <f t="shared" si="0"/>
        <v>12000</v>
      </c>
      <c r="H15" s="260" t="s">
        <v>263</v>
      </c>
      <c r="I15" s="495" t="s">
        <v>18</v>
      </c>
      <c r="J15" s="290" t="s">
        <v>298</v>
      </c>
      <c r="K15" s="290" t="s">
        <v>135</v>
      </c>
      <c r="L15" s="309" t="s">
        <v>46</v>
      </c>
      <c r="M15" s="210"/>
      <c r="N15" s="212" t="s">
        <v>264</v>
      </c>
    </row>
    <row r="16" spans="1:14" ht="14.25" customHeight="1" x14ac:dyDescent="0.25">
      <c r="A16" s="244">
        <v>44299</v>
      </c>
      <c r="B16" s="245" t="s">
        <v>93</v>
      </c>
      <c r="C16" s="245" t="s">
        <v>93</v>
      </c>
      <c r="D16" s="246" t="s">
        <v>91</v>
      </c>
      <c r="E16" s="220">
        <v>6000</v>
      </c>
      <c r="F16" s="219"/>
      <c r="G16" s="220">
        <f t="shared" si="0"/>
        <v>6000</v>
      </c>
      <c r="H16" s="260" t="s">
        <v>263</v>
      </c>
      <c r="I16" s="495" t="s">
        <v>18</v>
      </c>
      <c r="J16" s="290" t="s">
        <v>298</v>
      </c>
      <c r="K16" s="290" t="s">
        <v>135</v>
      </c>
      <c r="L16" s="309" t="s">
        <v>46</v>
      </c>
      <c r="M16" s="291"/>
      <c r="N16" s="251"/>
    </row>
    <row r="17" spans="1:14" ht="14.25" customHeight="1" x14ac:dyDescent="0.25">
      <c r="A17" s="244">
        <v>44299</v>
      </c>
      <c r="B17" s="245" t="s">
        <v>93</v>
      </c>
      <c r="C17" s="245" t="s">
        <v>93</v>
      </c>
      <c r="D17" s="246" t="s">
        <v>91</v>
      </c>
      <c r="E17" s="220">
        <v>2000</v>
      </c>
      <c r="F17" s="219"/>
      <c r="G17" s="220">
        <f t="shared" si="0"/>
        <v>4000</v>
      </c>
      <c r="H17" s="450" t="s">
        <v>263</v>
      </c>
      <c r="I17" s="495" t="s">
        <v>18</v>
      </c>
      <c r="J17" s="290" t="s">
        <v>298</v>
      </c>
      <c r="K17" s="290" t="s">
        <v>135</v>
      </c>
      <c r="L17" s="309" t="s">
        <v>46</v>
      </c>
      <c r="M17" s="291"/>
      <c r="N17" s="251"/>
    </row>
    <row r="18" spans="1:14" ht="14.25" customHeight="1" x14ac:dyDescent="0.25">
      <c r="A18" s="244">
        <v>44299</v>
      </c>
      <c r="B18" s="245" t="s">
        <v>93</v>
      </c>
      <c r="C18" s="245" t="s">
        <v>93</v>
      </c>
      <c r="D18" s="246" t="s">
        <v>91</v>
      </c>
      <c r="E18" s="220">
        <v>1000</v>
      </c>
      <c r="F18" s="219"/>
      <c r="G18" s="220">
        <f t="shared" si="0"/>
        <v>3000</v>
      </c>
      <c r="H18" s="450" t="s">
        <v>263</v>
      </c>
      <c r="I18" s="495" t="s">
        <v>18</v>
      </c>
      <c r="J18" s="290" t="s">
        <v>298</v>
      </c>
      <c r="K18" s="290" t="s">
        <v>135</v>
      </c>
      <c r="L18" s="309" t="s">
        <v>46</v>
      </c>
      <c r="M18" s="291"/>
      <c r="N18" s="251"/>
    </row>
    <row r="19" spans="1:14" ht="14.25" customHeight="1" x14ac:dyDescent="0.25">
      <c r="A19" s="244">
        <v>44299</v>
      </c>
      <c r="B19" s="245" t="s">
        <v>93</v>
      </c>
      <c r="C19" s="245" t="s">
        <v>93</v>
      </c>
      <c r="D19" s="246" t="s">
        <v>91</v>
      </c>
      <c r="E19" s="220">
        <v>1000</v>
      </c>
      <c r="F19" s="219"/>
      <c r="G19" s="220">
        <f t="shared" si="0"/>
        <v>2000</v>
      </c>
      <c r="H19" s="450" t="s">
        <v>263</v>
      </c>
      <c r="I19" s="495" t="s">
        <v>18</v>
      </c>
      <c r="J19" s="290" t="s">
        <v>298</v>
      </c>
      <c r="K19" s="290" t="s">
        <v>135</v>
      </c>
      <c r="L19" s="309" t="s">
        <v>46</v>
      </c>
      <c r="M19" s="291"/>
      <c r="N19" s="251"/>
    </row>
    <row r="20" spans="1:14" ht="14.25" customHeight="1" x14ac:dyDescent="0.25">
      <c r="A20" s="244">
        <v>44300</v>
      </c>
      <c r="B20" s="245" t="s">
        <v>72</v>
      </c>
      <c r="C20" s="245" t="s">
        <v>50</v>
      </c>
      <c r="D20" s="835" t="s">
        <v>91</v>
      </c>
      <c r="E20" s="220"/>
      <c r="F20" s="219">
        <v>-2000</v>
      </c>
      <c r="G20" s="220">
        <f t="shared" si="0"/>
        <v>0</v>
      </c>
      <c r="H20" s="450" t="s">
        <v>263</v>
      </c>
      <c r="I20" s="495" t="s">
        <v>18</v>
      </c>
      <c r="J20" s="290" t="s">
        <v>298</v>
      </c>
      <c r="K20" s="290" t="s">
        <v>135</v>
      </c>
      <c r="L20" s="309" t="s">
        <v>46</v>
      </c>
      <c r="M20" s="291"/>
      <c r="N20" s="251"/>
    </row>
    <row r="21" spans="1:14" x14ac:dyDescent="0.25">
      <c r="A21" s="271">
        <v>44300</v>
      </c>
      <c r="B21" s="272" t="s">
        <v>105</v>
      </c>
      <c r="C21" s="272" t="s">
        <v>50</v>
      </c>
      <c r="D21" s="272" t="s">
        <v>91</v>
      </c>
      <c r="E21" s="782"/>
      <c r="F21" s="279">
        <v>46000</v>
      </c>
      <c r="G21" s="279">
        <f t="shared" si="0"/>
        <v>46000</v>
      </c>
      <c r="H21" s="431" t="s">
        <v>263</v>
      </c>
      <c r="I21" s="409" t="s">
        <v>18</v>
      </c>
      <c r="J21" s="412" t="s">
        <v>349</v>
      </c>
      <c r="K21" s="412" t="s">
        <v>135</v>
      </c>
      <c r="L21" s="412" t="s">
        <v>46</v>
      </c>
      <c r="M21" s="424"/>
      <c r="N21" s="406"/>
    </row>
    <row r="22" spans="1:14" x14ac:dyDescent="0.25">
      <c r="A22" s="211">
        <v>44300</v>
      </c>
      <c r="B22" s="212" t="s">
        <v>68</v>
      </c>
      <c r="C22" s="212" t="s">
        <v>67</v>
      </c>
      <c r="D22" s="287" t="s">
        <v>91</v>
      </c>
      <c r="E22" s="220">
        <v>9000</v>
      </c>
      <c r="F22" s="262"/>
      <c r="G22" s="203">
        <f>G21-E22+F22</f>
        <v>37000</v>
      </c>
      <c r="H22" s="320" t="s">
        <v>263</v>
      </c>
      <c r="I22" s="495" t="s">
        <v>18</v>
      </c>
      <c r="J22" s="290" t="s">
        <v>349</v>
      </c>
      <c r="K22" s="290" t="s">
        <v>135</v>
      </c>
      <c r="L22" s="309" t="s">
        <v>46</v>
      </c>
      <c r="M22" s="291"/>
      <c r="N22" s="251" t="s">
        <v>350</v>
      </c>
    </row>
    <row r="23" spans="1:14" ht="15" customHeight="1" x14ac:dyDescent="0.25">
      <c r="A23" s="211">
        <v>44300</v>
      </c>
      <c r="B23" s="212" t="s">
        <v>68</v>
      </c>
      <c r="C23" s="212" t="s">
        <v>67</v>
      </c>
      <c r="D23" s="287" t="s">
        <v>91</v>
      </c>
      <c r="E23" s="220">
        <v>4000</v>
      </c>
      <c r="F23" s="262"/>
      <c r="G23" s="220">
        <f t="shared" ref="G23:G29" si="1">G22-E23+F23</f>
        <v>33000</v>
      </c>
      <c r="H23" s="502" t="s">
        <v>263</v>
      </c>
      <c r="I23" s="766" t="s">
        <v>18</v>
      </c>
      <c r="J23" s="290" t="s">
        <v>349</v>
      </c>
      <c r="K23" s="290" t="s">
        <v>135</v>
      </c>
      <c r="L23" s="309" t="s">
        <v>46</v>
      </c>
      <c r="M23" s="291"/>
      <c r="N23" s="251" t="s">
        <v>351</v>
      </c>
    </row>
    <row r="24" spans="1:14" ht="17.25" customHeight="1" x14ac:dyDescent="0.25">
      <c r="A24" s="211">
        <v>44300</v>
      </c>
      <c r="B24" s="212" t="s">
        <v>68</v>
      </c>
      <c r="C24" s="212" t="s">
        <v>67</v>
      </c>
      <c r="D24" s="287" t="s">
        <v>91</v>
      </c>
      <c r="E24" s="219">
        <v>5000</v>
      </c>
      <c r="F24" s="227"/>
      <c r="G24" s="203">
        <f t="shared" si="1"/>
        <v>28000</v>
      </c>
      <c r="H24" s="320" t="s">
        <v>263</v>
      </c>
      <c r="I24" s="495" t="s">
        <v>18</v>
      </c>
      <c r="J24" s="290" t="s">
        <v>349</v>
      </c>
      <c r="K24" s="290" t="s">
        <v>135</v>
      </c>
      <c r="L24" s="251" t="s">
        <v>46</v>
      </c>
      <c r="M24" s="291"/>
      <c r="N24" s="212" t="s">
        <v>352</v>
      </c>
    </row>
    <row r="25" spans="1:14" x14ac:dyDescent="0.25">
      <c r="A25" s="211">
        <v>44300</v>
      </c>
      <c r="B25" s="212" t="s">
        <v>68</v>
      </c>
      <c r="C25" s="212" t="s">
        <v>67</v>
      </c>
      <c r="D25" s="287" t="s">
        <v>91</v>
      </c>
      <c r="E25" s="203">
        <v>7000</v>
      </c>
      <c r="F25" s="203"/>
      <c r="G25" s="203">
        <f t="shared" si="1"/>
        <v>21000</v>
      </c>
      <c r="H25" s="320" t="s">
        <v>263</v>
      </c>
      <c r="I25" s="495" t="s">
        <v>18</v>
      </c>
      <c r="J25" s="290" t="s">
        <v>349</v>
      </c>
      <c r="K25" s="290" t="s">
        <v>135</v>
      </c>
      <c r="L25" s="251" t="s">
        <v>46</v>
      </c>
      <c r="M25" s="291"/>
      <c r="N25" s="212" t="s">
        <v>353</v>
      </c>
    </row>
    <row r="26" spans="1:14" x14ac:dyDescent="0.25">
      <c r="A26" s="211">
        <v>44300</v>
      </c>
      <c r="B26" s="212" t="s">
        <v>68</v>
      </c>
      <c r="C26" s="212" t="s">
        <v>67</v>
      </c>
      <c r="D26" s="287" t="s">
        <v>91</v>
      </c>
      <c r="E26" s="220">
        <v>7000</v>
      </c>
      <c r="F26" s="203"/>
      <c r="G26" s="203">
        <f t="shared" si="1"/>
        <v>14000</v>
      </c>
      <c r="H26" s="450" t="s">
        <v>263</v>
      </c>
      <c r="I26" s="495" t="s">
        <v>18</v>
      </c>
      <c r="J26" s="290" t="s">
        <v>349</v>
      </c>
      <c r="K26" s="290" t="s">
        <v>135</v>
      </c>
      <c r="L26" s="251" t="s">
        <v>46</v>
      </c>
      <c r="M26" s="291"/>
      <c r="N26" s="212" t="s">
        <v>264</v>
      </c>
    </row>
    <row r="27" spans="1:14" ht="17.25" customHeight="1" x14ac:dyDescent="0.25">
      <c r="A27" s="211">
        <v>44300</v>
      </c>
      <c r="B27" s="212" t="s">
        <v>93</v>
      </c>
      <c r="C27" s="212" t="s">
        <v>93</v>
      </c>
      <c r="D27" s="287" t="s">
        <v>91</v>
      </c>
      <c r="E27" s="220">
        <v>2000</v>
      </c>
      <c r="F27" s="718"/>
      <c r="G27" s="203">
        <f t="shared" si="1"/>
        <v>12000</v>
      </c>
      <c r="H27" s="327" t="s">
        <v>263</v>
      </c>
      <c r="I27" s="766" t="s">
        <v>18</v>
      </c>
      <c r="J27" s="290" t="s">
        <v>349</v>
      </c>
      <c r="K27" s="290" t="s">
        <v>135</v>
      </c>
      <c r="L27" s="251" t="s">
        <v>46</v>
      </c>
      <c r="M27" s="291"/>
      <c r="N27" s="299"/>
    </row>
    <row r="28" spans="1:14" ht="14.25" customHeight="1" x14ac:dyDescent="0.25">
      <c r="A28" s="211">
        <v>44300</v>
      </c>
      <c r="B28" s="212" t="s">
        <v>93</v>
      </c>
      <c r="C28" s="212" t="s">
        <v>93</v>
      </c>
      <c r="D28" s="287" t="s">
        <v>91</v>
      </c>
      <c r="E28" s="266">
        <v>5000</v>
      </c>
      <c r="F28" s="203"/>
      <c r="G28" s="203">
        <f t="shared" si="1"/>
        <v>7000</v>
      </c>
      <c r="H28" s="450" t="s">
        <v>263</v>
      </c>
      <c r="I28" s="495" t="s">
        <v>18</v>
      </c>
      <c r="J28" s="290" t="s">
        <v>349</v>
      </c>
      <c r="K28" s="290" t="s">
        <v>135</v>
      </c>
      <c r="L28" s="251" t="s">
        <v>46</v>
      </c>
      <c r="M28" s="291"/>
      <c r="N28" s="212"/>
    </row>
    <row r="29" spans="1:14" x14ac:dyDescent="0.25">
      <c r="A29" s="211">
        <v>44300</v>
      </c>
      <c r="B29" s="212" t="s">
        <v>93</v>
      </c>
      <c r="C29" s="212" t="s">
        <v>93</v>
      </c>
      <c r="D29" s="287" t="s">
        <v>91</v>
      </c>
      <c r="E29" s="220">
        <v>1000</v>
      </c>
      <c r="F29" s="219"/>
      <c r="G29" s="219">
        <f t="shared" si="1"/>
        <v>6000</v>
      </c>
      <c r="H29" s="327" t="s">
        <v>263</v>
      </c>
      <c r="I29" s="766" t="s">
        <v>18</v>
      </c>
      <c r="J29" s="290" t="s">
        <v>349</v>
      </c>
      <c r="K29" s="290" t="s">
        <v>135</v>
      </c>
      <c r="L29" s="251" t="s">
        <v>46</v>
      </c>
      <c r="M29" s="291"/>
      <c r="N29" s="251"/>
    </row>
    <row r="30" spans="1:14" ht="16.5" customHeight="1" x14ac:dyDescent="0.25">
      <c r="A30" s="211">
        <v>44300</v>
      </c>
      <c r="B30" s="212" t="s">
        <v>93</v>
      </c>
      <c r="C30" s="212" t="s">
        <v>93</v>
      </c>
      <c r="D30" s="287" t="s">
        <v>91</v>
      </c>
      <c r="E30" s="227">
        <v>1000</v>
      </c>
      <c r="F30" s="220"/>
      <c r="G30" s="220">
        <f>G29-E30+F30</f>
        <v>5000</v>
      </c>
      <c r="H30" s="450" t="s">
        <v>263</v>
      </c>
      <c r="I30" s="495" t="s">
        <v>18</v>
      </c>
      <c r="J30" s="290" t="s">
        <v>349</v>
      </c>
      <c r="K30" s="290" t="s">
        <v>135</v>
      </c>
      <c r="L30" s="251" t="s">
        <v>46</v>
      </c>
      <c r="M30" s="291"/>
      <c r="N30" s="251"/>
    </row>
    <row r="31" spans="1:14" x14ac:dyDescent="0.25">
      <c r="A31" s="211">
        <v>44300</v>
      </c>
      <c r="B31" s="212" t="s">
        <v>93</v>
      </c>
      <c r="C31" s="212" t="s">
        <v>93</v>
      </c>
      <c r="D31" s="287" t="s">
        <v>91</v>
      </c>
      <c r="E31" s="807">
        <v>1000</v>
      </c>
      <c r="F31" s="240"/>
      <c r="G31" s="220">
        <f t="shared" ref="G31:G46" si="2">G30-E31+F31</f>
        <v>4000</v>
      </c>
      <c r="H31" s="450" t="s">
        <v>263</v>
      </c>
      <c r="I31" s="495" t="s">
        <v>18</v>
      </c>
      <c r="J31" s="290" t="s">
        <v>349</v>
      </c>
      <c r="K31" s="290" t="s">
        <v>135</v>
      </c>
      <c r="L31" s="251" t="s">
        <v>46</v>
      </c>
      <c r="M31" s="210"/>
      <c r="N31" s="212"/>
    </row>
    <row r="32" spans="1:14" ht="15.75" customHeight="1" x14ac:dyDescent="0.25">
      <c r="A32" s="244">
        <v>44301</v>
      </c>
      <c r="B32" s="212" t="s">
        <v>72</v>
      </c>
      <c r="C32" s="212" t="s">
        <v>50</v>
      </c>
      <c r="D32" s="287" t="s">
        <v>91</v>
      </c>
      <c r="E32" s="447"/>
      <c r="F32" s="219">
        <v>-4000</v>
      </c>
      <c r="G32" s="220">
        <f t="shared" si="2"/>
        <v>0</v>
      </c>
      <c r="H32" s="450" t="s">
        <v>263</v>
      </c>
      <c r="I32" s="495" t="s">
        <v>18</v>
      </c>
      <c r="J32" s="290" t="s">
        <v>349</v>
      </c>
      <c r="K32" s="290" t="s">
        <v>135</v>
      </c>
      <c r="L32" s="251" t="s">
        <v>46</v>
      </c>
      <c r="M32" s="210"/>
      <c r="N32" s="212"/>
    </row>
    <row r="33" spans="1:14" x14ac:dyDescent="0.25">
      <c r="A33" s="271">
        <v>44301</v>
      </c>
      <c r="B33" s="272" t="s">
        <v>105</v>
      </c>
      <c r="C33" s="272" t="s">
        <v>50</v>
      </c>
      <c r="D33" s="407" t="s">
        <v>91</v>
      </c>
      <c r="E33" s="908"/>
      <c r="F33" s="761">
        <v>50000</v>
      </c>
      <c r="G33" s="279">
        <f t="shared" si="2"/>
        <v>50000</v>
      </c>
      <c r="H33" s="431" t="s">
        <v>263</v>
      </c>
      <c r="I33" s="409" t="s">
        <v>18</v>
      </c>
      <c r="J33" s="412" t="s">
        <v>384</v>
      </c>
      <c r="K33" s="412" t="s">
        <v>135</v>
      </c>
      <c r="L33" s="406" t="s">
        <v>46</v>
      </c>
      <c r="M33" s="273"/>
      <c r="N33" s="727"/>
    </row>
    <row r="34" spans="1:14" x14ac:dyDescent="0.25">
      <c r="A34" s="211">
        <v>44301</v>
      </c>
      <c r="B34" s="245" t="s">
        <v>68</v>
      </c>
      <c r="C34" s="245" t="s">
        <v>67</v>
      </c>
      <c r="D34" s="246" t="s">
        <v>91</v>
      </c>
      <c r="E34" s="277">
        <v>9000</v>
      </c>
      <c r="F34" s="222"/>
      <c r="G34" s="220">
        <f t="shared" si="2"/>
        <v>41000</v>
      </c>
      <c r="H34" s="450" t="s">
        <v>263</v>
      </c>
      <c r="I34" s="495" t="s">
        <v>18</v>
      </c>
      <c r="J34" s="290" t="s">
        <v>384</v>
      </c>
      <c r="K34" s="290" t="s">
        <v>135</v>
      </c>
      <c r="L34" s="251" t="s">
        <v>46</v>
      </c>
      <c r="M34" s="210"/>
      <c r="N34" s="212" t="s">
        <v>385</v>
      </c>
    </row>
    <row r="35" spans="1:14" x14ac:dyDescent="0.25">
      <c r="A35" s="211">
        <v>44301</v>
      </c>
      <c r="B35" s="245" t="s">
        <v>68</v>
      </c>
      <c r="C35" s="245" t="s">
        <v>67</v>
      </c>
      <c r="D35" s="246" t="s">
        <v>91</v>
      </c>
      <c r="E35" s="220">
        <v>5000</v>
      </c>
      <c r="F35" s="220"/>
      <c r="G35" s="220">
        <f t="shared" si="2"/>
        <v>36000</v>
      </c>
      <c r="H35" s="450" t="s">
        <v>263</v>
      </c>
      <c r="I35" s="495" t="s">
        <v>18</v>
      </c>
      <c r="J35" s="290" t="s">
        <v>384</v>
      </c>
      <c r="K35" s="290" t="s">
        <v>135</v>
      </c>
      <c r="L35" s="251" t="s">
        <v>46</v>
      </c>
      <c r="M35" s="210"/>
      <c r="N35" s="212" t="s">
        <v>386</v>
      </c>
    </row>
    <row r="36" spans="1:14" x14ac:dyDescent="0.25">
      <c r="A36" s="211">
        <v>44301</v>
      </c>
      <c r="B36" s="245" t="s">
        <v>68</v>
      </c>
      <c r="C36" s="245" t="s">
        <v>67</v>
      </c>
      <c r="D36" s="246" t="s">
        <v>91</v>
      </c>
      <c r="E36" s="240">
        <v>6000</v>
      </c>
      <c r="F36" s="240"/>
      <c r="G36" s="220">
        <f t="shared" si="2"/>
        <v>30000</v>
      </c>
      <c r="H36" s="450" t="s">
        <v>263</v>
      </c>
      <c r="I36" s="495" t="s">
        <v>18</v>
      </c>
      <c r="J36" s="290" t="s">
        <v>384</v>
      </c>
      <c r="K36" s="290" t="s">
        <v>135</v>
      </c>
      <c r="L36" s="251" t="s">
        <v>46</v>
      </c>
      <c r="M36" s="269"/>
      <c r="N36" s="270" t="s">
        <v>387</v>
      </c>
    </row>
    <row r="37" spans="1:14" ht="17.25" customHeight="1" x14ac:dyDescent="0.25">
      <c r="A37" s="211">
        <v>44301</v>
      </c>
      <c r="B37" s="245" t="s">
        <v>68</v>
      </c>
      <c r="C37" s="245" t="s">
        <v>67</v>
      </c>
      <c r="D37" s="246" t="s">
        <v>91</v>
      </c>
      <c r="E37" s="266">
        <v>8000</v>
      </c>
      <c r="F37" s="220"/>
      <c r="G37" s="220">
        <f t="shared" si="2"/>
        <v>22000</v>
      </c>
      <c r="H37" s="450" t="s">
        <v>263</v>
      </c>
      <c r="I37" s="495" t="s">
        <v>18</v>
      </c>
      <c r="J37" s="290" t="s">
        <v>384</v>
      </c>
      <c r="K37" s="290" t="s">
        <v>135</v>
      </c>
      <c r="L37" s="251" t="s">
        <v>46</v>
      </c>
      <c r="M37" s="210"/>
      <c r="N37" s="212" t="s">
        <v>388</v>
      </c>
    </row>
    <row r="38" spans="1:14" ht="15.75" customHeight="1" x14ac:dyDescent="0.25">
      <c r="A38" s="211">
        <v>44301</v>
      </c>
      <c r="B38" s="245" t="s">
        <v>68</v>
      </c>
      <c r="C38" s="245" t="s">
        <v>67</v>
      </c>
      <c r="D38" s="246" t="s">
        <v>91</v>
      </c>
      <c r="E38" s="447">
        <v>7000</v>
      </c>
      <c r="F38" s="262"/>
      <c r="G38" s="220">
        <f t="shared" si="2"/>
        <v>15000</v>
      </c>
      <c r="H38" s="327" t="s">
        <v>263</v>
      </c>
      <c r="I38" s="766" t="s">
        <v>18</v>
      </c>
      <c r="J38" s="290" t="s">
        <v>384</v>
      </c>
      <c r="K38" s="290" t="s">
        <v>135</v>
      </c>
      <c r="L38" s="251" t="s">
        <v>46</v>
      </c>
      <c r="M38" s="291"/>
      <c r="N38" s="654" t="s">
        <v>264</v>
      </c>
    </row>
    <row r="39" spans="1:14" x14ac:dyDescent="0.25">
      <c r="A39" s="211">
        <v>44301</v>
      </c>
      <c r="B39" s="251" t="s">
        <v>93</v>
      </c>
      <c r="C39" s="251" t="s">
        <v>93</v>
      </c>
      <c r="D39" s="251" t="s">
        <v>91</v>
      </c>
      <c r="E39" s="222">
        <v>2000</v>
      </c>
      <c r="F39" s="240"/>
      <c r="G39" s="220">
        <f t="shared" si="2"/>
        <v>13000</v>
      </c>
      <c r="H39" s="210" t="s">
        <v>263</v>
      </c>
      <c r="I39" s="210" t="s">
        <v>18</v>
      </c>
      <c r="J39" s="290" t="s">
        <v>384</v>
      </c>
      <c r="K39" s="290" t="s">
        <v>135</v>
      </c>
      <c r="L39" s="251" t="s">
        <v>46</v>
      </c>
      <c r="M39" s="210"/>
      <c r="N39" s="218"/>
    </row>
    <row r="40" spans="1:14" x14ac:dyDescent="0.25">
      <c r="A40" s="211">
        <v>44301</v>
      </c>
      <c r="B40" s="251" t="s">
        <v>93</v>
      </c>
      <c r="C40" s="251" t="s">
        <v>93</v>
      </c>
      <c r="D40" s="251" t="s">
        <v>91</v>
      </c>
      <c r="E40" s="220">
        <v>1000</v>
      </c>
      <c r="F40" s="203"/>
      <c r="G40" s="220">
        <f t="shared" si="2"/>
        <v>12000</v>
      </c>
      <c r="H40" s="210" t="s">
        <v>263</v>
      </c>
      <c r="I40" s="210" t="s">
        <v>18</v>
      </c>
      <c r="J40" s="290" t="s">
        <v>384</v>
      </c>
      <c r="K40" s="290" t="s">
        <v>135</v>
      </c>
      <c r="L40" s="251" t="s">
        <v>46</v>
      </c>
      <c r="M40" s="210"/>
      <c r="N40" s="212"/>
    </row>
    <row r="41" spans="1:14" ht="17.25" customHeight="1" x14ac:dyDescent="0.25">
      <c r="A41" s="211">
        <v>44301</v>
      </c>
      <c r="B41" s="251" t="s">
        <v>93</v>
      </c>
      <c r="C41" s="251" t="s">
        <v>93</v>
      </c>
      <c r="D41" s="251" t="s">
        <v>91</v>
      </c>
      <c r="E41" s="227">
        <v>5000</v>
      </c>
      <c r="F41" s="227"/>
      <c r="G41" s="220">
        <f t="shared" si="2"/>
        <v>7000</v>
      </c>
      <c r="H41" s="210" t="s">
        <v>263</v>
      </c>
      <c r="I41" s="210" t="s">
        <v>18</v>
      </c>
      <c r="J41" s="290" t="s">
        <v>384</v>
      </c>
      <c r="K41" s="290" t="s">
        <v>135</v>
      </c>
      <c r="L41" s="251" t="s">
        <v>46</v>
      </c>
      <c r="M41" s="210"/>
      <c r="N41" s="212"/>
    </row>
    <row r="42" spans="1:14" x14ac:dyDescent="0.25">
      <c r="A42" s="211">
        <v>44301</v>
      </c>
      <c r="B42" s="251" t="s">
        <v>93</v>
      </c>
      <c r="C42" s="251" t="s">
        <v>93</v>
      </c>
      <c r="D42" s="251" t="s">
        <v>91</v>
      </c>
      <c r="E42" s="220">
        <v>2000</v>
      </c>
      <c r="F42" s="227"/>
      <c r="G42" s="220">
        <f t="shared" si="2"/>
        <v>5000</v>
      </c>
      <c r="H42" s="210" t="s">
        <v>263</v>
      </c>
      <c r="I42" s="210" t="s">
        <v>18</v>
      </c>
      <c r="J42" s="290" t="s">
        <v>384</v>
      </c>
      <c r="K42" s="290" t="s">
        <v>135</v>
      </c>
      <c r="L42" s="251" t="s">
        <v>46</v>
      </c>
      <c r="M42" s="210"/>
      <c r="N42" s="212"/>
    </row>
    <row r="43" spans="1:14" ht="15.75" customHeight="1" x14ac:dyDescent="0.25">
      <c r="A43" s="703">
        <v>44302</v>
      </c>
      <c r="B43" s="245" t="s">
        <v>72</v>
      </c>
      <c r="C43" s="218" t="s">
        <v>50</v>
      </c>
      <c r="D43" s="218" t="s">
        <v>91</v>
      </c>
      <c r="E43" s="219"/>
      <c r="F43" s="219">
        <v>-5000</v>
      </c>
      <c r="G43" s="220">
        <f t="shared" si="2"/>
        <v>0</v>
      </c>
      <c r="H43" s="210" t="s">
        <v>263</v>
      </c>
      <c r="I43" s="210" t="s">
        <v>18</v>
      </c>
      <c r="J43" s="290" t="s">
        <v>384</v>
      </c>
      <c r="K43" s="290" t="s">
        <v>135</v>
      </c>
      <c r="L43" s="251" t="s">
        <v>46</v>
      </c>
      <c r="M43" s="210"/>
      <c r="N43" s="212"/>
    </row>
    <row r="44" spans="1:14" x14ac:dyDescent="0.25">
      <c r="A44" s="271">
        <v>44302</v>
      </c>
      <c r="B44" s="272" t="s">
        <v>105</v>
      </c>
      <c r="C44" s="272" t="s">
        <v>50</v>
      </c>
      <c r="D44" s="272" t="s">
        <v>91</v>
      </c>
      <c r="E44" s="782"/>
      <c r="F44" s="276">
        <v>63000</v>
      </c>
      <c r="G44" s="279">
        <f t="shared" si="2"/>
        <v>63000</v>
      </c>
      <c r="H44" s="273" t="s">
        <v>263</v>
      </c>
      <c r="I44" s="273" t="s">
        <v>18</v>
      </c>
      <c r="J44" s="412" t="s">
        <v>410</v>
      </c>
      <c r="K44" s="412" t="s">
        <v>135</v>
      </c>
      <c r="L44" s="406" t="s">
        <v>46</v>
      </c>
      <c r="M44" s="273"/>
      <c r="N44" s="272"/>
    </row>
    <row r="45" spans="1:14" ht="16.5" customHeight="1" x14ac:dyDescent="0.25">
      <c r="A45" s="48">
        <v>44302</v>
      </c>
      <c r="B45" s="245" t="s">
        <v>68</v>
      </c>
      <c r="C45" s="218" t="s">
        <v>67</v>
      </c>
      <c r="D45" s="218" t="s">
        <v>91</v>
      </c>
      <c r="E45" s="278">
        <v>12000</v>
      </c>
      <c r="F45" s="262"/>
      <c r="G45" s="220">
        <f t="shared" si="2"/>
        <v>51000</v>
      </c>
      <c r="H45" s="210" t="s">
        <v>263</v>
      </c>
      <c r="I45" s="210" t="s">
        <v>18</v>
      </c>
      <c r="J45" s="290" t="s">
        <v>410</v>
      </c>
      <c r="K45" s="290" t="s">
        <v>135</v>
      </c>
      <c r="L45" s="251" t="s">
        <v>46</v>
      </c>
      <c r="M45" s="210"/>
      <c r="N45" s="212" t="s">
        <v>411</v>
      </c>
    </row>
    <row r="46" spans="1:14" ht="16.5" customHeight="1" x14ac:dyDescent="0.25">
      <c r="A46" s="48">
        <v>44302</v>
      </c>
      <c r="B46" s="245" t="s">
        <v>68</v>
      </c>
      <c r="C46" s="218" t="s">
        <v>67</v>
      </c>
      <c r="D46" s="218" t="s">
        <v>91</v>
      </c>
      <c r="E46" s="447">
        <v>4000</v>
      </c>
      <c r="F46" s="203"/>
      <c r="G46" s="220">
        <f t="shared" si="2"/>
        <v>47000</v>
      </c>
      <c r="H46" s="210" t="s">
        <v>263</v>
      </c>
      <c r="I46" s="210" t="s">
        <v>18</v>
      </c>
      <c r="J46" s="290" t="s">
        <v>410</v>
      </c>
      <c r="K46" s="245" t="s">
        <v>135</v>
      </c>
      <c r="L46" s="251" t="s">
        <v>46</v>
      </c>
      <c r="M46" s="210"/>
      <c r="N46" s="212" t="s">
        <v>412</v>
      </c>
    </row>
    <row r="47" spans="1:14" x14ac:dyDescent="0.25">
      <c r="A47" s="48">
        <v>44302</v>
      </c>
      <c r="B47" s="245" t="s">
        <v>68</v>
      </c>
      <c r="C47" s="218" t="s">
        <v>67</v>
      </c>
      <c r="D47" s="218" t="s">
        <v>91</v>
      </c>
      <c r="E47" s="283">
        <v>13000</v>
      </c>
      <c r="F47" s="240"/>
      <c r="G47" s="220">
        <f>G46-E47+F47</f>
        <v>34000</v>
      </c>
      <c r="H47" s="725" t="s">
        <v>263</v>
      </c>
      <c r="I47" s="217" t="s">
        <v>18</v>
      </c>
      <c r="J47" s="290" t="s">
        <v>410</v>
      </c>
      <c r="K47" s="995" t="s">
        <v>135</v>
      </c>
      <c r="L47" s="654" t="s">
        <v>46</v>
      </c>
      <c r="M47" s="217"/>
      <c r="N47" s="218" t="s">
        <v>413</v>
      </c>
    </row>
    <row r="48" spans="1:14" x14ac:dyDescent="0.25">
      <c r="A48" s="48">
        <v>44302</v>
      </c>
      <c r="B48" s="245" t="s">
        <v>68</v>
      </c>
      <c r="C48" s="218" t="s">
        <v>67</v>
      </c>
      <c r="D48" s="218" t="s">
        <v>91</v>
      </c>
      <c r="E48" s="203">
        <v>6000</v>
      </c>
      <c r="F48" s="203"/>
      <c r="G48" s="220">
        <f t="shared" ref="G48:G111" si="3">G47-E48+F48</f>
        <v>28000</v>
      </c>
      <c r="H48" s="228" t="s">
        <v>263</v>
      </c>
      <c r="I48" s="210" t="s">
        <v>18</v>
      </c>
      <c r="J48" s="290" t="s">
        <v>410</v>
      </c>
      <c r="K48" s="995" t="s">
        <v>135</v>
      </c>
      <c r="L48" s="654" t="s">
        <v>46</v>
      </c>
      <c r="M48" s="210"/>
      <c r="N48" s="212" t="s">
        <v>414</v>
      </c>
    </row>
    <row r="49" spans="1:14" x14ac:dyDescent="0.25">
      <c r="A49" s="48">
        <v>44302</v>
      </c>
      <c r="B49" s="245" t="s">
        <v>68</v>
      </c>
      <c r="C49" s="218" t="s">
        <v>67</v>
      </c>
      <c r="D49" s="218" t="s">
        <v>91</v>
      </c>
      <c r="E49" s="689">
        <v>9000</v>
      </c>
      <c r="F49" s="275"/>
      <c r="G49" s="220">
        <f t="shared" si="3"/>
        <v>19000</v>
      </c>
      <c r="H49" s="691" t="s">
        <v>263</v>
      </c>
      <c r="I49" s="210" t="s">
        <v>18</v>
      </c>
      <c r="J49" s="290" t="s">
        <v>410</v>
      </c>
      <c r="K49" s="995" t="s">
        <v>135</v>
      </c>
      <c r="L49" s="654" t="s">
        <v>46</v>
      </c>
      <c r="M49" s="269"/>
      <c r="N49" s="270" t="s">
        <v>415</v>
      </c>
    </row>
    <row r="50" spans="1:14" x14ac:dyDescent="0.25">
      <c r="A50" s="48">
        <v>44302</v>
      </c>
      <c r="B50" s="245" t="s">
        <v>68</v>
      </c>
      <c r="C50" s="218" t="s">
        <v>67</v>
      </c>
      <c r="D50" s="218" t="s">
        <v>91</v>
      </c>
      <c r="E50" s="266">
        <v>7000</v>
      </c>
      <c r="F50" s="263"/>
      <c r="G50" s="220">
        <f t="shared" si="3"/>
        <v>12000</v>
      </c>
      <c r="H50" s="661" t="s">
        <v>263</v>
      </c>
      <c r="I50" s="210" t="s">
        <v>18</v>
      </c>
      <c r="J50" s="290" t="s">
        <v>410</v>
      </c>
      <c r="K50" s="995" t="s">
        <v>135</v>
      </c>
      <c r="L50" s="654" t="s">
        <v>46</v>
      </c>
      <c r="M50" s="269"/>
      <c r="N50" s="270" t="s">
        <v>264</v>
      </c>
    </row>
    <row r="51" spans="1:14" x14ac:dyDescent="0.25">
      <c r="A51" s="48">
        <v>44302</v>
      </c>
      <c r="B51" s="245" t="s">
        <v>93</v>
      </c>
      <c r="C51" s="212" t="s">
        <v>93</v>
      </c>
      <c r="D51" s="212" t="s">
        <v>91</v>
      </c>
      <c r="E51" s="266">
        <v>3000</v>
      </c>
      <c r="F51" s="263"/>
      <c r="G51" s="220">
        <f t="shared" si="3"/>
        <v>9000</v>
      </c>
      <c r="H51" s="661" t="s">
        <v>263</v>
      </c>
      <c r="I51" s="210" t="s">
        <v>18</v>
      </c>
      <c r="J51" s="290" t="s">
        <v>410</v>
      </c>
      <c r="K51" s="995" t="s">
        <v>135</v>
      </c>
      <c r="L51" s="654" t="s">
        <v>46</v>
      </c>
      <c r="M51" s="269"/>
      <c r="N51" s="270"/>
    </row>
    <row r="52" spans="1:14" x14ac:dyDescent="0.25">
      <c r="A52" s="48">
        <v>44302</v>
      </c>
      <c r="B52" s="245" t="s">
        <v>93</v>
      </c>
      <c r="C52" s="212" t="s">
        <v>93</v>
      </c>
      <c r="D52" s="212" t="s">
        <v>91</v>
      </c>
      <c r="E52" s="266">
        <v>2000</v>
      </c>
      <c r="F52" s="263"/>
      <c r="G52" s="220">
        <f t="shared" si="3"/>
        <v>7000</v>
      </c>
      <c r="H52" s="661" t="s">
        <v>263</v>
      </c>
      <c r="I52" s="210" t="s">
        <v>18</v>
      </c>
      <c r="J52" s="290" t="s">
        <v>410</v>
      </c>
      <c r="K52" s="995" t="s">
        <v>135</v>
      </c>
      <c r="L52" s="654" t="s">
        <v>46</v>
      </c>
      <c r="M52" s="269"/>
      <c r="N52" s="270"/>
    </row>
    <row r="53" spans="1:14" x14ac:dyDescent="0.25">
      <c r="A53" s="48">
        <v>44302</v>
      </c>
      <c r="B53" s="245" t="s">
        <v>93</v>
      </c>
      <c r="C53" s="212" t="s">
        <v>93</v>
      </c>
      <c r="D53" s="212" t="s">
        <v>91</v>
      </c>
      <c r="E53" s="447">
        <v>5000</v>
      </c>
      <c r="F53" s="263"/>
      <c r="G53" s="220">
        <f t="shared" si="3"/>
        <v>2000</v>
      </c>
      <c r="H53" s="661" t="s">
        <v>263</v>
      </c>
      <c r="I53" s="210" t="s">
        <v>18</v>
      </c>
      <c r="J53" s="290" t="s">
        <v>410</v>
      </c>
      <c r="K53" s="245" t="s">
        <v>135</v>
      </c>
      <c r="L53" s="251" t="s">
        <v>46</v>
      </c>
      <c r="M53" s="269"/>
      <c r="N53" s="270"/>
    </row>
    <row r="54" spans="1:14" ht="18" customHeight="1" x14ac:dyDescent="0.25">
      <c r="A54" s="48">
        <v>44303</v>
      </c>
      <c r="B54" s="245" t="s">
        <v>72</v>
      </c>
      <c r="C54" s="212" t="s">
        <v>50</v>
      </c>
      <c r="D54" s="212" t="s">
        <v>91</v>
      </c>
      <c r="E54" s="278"/>
      <c r="F54" s="267">
        <v>-2000</v>
      </c>
      <c r="G54" s="220">
        <f t="shared" si="3"/>
        <v>0</v>
      </c>
      <c r="H54" s="661" t="s">
        <v>263</v>
      </c>
      <c r="I54" s="210" t="s">
        <v>18</v>
      </c>
      <c r="J54" s="290" t="s">
        <v>410</v>
      </c>
      <c r="K54" s="245" t="s">
        <v>135</v>
      </c>
      <c r="L54" s="251" t="s">
        <v>46</v>
      </c>
      <c r="M54" s="269"/>
      <c r="N54" s="270"/>
    </row>
    <row r="55" spans="1:14" x14ac:dyDescent="0.25">
      <c r="A55" s="271">
        <v>44303</v>
      </c>
      <c r="B55" s="272" t="s">
        <v>105</v>
      </c>
      <c r="C55" s="272" t="s">
        <v>50</v>
      </c>
      <c r="D55" s="272" t="s">
        <v>91</v>
      </c>
      <c r="E55" s="782"/>
      <c r="F55" s="726">
        <v>14000</v>
      </c>
      <c r="G55" s="279">
        <f t="shared" si="3"/>
        <v>14000</v>
      </c>
      <c r="H55" s="925" t="s">
        <v>263</v>
      </c>
      <c r="I55" s="273" t="s">
        <v>18</v>
      </c>
      <c r="J55" s="412" t="s">
        <v>430</v>
      </c>
      <c r="K55" s="280" t="s">
        <v>135</v>
      </c>
      <c r="L55" s="406" t="s">
        <v>46</v>
      </c>
      <c r="M55" s="928"/>
      <c r="N55" s="929"/>
    </row>
    <row r="56" spans="1:14" x14ac:dyDescent="0.25">
      <c r="A56" s="211">
        <v>44303</v>
      </c>
      <c r="B56" s="245" t="s">
        <v>68</v>
      </c>
      <c r="C56" s="212" t="s">
        <v>67</v>
      </c>
      <c r="D56" s="212" t="s">
        <v>91</v>
      </c>
      <c r="E56" s="689">
        <v>7000</v>
      </c>
      <c r="F56" s="275"/>
      <c r="G56" s="220">
        <f t="shared" si="3"/>
        <v>7000</v>
      </c>
      <c r="H56" s="661" t="s">
        <v>263</v>
      </c>
      <c r="I56" s="210" t="s">
        <v>18</v>
      </c>
      <c r="J56" s="290" t="s">
        <v>430</v>
      </c>
      <c r="K56" s="245" t="s">
        <v>135</v>
      </c>
      <c r="L56" s="251" t="s">
        <v>46</v>
      </c>
      <c r="M56" s="269"/>
      <c r="N56" s="270" t="s">
        <v>264</v>
      </c>
    </row>
    <row r="57" spans="1:14" x14ac:dyDescent="0.25">
      <c r="A57" s="211">
        <v>44303</v>
      </c>
      <c r="B57" s="245" t="s">
        <v>68</v>
      </c>
      <c r="C57" s="212" t="s">
        <v>67</v>
      </c>
      <c r="D57" s="212" t="s">
        <v>91</v>
      </c>
      <c r="E57" s="220">
        <v>7000</v>
      </c>
      <c r="F57" s="266"/>
      <c r="G57" s="220">
        <f t="shared" si="3"/>
        <v>0</v>
      </c>
      <c r="H57" s="781" t="s">
        <v>263</v>
      </c>
      <c r="I57" s="291" t="s">
        <v>18</v>
      </c>
      <c r="J57" s="290" t="s">
        <v>430</v>
      </c>
      <c r="K57" s="290" t="s">
        <v>135</v>
      </c>
      <c r="L57" s="251" t="s">
        <v>46</v>
      </c>
      <c r="M57" s="709"/>
      <c r="N57" s="764" t="s">
        <v>265</v>
      </c>
    </row>
    <row r="58" spans="1:14" ht="16.5" customHeight="1" x14ac:dyDescent="0.25">
      <c r="A58" s="271">
        <v>44305</v>
      </c>
      <c r="B58" s="272" t="s">
        <v>105</v>
      </c>
      <c r="C58" s="272" t="s">
        <v>50</v>
      </c>
      <c r="D58" s="272" t="s">
        <v>91</v>
      </c>
      <c r="E58" s="789"/>
      <c r="F58" s="726">
        <v>52000</v>
      </c>
      <c r="G58" s="279">
        <f t="shared" si="3"/>
        <v>52000</v>
      </c>
      <c r="H58" s="938" t="s">
        <v>263</v>
      </c>
      <c r="I58" s="424" t="s">
        <v>18</v>
      </c>
      <c r="J58" s="412" t="s">
        <v>454</v>
      </c>
      <c r="K58" s="412" t="s">
        <v>135</v>
      </c>
      <c r="L58" s="406" t="s">
        <v>46</v>
      </c>
      <c r="M58" s="939"/>
      <c r="N58" s="901"/>
    </row>
    <row r="59" spans="1:14" ht="15" customHeight="1" x14ac:dyDescent="0.25">
      <c r="A59" s="48">
        <v>44305</v>
      </c>
      <c r="B59" s="245" t="s">
        <v>68</v>
      </c>
      <c r="C59" s="212" t="s">
        <v>67</v>
      </c>
      <c r="D59" s="212" t="s">
        <v>91</v>
      </c>
      <c r="E59" s="278">
        <v>13000</v>
      </c>
      <c r="F59" s="278"/>
      <c r="G59" s="220">
        <f t="shared" si="3"/>
        <v>39000</v>
      </c>
      <c r="H59" s="781" t="s">
        <v>263</v>
      </c>
      <c r="I59" s="291" t="s">
        <v>18</v>
      </c>
      <c r="J59" s="290" t="s">
        <v>454</v>
      </c>
      <c r="K59" s="290" t="s">
        <v>135</v>
      </c>
      <c r="L59" s="251" t="s">
        <v>46</v>
      </c>
      <c r="M59" s="709"/>
      <c r="N59" s="764" t="s">
        <v>455</v>
      </c>
    </row>
    <row r="60" spans="1:14" x14ac:dyDescent="0.25">
      <c r="A60" s="48">
        <v>44305</v>
      </c>
      <c r="B60" s="245" t="s">
        <v>68</v>
      </c>
      <c r="C60" s="212" t="s">
        <v>67</v>
      </c>
      <c r="D60" s="212" t="s">
        <v>91</v>
      </c>
      <c r="E60" s="266">
        <v>8000</v>
      </c>
      <c r="F60" s="266"/>
      <c r="G60" s="220">
        <f t="shared" si="3"/>
        <v>31000</v>
      </c>
      <c r="H60" s="781" t="s">
        <v>263</v>
      </c>
      <c r="I60" s="291" t="s">
        <v>18</v>
      </c>
      <c r="J60" s="290" t="s">
        <v>454</v>
      </c>
      <c r="K60" s="290" t="s">
        <v>135</v>
      </c>
      <c r="L60" s="251" t="s">
        <v>46</v>
      </c>
      <c r="M60" s="709"/>
      <c r="N60" s="764" t="s">
        <v>456</v>
      </c>
    </row>
    <row r="61" spans="1:14" ht="17.25" customHeight="1" x14ac:dyDescent="0.25">
      <c r="A61" s="48">
        <v>44305</v>
      </c>
      <c r="B61" s="245" t="s">
        <v>68</v>
      </c>
      <c r="C61" s="212" t="s">
        <v>67</v>
      </c>
      <c r="D61" s="212" t="s">
        <v>91</v>
      </c>
      <c r="E61" s="262">
        <v>7000</v>
      </c>
      <c r="F61" s="262"/>
      <c r="G61" s="220">
        <f t="shared" si="3"/>
        <v>24000</v>
      </c>
      <c r="H61" s="661" t="s">
        <v>263</v>
      </c>
      <c r="I61" s="210" t="s">
        <v>18</v>
      </c>
      <c r="J61" s="290" t="s">
        <v>454</v>
      </c>
      <c r="K61" s="245" t="s">
        <v>135</v>
      </c>
      <c r="L61" s="251" t="s">
        <v>46</v>
      </c>
      <c r="M61" s="291"/>
      <c r="N61" s="212" t="s">
        <v>457</v>
      </c>
    </row>
    <row r="62" spans="1:14" x14ac:dyDescent="0.25">
      <c r="A62" s="48">
        <v>44305</v>
      </c>
      <c r="B62" s="245" t="s">
        <v>68</v>
      </c>
      <c r="C62" s="212" t="s">
        <v>67</v>
      </c>
      <c r="D62" s="212" t="s">
        <v>91</v>
      </c>
      <c r="E62" s="447">
        <v>6000</v>
      </c>
      <c r="F62" s="203"/>
      <c r="G62" s="220">
        <f t="shared" si="3"/>
        <v>18000</v>
      </c>
      <c r="H62" s="661" t="s">
        <v>263</v>
      </c>
      <c r="I62" s="210" t="s">
        <v>18</v>
      </c>
      <c r="J62" s="290" t="s">
        <v>454</v>
      </c>
      <c r="K62" s="245" t="s">
        <v>135</v>
      </c>
      <c r="L62" s="251" t="s">
        <v>46</v>
      </c>
      <c r="M62" s="210"/>
      <c r="N62" s="212" t="s">
        <v>458</v>
      </c>
    </row>
    <row r="63" spans="1:14" ht="15.75" customHeight="1" x14ac:dyDescent="0.25">
      <c r="A63" s="48">
        <v>44305</v>
      </c>
      <c r="B63" s="245" t="s">
        <v>68</v>
      </c>
      <c r="C63" s="212" t="s">
        <v>67</v>
      </c>
      <c r="D63" s="212" t="s">
        <v>91</v>
      </c>
      <c r="E63" s="262">
        <v>7000</v>
      </c>
      <c r="F63" s="227"/>
      <c r="G63" s="220">
        <f t="shared" si="3"/>
        <v>11000</v>
      </c>
      <c r="H63" s="661" t="s">
        <v>263</v>
      </c>
      <c r="I63" s="210" t="s">
        <v>18</v>
      </c>
      <c r="J63" s="290" t="s">
        <v>454</v>
      </c>
      <c r="K63" s="245" t="s">
        <v>135</v>
      </c>
      <c r="L63" s="251" t="s">
        <v>46</v>
      </c>
      <c r="M63" s="210"/>
      <c r="N63" s="212" t="s">
        <v>264</v>
      </c>
    </row>
    <row r="64" spans="1:14" ht="17.25" customHeight="1" x14ac:dyDescent="0.25">
      <c r="A64" s="48">
        <v>44305</v>
      </c>
      <c r="B64" s="245" t="s">
        <v>93</v>
      </c>
      <c r="C64" s="212" t="s">
        <v>93</v>
      </c>
      <c r="D64" s="212" t="s">
        <v>91</v>
      </c>
      <c r="E64" s="203">
        <v>2000</v>
      </c>
      <c r="F64" s="203"/>
      <c r="G64" s="220">
        <f t="shared" si="3"/>
        <v>9000</v>
      </c>
      <c r="H64" s="661" t="s">
        <v>263</v>
      </c>
      <c r="I64" s="210" t="s">
        <v>18</v>
      </c>
      <c r="J64" s="290" t="s">
        <v>454</v>
      </c>
      <c r="K64" s="245" t="s">
        <v>135</v>
      </c>
      <c r="L64" s="251" t="s">
        <v>46</v>
      </c>
      <c r="M64" s="210"/>
      <c r="N64" s="212"/>
    </row>
    <row r="65" spans="1:14" x14ac:dyDescent="0.25">
      <c r="A65" s="48">
        <v>44305</v>
      </c>
      <c r="B65" s="245" t="s">
        <v>93</v>
      </c>
      <c r="C65" s="212" t="s">
        <v>93</v>
      </c>
      <c r="D65" s="212" t="s">
        <v>91</v>
      </c>
      <c r="E65" s="454">
        <v>1000</v>
      </c>
      <c r="F65" s="203"/>
      <c r="G65" s="220">
        <f t="shared" si="3"/>
        <v>8000</v>
      </c>
      <c r="H65" s="661" t="s">
        <v>263</v>
      </c>
      <c r="I65" s="269" t="s">
        <v>18</v>
      </c>
      <c r="J65" s="290" t="s">
        <v>454</v>
      </c>
      <c r="K65" s="662" t="s">
        <v>135</v>
      </c>
      <c r="L65" s="269" t="s">
        <v>46</v>
      </c>
      <c r="M65" s="210"/>
      <c r="N65" s="212"/>
    </row>
    <row r="66" spans="1:14" x14ac:dyDescent="0.25">
      <c r="A66" s="48">
        <v>44305</v>
      </c>
      <c r="B66" s="245" t="s">
        <v>93</v>
      </c>
      <c r="C66" s="212" t="s">
        <v>93</v>
      </c>
      <c r="D66" s="212" t="s">
        <v>91</v>
      </c>
      <c r="E66" s="220">
        <v>1000</v>
      </c>
      <c r="F66" s="220"/>
      <c r="G66" s="220">
        <f t="shared" si="3"/>
        <v>7000</v>
      </c>
      <c r="H66" s="781" t="s">
        <v>263</v>
      </c>
      <c r="I66" s="709" t="s">
        <v>18</v>
      </c>
      <c r="J66" s="290" t="s">
        <v>454</v>
      </c>
      <c r="K66" s="808" t="s">
        <v>135</v>
      </c>
      <c r="L66" s="709" t="s">
        <v>46</v>
      </c>
      <c r="M66" s="291"/>
      <c r="N66" s="251"/>
    </row>
    <row r="67" spans="1:14" ht="14.25" customHeight="1" x14ac:dyDescent="0.25">
      <c r="A67" s="48">
        <v>44305</v>
      </c>
      <c r="B67" s="245" t="s">
        <v>93</v>
      </c>
      <c r="C67" s="212" t="s">
        <v>93</v>
      </c>
      <c r="D67" s="212" t="s">
        <v>91</v>
      </c>
      <c r="E67" s="266">
        <v>6000</v>
      </c>
      <c r="F67" s="203"/>
      <c r="G67" s="220">
        <f t="shared" si="3"/>
        <v>1000</v>
      </c>
      <c r="H67" s="661" t="s">
        <v>263</v>
      </c>
      <c r="I67" s="269" t="s">
        <v>18</v>
      </c>
      <c r="J67" s="290" t="s">
        <v>454</v>
      </c>
      <c r="K67" s="662" t="s">
        <v>135</v>
      </c>
      <c r="L67" s="269" t="s">
        <v>46</v>
      </c>
      <c r="M67" s="210"/>
      <c r="N67" s="212"/>
    </row>
    <row r="68" spans="1:14" ht="15" customHeight="1" x14ac:dyDescent="0.25">
      <c r="A68" s="48">
        <v>44306</v>
      </c>
      <c r="B68" s="290" t="s">
        <v>72</v>
      </c>
      <c r="C68" s="251" t="s">
        <v>50</v>
      </c>
      <c r="D68" s="251" t="s">
        <v>91</v>
      </c>
      <c r="E68" s="203"/>
      <c r="F68" s="203">
        <v>-1000</v>
      </c>
      <c r="G68" s="220">
        <f t="shared" si="3"/>
        <v>0</v>
      </c>
      <c r="H68" s="661" t="s">
        <v>263</v>
      </c>
      <c r="I68" s="269" t="s">
        <v>18</v>
      </c>
      <c r="J68" s="290" t="s">
        <v>454</v>
      </c>
      <c r="K68" s="662" t="s">
        <v>135</v>
      </c>
      <c r="L68" s="269" t="s">
        <v>46</v>
      </c>
      <c r="M68" s="210"/>
      <c r="N68" s="212"/>
    </row>
    <row r="69" spans="1:14" x14ac:dyDescent="0.25">
      <c r="A69" s="271">
        <v>44306</v>
      </c>
      <c r="B69" s="272" t="s">
        <v>105</v>
      </c>
      <c r="C69" s="272" t="s">
        <v>50</v>
      </c>
      <c r="D69" s="272" t="s">
        <v>91</v>
      </c>
      <c r="E69" s="965"/>
      <c r="F69" s="276">
        <v>53000</v>
      </c>
      <c r="G69" s="279">
        <f t="shared" si="3"/>
        <v>53000</v>
      </c>
      <c r="H69" s="925" t="s">
        <v>263</v>
      </c>
      <c r="I69" s="928" t="s">
        <v>18</v>
      </c>
      <c r="J69" s="412" t="s">
        <v>480</v>
      </c>
      <c r="K69" s="949" t="s">
        <v>135</v>
      </c>
      <c r="L69" s="928" t="s">
        <v>46</v>
      </c>
      <c r="M69" s="273"/>
      <c r="N69" s="272"/>
    </row>
    <row r="70" spans="1:14" x14ac:dyDescent="0.25">
      <c r="A70" s="48">
        <v>44306</v>
      </c>
      <c r="B70" s="245" t="s">
        <v>68</v>
      </c>
      <c r="C70" s="210" t="s">
        <v>67</v>
      </c>
      <c r="D70" s="210" t="s">
        <v>91</v>
      </c>
      <c r="E70" s="203">
        <v>7000</v>
      </c>
      <c r="F70" s="203"/>
      <c r="G70" s="220">
        <f t="shared" si="3"/>
        <v>46000</v>
      </c>
      <c r="H70" s="661" t="s">
        <v>263</v>
      </c>
      <c r="I70" s="269" t="s">
        <v>18</v>
      </c>
      <c r="J70" s="290" t="s">
        <v>480</v>
      </c>
      <c r="K70" s="662" t="s">
        <v>135</v>
      </c>
      <c r="L70" s="269" t="s">
        <v>46</v>
      </c>
      <c r="M70" s="210"/>
      <c r="N70" s="212" t="s">
        <v>481</v>
      </c>
    </row>
    <row r="71" spans="1:14" x14ac:dyDescent="0.25">
      <c r="A71" s="48">
        <v>44306</v>
      </c>
      <c r="B71" s="245" t="s">
        <v>68</v>
      </c>
      <c r="C71" s="210" t="s">
        <v>67</v>
      </c>
      <c r="D71" s="210" t="s">
        <v>91</v>
      </c>
      <c r="E71" s="219">
        <v>9000</v>
      </c>
      <c r="F71" s="220"/>
      <c r="G71" s="220">
        <f t="shared" si="3"/>
        <v>37000</v>
      </c>
      <c r="H71" s="661" t="s">
        <v>263</v>
      </c>
      <c r="I71" s="269" t="s">
        <v>18</v>
      </c>
      <c r="J71" s="290" t="s">
        <v>480</v>
      </c>
      <c r="K71" s="662" t="s">
        <v>135</v>
      </c>
      <c r="L71" s="269" t="s">
        <v>46</v>
      </c>
      <c r="M71" s="210"/>
      <c r="N71" s="212" t="s">
        <v>482</v>
      </c>
    </row>
    <row r="72" spans="1:14" x14ac:dyDescent="0.25">
      <c r="A72" s="48">
        <v>44306</v>
      </c>
      <c r="B72" s="245" t="s">
        <v>68</v>
      </c>
      <c r="C72" s="210" t="s">
        <v>67</v>
      </c>
      <c r="D72" s="210" t="s">
        <v>91</v>
      </c>
      <c r="E72" s="219">
        <v>7000</v>
      </c>
      <c r="F72" s="203"/>
      <c r="G72" s="220">
        <f t="shared" si="3"/>
        <v>30000</v>
      </c>
      <c r="H72" s="661" t="s">
        <v>263</v>
      </c>
      <c r="I72" s="269" t="s">
        <v>18</v>
      </c>
      <c r="J72" s="290" t="s">
        <v>480</v>
      </c>
      <c r="K72" s="662" t="s">
        <v>135</v>
      </c>
      <c r="L72" s="269" t="s">
        <v>46</v>
      </c>
      <c r="M72" s="210"/>
      <c r="N72" s="212" t="s">
        <v>483</v>
      </c>
    </row>
    <row r="73" spans="1:14" ht="16.5" customHeight="1" x14ac:dyDescent="0.25">
      <c r="A73" s="48">
        <v>44306</v>
      </c>
      <c r="B73" s="245" t="s">
        <v>68</v>
      </c>
      <c r="C73" s="210" t="s">
        <v>67</v>
      </c>
      <c r="D73" s="210" t="s">
        <v>91</v>
      </c>
      <c r="E73" s="447">
        <v>8000</v>
      </c>
      <c r="F73" s="429"/>
      <c r="G73" s="429">
        <f t="shared" si="3"/>
        <v>22000</v>
      </c>
      <c r="H73" s="781" t="s">
        <v>263</v>
      </c>
      <c r="I73" s="709" t="s">
        <v>18</v>
      </c>
      <c r="J73" s="290" t="s">
        <v>480</v>
      </c>
      <c r="K73" s="808" t="s">
        <v>135</v>
      </c>
      <c r="L73" s="709" t="s">
        <v>46</v>
      </c>
      <c r="M73" s="291"/>
      <c r="N73" s="251" t="s">
        <v>484</v>
      </c>
    </row>
    <row r="74" spans="1:14" x14ac:dyDescent="0.25">
      <c r="A74" s="48">
        <v>44306</v>
      </c>
      <c r="B74" s="245" t="s">
        <v>68</v>
      </c>
      <c r="C74" s="210" t="s">
        <v>67</v>
      </c>
      <c r="D74" s="210" t="s">
        <v>91</v>
      </c>
      <c r="E74" s="454">
        <v>7000</v>
      </c>
      <c r="F74" s="219"/>
      <c r="G74" s="220">
        <f t="shared" si="3"/>
        <v>15000</v>
      </c>
      <c r="H74" s="781" t="s">
        <v>263</v>
      </c>
      <c r="I74" s="709" t="s">
        <v>18</v>
      </c>
      <c r="J74" s="290" t="s">
        <v>480</v>
      </c>
      <c r="K74" s="662" t="s">
        <v>135</v>
      </c>
      <c r="L74" s="269" t="s">
        <v>46</v>
      </c>
      <c r="M74" s="291"/>
      <c r="N74" s="251" t="s">
        <v>264</v>
      </c>
    </row>
    <row r="75" spans="1:14" x14ac:dyDescent="0.25">
      <c r="A75" s="48">
        <v>44306</v>
      </c>
      <c r="B75" s="290" t="s">
        <v>93</v>
      </c>
      <c r="C75" s="251" t="s">
        <v>93</v>
      </c>
      <c r="D75" s="321" t="s">
        <v>91</v>
      </c>
      <c r="E75" s="220">
        <v>5000</v>
      </c>
      <c r="F75" s="220"/>
      <c r="G75" s="220">
        <f t="shared" si="3"/>
        <v>10000</v>
      </c>
      <c r="H75" s="781" t="s">
        <v>263</v>
      </c>
      <c r="I75" s="709" t="s">
        <v>18</v>
      </c>
      <c r="J75" s="290" t="s">
        <v>480</v>
      </c>
      <c r="K75" s="662" t="s">
        <v>135</v>
      </c>
      <c r="L75" s="269" t="s">
        <v>46</v>
      </c>
      <c r="M75" s="210"/>
      <c r="N75" s="212"/>
    </row>
    <row r="76" spans="1:14" x14ac:dyDescent="0.25">
      <c r="A76" s="48">
        <v>44306</v>
      </c>
      <c r="B76" s="290" t="s">
        <v>93</v>
      </c>
      <c r="C76" s="251" t="s">
        <v>93</v>
      </c>
      <c r="D76" s="321" t="s">
        <v>91</v>
      </c>
      <c r="E76" s="262">
        <v>2000</v>
      </c>
      <c r="F76" s="227"/>
      <c r="G76" s="220">
        <f t="shared" si="3"/>
        <v>8000</v>
      </c>
      <c r="H76" s="781" t="s">
        <v>263</v>
      </c>
      <c r="I76" s="709" t="s">
        <v>18</v>
      </c>
      <c r="J76" s="290" t="s">
        <v>480</v>
      </c>
      <c r="K76" s="662" t="s">
        <v>135</v>
      </c>
      <c r="L76" s="269" t="s">
        <v>46</v>
      </c>
      <c r="M76" s="210"/>
      <c r="N76" s="212"/>
    </row>
    <row r="77" spans="1:14" ht="15" customHeight="1" x14ac:dyDescent="0.25">
      <c r="A77" s="48">
        <v>44306</v>
      </c>
      <c r="B77" s="290" t="s">
        <v>93</v>
      </c>
      <c r="C77" s="251" t="s">
        <v>93</v>
      </c>
      <c r="D77" s="321" t="s">
        <v>91</v>
      </c>
      <c r="E77" s="278">
        <v>2000</v>
      </c>
      <c r="F77" s="220"/>
      <c r="G77" s="220">
        <f t="shared" si="3"/>
        <v>6000</v>
      </c>
      <c r="H77" s="781" t="s">
        <v>263</v>
      </c>
      <c r="I77" s="709" t="s">
        <v>18</v>
      </c>
      <c r="J77" s="290" t="s">
        <v>480</v>
      </c>
      <c r="K77" s="662" t="s">
        <v>135</v>
      </c>
      <c r="L77" s="269" t="s">
        <v>46</v>
      </c>
      <c r="M77" s="291"/>
      <c r="N77" s="251"/>
    </row>
    <row r="78" spans="1:14" x14ac:dyDescent="0.25">
      <c r="A78" s="48">
        <v>44306</v>
      </c>
      <c r="B78" s="290" t="s">
        <v>93</v>
      </c>
      <c r="C78" s="251" t="s">
        <v>93</v>
      </c>
      <c r="D78" s="321" t="s">
        <v>91</v>
      </c>
      <c r="E78" s="220">
        <v>1000</v>
      </c>
      <c r="F78" s="203"/>
      <c r="G78" s="220">
        <f t="shared" si="3"/>
        <v>5000</v>
      </c>
      <c r="H78" s="781" t="s">
        <v>263</v>
      </c>
      <c r="I78" s="709" t="s">
        <v>18</v>
      </c>
      <c r="J78" s="290" t="s">
        <v>480</v>
      </c>
      <c r="K78" s="662" t="s">
        <v>135</v>
      </c>
      <c r="L78" s="269" t="s">
        <v>46</v>
      </c>
      <c r="M78" s="210"/>
      <c r="N78" s="212"/>
    </row>
    <row r="79" spans="1:14" ht="15.75" customHeight="1" x14ac:dyDescent="0.25">
      <c r="A79" s="48">
        <v>44307</v>
      </c>
      <c r="B79" s="290" t="s">
        <v>72</v>
      </c>
      <c r="C79" s="251" t="s">
        <v>50</v>
      </c>
      <c r="D79" s="321" t="s">
        <v>91</v>
      </c>
      <c r="E79" s="220"/>
      <c r="F79" s="203">
        <v>-5000</v>
      </c>
      <c r="G79" s="220">
        <f t="shared" si="3"/>
        <v>0</v>
      </c>
      <c r="H79" s="781" t="s">
        <v>263</v>
      </c>
      <c r="I79" s="709" t="s">
        <v>18</v>
      </c>
      <c r="J79" s="290" t="s">
        <v>480</v>
      </c>
      <c r="K79" s="662" t="s">
        <v>135</v>
      </c>
      <c r="L79" s="269" t="s">
        <v>46</v>
      </c>
      <c r="M79" s="210"/>
      <c r="N79" s="212"/>
    </row>
    <row r="80" spans="1:14" x14ac:dyDescent="0.25">
      <c r="A80" s="738">
        <v>44307</v>
      </c>
      <c r="B80" s="272" t="s">
        <v>105</v>
      </c>
      <c r="C80" s="272" t="s">
        <v>50</v>
      </c>
      <c r="D80" s="272" t="s">
        <v>91</v>
      </c>
      <c r="E80" s="782"/>
      <c r="F80" s="276">
        <v>55000</v>
      </c>
      <c r="G80" s="279">
        <f t="shared" si="3"/>
        <v>55000</v>
      </c>
      <c r="H80" s="273" t="s">
        <v>263</v>
      </c>
      <c r="I80" s="273" t="s">
        <v>18</v>
      </c>
      <c r="J80" s="412" t="s">
        <v>532</v>
      </c>
      <c r="K80" s="280" t="s">
        <v>135</v>
      </c>
      <c r="L80" s="928" t="s">
        <v>46</v>
      </c>
      <c r="M80" s="273"/>
      <c r="N80" s="272"/>
    </row>
    <row r="81" spans="1:14" x14ac:dyDescent="0.25">
      <c r="A81" s="250">
        <v>44307</v>
      </c>
      <c r="B81" s="212" t="s">
        <v>68</v>
      </c>
      <c r="C81" s="212" t="s">
        <v>67</v>
      </c>
      <c r="D81" s="212" t="s">
        <v>91</v>
      </c>
      <c r="E81" s="233">
        <v>10000</v>
      </c>
      <c r="F81" s="203"/>
      <c r="G81" s="220">
        <f t="shared" si="3"/>
        <v>45000</v>
      </c>
      <c r="H81" s="210" t="s">
        <v>263</v>
      </c>
      <c r="I81" s="210" t="s">
        <v>18</v>
      </c>
      <c r="J81" s="290" t="s">
        <v>532</v>
      </c>
      <c r="K81" s="245" t="s">
        <v>135</v>
      </c>
      <c r="L81" s="269" t="s">
        <v>46</v>
      </c>
      <c r="M81" s="210"/>
      <c r="N81" s="212" t="s">
        <v>533</v>
      </c>
    </row>
    <row r="82" spans="1:14" x14ac:dyDescent="0.25">
      <c r="A82" s="250">
        <v>44307</v>
      </c>
      <c r="B82" s="212" t="s">
        <v>68</v>
      </c>
      <c r="C82" s="212" t="s">
        <v>67</v>
      </c>
      <c r="D82" s="212" t="s">
        <v>91</v>
      </c>
      <c r="E82" s="454">
        <v>9000</v>
      </c>
      <c r="F82" s="203"/>
      <c r="G82" s="220">
        <f t="shared" si="3"/>
        <v>36000</v>
      </c>
      <c r="H82" s="210" t="s">
        <v>263</v>
      </c>
      <c r="I82" s="210" t="s">
        <v>18</v>
      </c>
      <c r="J82" s="290" t="s">
        <v>532</v>
      </c>
      <c r="K82" s="245" t="s">
        <v>135</v>
      </c>
      <c r="L82" s="269" t="s">
        <v>46</v>
      </c>
      <c r="M82" s="210"/>
      <c r="N82" s="212" t="s">
        <v>534</v>
      </c>
    </row>
    <row r="83" spans="1:14" ht="15.75" customHeight="1" x14ac:dyDescent="0.25">
      <c r="A83" s="250">
        <v>44307</v>
      </c>
      <c r="B83" s="212" t="s">
        <v>68</v>
      </c>
      <c r="C83" s="212" t="s">
        <v>67</v>
      </c>
      <c r="D83" s="212" t="s">
        <v>91</v>
      </c>
      <c r="E83" s="220">
        <v>8000</v>
      </c>
      <c r="F83" s="220"/>
      <c r="G83" s="220">
        <f t="shared" si="3"/>
        <v>28000</v>
      </c>
      <c r="H83" s="291" t="s">
        <v>263</v>
      </c>
      <c r="I83" s="766" t="s">
        <v>18</v>
      </c>
      <c r="J83" s="290" t="s">
        <v>532</v>
      </c>
      <c r="K83" s="290" t="s">
        <v>135</v>
      </c>
      <c r="L83" s="709" t="s">
        <v>46</v>
      </c>
      <c r="M83" s="291"/>
      <c r="N83" s="251" t="s">
        <v>535</v>
      </c>
    </row>
    <row r="84" spans="1:14" x14ac:dyDescent="0.25">
      <c r="A84" s="250">
        <v>44307</v>
      </c>
      <c r="B84" s="212" t="s">
        <v>68</v>
      </c>
      <c r="C84" s="212" t="s">
        <v>67</v>
      </c>
      <c r="D84" s="212" t="s">
        <v>91</v>
      </c>
      <c r="E84" s="454">
        <v>7000</v>
      </c>
      <c r="F84" s="203"/>
      <c r="G84" s="220">
        <f t="shared" si="3"/>
        <v>21000</v>
      </c>
      <c r="H84" s="210" t="s">
        <v>263</v>
      </c>
      <c r="I84" s="495" t="s">
        <v>18</v>
      </c>
      <c r="J84" s="290" t="s">
        <v>532</v>
      </c>
      <c r="K84" s="245" t="s">
        <v>135</v>
      </c>
      <c r="L84" s="269" t="s">
        <v>46</v>
      </c>
      <c r="M84" s="210"/>
      <c r="N84" s="212" t="s">
        <v>353</v>
      </c>
    </row>
    <row r="85" spans="1:14" x14ac:dyDescent="0.25">
      <c r="A85" s="250">
        <v>44307</v>
      </c>
      <c r="B85" s="212" t="s">
        <v>68</v>
      </c>
      <c r="C85" s="212" t="s">
        <v>67</v>
      </c>
      <c r="D85" s="212" t="s">
        <v>91</v>
      </c>
      <c r="E85" s="203">
        <v>7000</v>
      </c>
      <c r="F85" s="203"/>
      <c r="G85" s="220">
        <f t="shared" si="3"/>
        <v>14000</v>
      </c>
      <c r="H85" s="210" t="s">
        <v>263</v>
      </c>
      <c r="I85" s="495" t="s">
        <v>18</v>
      </c>
      <c r="J85" s="290" t="s">
        <v>532</v>
      </c>
      <c r="K85" s="245" t="s">
        <v>135</v>
      </c>
      <c r="L85" s="269" t="s">
        <v>46</v>
      </c>
      <c r="M85" s="210"/>
      <c r="N85" s="212" t="s">
        <v>264</v>
      </c>
    </row>
    <row r="86" spans="1:14" x14ac:dyDescent="0.25">
      <c r="A86" s="250">
        <v>44307</v>
      </c>
      <c r="B86" s="245" t="s">
        <v>93</v>
      </c>
      <c r="C86" s="245" t="s">
        <v>93</v>
      </c>
      <c r="D86" s="212" t="s">
        <v>91</v>
      </c>
      <c r="E86" s="203">
        <v>6000</v>
      </c>
      <c r="F86" s="203"/>
      <c r="G86" s="220">
        <f t="shared" si="3"/>
        <v>8000</v>
      </c>
      <c r="H86" s="210" t="s">
        <v>263</v>
      </c>
      <c r="I86" s="495" t="s">
        <v>18</v>
      </c>
      <c r="J86" s="290" t="s">
        <v>532</v>
      </c>
      <c r="K86" s="245" t="s">
        <v>135</v>
      </c>
      <c r="L86" s="269" t="s">
        <v>46</v>
      </c>
      <c r="M86" s="210"/>
      <c r="N86" s="212"/>
    </row>
    <row r="87" spans="1:14" x14ac:dyDescent="0.25">
      <c r="A87" s="250">
        <v>44307</v>
      </c>
      <c r="B87" s="245" t="s">
        <v>93</v>
      </c>
      <c r="C87" s="245" t="s">
        <v>93</v>
      </c>
      <c r="D87" s="212" t="s">
        <v>91</v>
      </c>
      <c r="E87" s="203">
        <v>2000</v>
      </c>
      <c r="F87" s="203"/>
      <c r="G87" s="220">
        <f t="shared" si="3"/>
        <v>6000</v>
      </c>
      <c r="H87" s="210" t="s">
        <v>263</v>
      </c>
      <c r="I87" s="495" t="s">
        <v>18</v>
      </c>
      <c r="J87" s="290" t="s">
        <v>532</v>
      </c>
      <c r="K87" s="245" t="s">
        <v>135</v>
      </c>
      <c r="L87" s="269" t="s">
        <v>46</v>
      </c>
      <c r="M87" s="210"/>
      <c r="N87" s="212"/>
    </row>
    <row r="88" spans="1:14" ht="18.75" customHeight="1" x14ac:dyDescent="0.25">
      <c r="A88" s="250">
        <v>44307</v>
      </c>
      <c r="B88" s="245" t="s">
        <v>93</v>
      </c>
      <c r="C88" s="245" t="s">
        <v>93</v>
      </c>
      <c r="D88" s="212" t="s">
        <v>91</v>
      </c>
      <c r="E88" s="203">
        <v>2000</v>
      </c>
      <c r="F88" s="203"/>
      <c r="G88" s="220">
        <f t="shared" si="3"/>
        <v>4000</v>
      </c>
      <c r="H88" s="210" t="s">
        <v>263</v>
      </c>
      <c r="I88" s="495" t="s">
        <v>18</v>
      </c>
      <c r="J88" s="290" t="s">
        <v>532</v>
      </c>
      <c r="K88" s="245" t="s">
        <v>135</v>
      </c>
      <c r="L88" s="269" t="s">
        <v>46</v>
      </c>
      <c r="M88" s="210"/>
      <c r="N88" s="212"/>
    </row>
    <row r="89" spans="1:14" x14ac:dyDescent="0.25">
      <c r="A89" s="250">
        <v>44307</v>
      </c>
      <c r="B89" s="245" t="s">
        <v>93</v>
      </c>
      <c r="C89" s="245" t="s">
        <v>93</v>
      </c>
      <c r="D89" s="212" t="s">
        <v>91</v>
      </c>
      <c r="E89" s="447">
        <v>1000</v>
      </c>
      <c r="F89" s="203"/>
      <c r="G89" s="220">
        <f t="shared" si="3"/>
        <v>3000</v>
      </c>
      <c r="H89" s="210" t="s">
        <v>263</v>
      </c>
      <c r="I89" s="495" t="s">
        <v>18</v>
      </c>
      <c r="J89" s="290" t="s">
        <v>532</v>
      </c>
      <c r="K89" s="245" t="s">
        <v>135</v>
      </c>
      <c r="L89" s="269" t="s">
        <v>46</v>
      </c>
      <c r="M89" s="210"/>
      <c r="N89" s="212"/>
    </row>
    <row r="90" spans="1:14" ht="15" customHeight="1" x14ac:dyDescent="0.25">
      <c r="A90" s="250">
        <v>44308</v>
      </c>
      <c r="B90" s="212" t="s">
        <v>72</v>
      </c>
      <c r="C90" s="212" t="s">
        <v>50</v>
      </c>
      <c r="D90" s="212" t="s">
        <v>91</v>
      </c>
      <c r="E90" s="220"/>
      <c r="F90" s="219">
        <v>-3000</v>
      </c>
      <c r="G90" s="220">
        <f t="shared" si="3"/>
        <v>0</v>
      </c>
      <c r="H90" s="210" t="s">
        <v>263</v>
      </c>
      <c r="I90" s="495" t="s">
        <v>18</v>
      </c>
      <c r="J90" s="290" t="s">
        <v>532</v>
      </c>
      <c r="K90" s="245" t="s">
        <v>135</v>
      </c>
      <c r="L90" s="269" t="s">
        <v>46</v>
      </c>
      <c r="M90" s="210"/>
      <c r="N90" s="212"/>
    </row>
    <row r="91" spans="1:14" ht="14.25" customHeight="1" x14ac:dyDescent="0.25">
      <c r="A91" s="271">
        <v>44308</v>
      </c>
      <c r="B91" s="272" t="s">
        <v>105</v>
      </c>
      <c r="C91" s="272" t="s">
        <v>50</v>
      </c>
      <c r="D91" s="407" t="s">
        <v>91</v>
      </c>
      <c r="E91" s="973"/>
      <c r="F91" s="428">
        <v>63000</v>
      </c>
      <c r="G91" s="279">
        <f t="shared" si="3"/>
        <v>63000</v>
      </c>
      <c r="H91" s="273" t="s">
        <v>263</v>
      </c>
      <c r="I91" s="409" t="s">
        <v>18</v>
      </c>
      <c r="J91" s="412" t="s">
        <v>545</v>
      </c>
      <c r="K91" s="280" t="s">
        <v>135</v>
      </c>
      <c r="L91" s="928" t="s">
        <v>46</v>
      </c>
      <c r="M91" s="273"/>
      <c r="N91" s="272"/>
    </row>
    <row r="92" spans="1:14" ht="15.75" customHeight="1" x14ac:dyDescent="0.25">
      <c r="A92" s="250">
        <v>44308</v>
      </c>
      <c r="B92" s="290" t="s">
        <v>68</v>
      </c>
      <c r="C92" s="251" t="s">
        <v>67</v>
      </c>
      <c r="D92" s="251" t="s">
        <v>91</v>
      </c>
      <c r="E92" s="570">
        <v>11000</v>
      </c>
      <c r="F92" s="283"/>
      <c r="G92" s="220">
        <f t="shared" si="3"/>
        <v>52000</v>
      </c>
      <c r="H92" s="291" t="s">
        <v>263</v>
      </c>
      <c r="I92" s="766" t="s">
        <v>18</v>
      </c>
      <c r="J92" s="290" t="s">
        <v>545</v>
      </c>
      <c r="K92" s="290" t="s">
        <v>135</v>
      </c>
      <c r="L92" s="709" t="s">
        <v>46</v>
      </c>
      <c r="M92" s="291"/>
      <c r="N92" s="251"/>
    </row>
    <row r="93" spans="1:14" x14ac:dyDescent="0.25">
      <c r="A93" s="250">
        <v>44308</v>
      </c>
      <c r="B93" s="290" t="s">
        <v>68</v>
      </c>
      <c r="C93" s="251" t="s">
        <v>67</v>
      </c>
      <c r="D93" s="251" t="s">
        <v>91</v>
      </c>
      <c r="E93" s="454">
        <v>15000</v>
      </c>
      <c r="F93" s="203"/>
      <c r="G93" s="220">
        <f t="shared" si="3"/>
        <v>37000</v>
      </c>
      <c r="H93" s="210" t="s">
        <v>263</v>
      </c>
      <c r="I93" s="495" t="s">
        <v>18</v>
      </c>
      <c r="J93" s="290" t="s">
        <v>545</v>
      </c>
      <c r="K93" s="245" t="s">
        <v>135</v>
      </c>
      <c r="L93" s="269" t="s">
        <v>46</v>
      </c>
      <c r="M93" s="210"/>
      <c r="N93" s="212"/>
    </row>
    <row r="94" spans="1:14" x14ac:dyDescent="0.25">
      <c r="A94" s="250">
        <v>44308</v>
      </c>
      <c r="B94" s="290" t="s">
        <v>68</v>
      </c>
      <c r="C94" s="251" t="s">
        <v>67</v>
      </c>
      <c r="D94" s="251" t="s">
        <v>91</v>
      </c>
      <c r="E94" s="227">
        <v>10000</v>
      </c>
      <c r="F94" s="227"/>
      <c r="G94" s="220">
        <f t="shared" si="3"/>
        <v>27000</v>
      </c>
      <c r="H94" s="210" t="s">
        <v>263</v>
      </c>
      <c r="I94" s="495" t="s">
        <v>18</v>
      </c>
      <c r="J94" s="290" t="s">
        <v>545</v>
      </c>
      <c r="K94" s="245" t="s">
        <v>135</v>
      </c>
      <c r="L94" s="269" t="s">
        <v>46</v>
      </c>
      <c r="M94" s="210"/>
      <c r="N94" s="212"/>
    </row>
    <row r="95" spans="1:14" x14ac:dyDescent="0.25">
      <c r="A95" s="250">
        <v>44308</v>
      </c>
      <c r="B95" s="290" t="s">
        <v>68</v>
      </c>
      <c r="C95" s="251" t="s">
        <v>67</v>
      </c>
      <c r="D95" s="251" t="s">
        <v>91</v>
      </c>
      <c r="E95" s="227">
        <v>8000</v>
      </c>
      <c r="F95" s="203"/>
      <c r="G95" s="220">
        <f t="shared" si="3"/>
        <v>19000</v>
      </c>
      <c r="H95" s="210" t="s">
        <v>263</v>
      </c>
      <c r="I95" s="495" t="s">
        <v>18</v>
      </c>
      <c r="J95" s="290" t="s">
        <v>545</v>
      </c>
      <c r="K95" s="245" t="s">
        <v>135</v>
      </c>
      <c r="L95" s="269" t="s">
        <v>46</v>
      </c>
      <c r="M95" s="210"/>
      <c r="N95" s="212"/>
    </row>
    <row r="96" spans="1:14" x14ac:dyDescent="0.25">
      <c r="A96" s="250">
        <v>44308</v>
      </c>
      <c r="B96" s="290" t="s">
        <v>68</v>
      </c>
      <c r="C96" s="251" t="s">
        <v>67</v>
      </c>
      <c r="D96" s="251" t="s">
        <v>91</v>
      </c>
      <c r="E96" s="498">
        <v>7000</v>
      </c>
      <c r="F96" s="203"/>
      <c r="G96" s="220">
        <f t="shared" si="3"/>
        <v>12000</v>
      </c>
      <c r="H96" s="210" t="s">
        <v>263</v>
      </c>
      <c r="I96" s="495" t="s">
        <v>18</v>
      </c>
      <c r="J96" s="290" t="s">
        <v>545</v>
      </c>
      <c r="K96" s="245" t="s">
        <v>135</v>
      </c>
      <c r="L96" s="269" t="s">
        <v>46</v>
      </c>
      <c r="M96" s="210"/>
      <c r="N96" s="212"/>
    </row>
    <row r="97" spans="1:14" ht="15.75" customHeight="1" x14ac:dyDescent="0.25">
      <c r="A97" s="250">
        <v>44308</v>
      </c>
      <c r="B97" s="245" t="s">
        <v>93</v>
      </c>
      <c r="C97" s="212" t="s">
        <v>93</v>
      </c>
      <c r="D97" s="212" t="s">
        <v>91</v>
      </c>
      <c r="E97" s="219">
        <v>6000</v>
      </c>
      <c r="F97" s="220"/>
      <c r="G97" s="220">
        <f t="shared" si="3"/>
        <v>6000</v>
      </c>
      <c r="H97" s="210" t="s">
        <v>263</v>
      </c>
      <c r="I97" s="495" t="s">
        <v>18</v>
      </c>
      <c r="J97" s="290" t="s">
        <v>545</v>
      </c>
      <c r="K97" s="290" t="s">
        <v>135</v>
      </c>
      <c r="L97" s="709" t="s">
        <v>46</v>
      </c>
      <c r="M97" s="291"/>
      <c r="N97" s="251"/>
    </row>
    <row r="98" spans="1:14" x14ac:dyDescent="0.25">
      <c r="A98" s="250">
        <v>44308</v>
      </c>
      <c r="B98" s="245" t="s">
        <v>93</v>
      </c>
      <c r="C98" s="212" t="s">
        <v>93</v>
      </c>
      <c r="D98" s="212" t="s">
        <v>91</v>
      </c>
      <c r="E98" s="203">
        <v>3000</v>
      </c>
      <c r="F98" s="203"/>
      <c r="G98" s="220">
        <f t="shared" si="3"/>
        <v>3000</v>
      </c>
      <c r="H98" s="210" t="s">
        <v>263</v>
      </c>
      <c r="I98" s="495" t="s">
        <v>18</v>
      </c>
      <c r="J98" s="290" t="s">
        <v>545</v>
      </c>
      <c r="K98" s="245" t="s">
        <v>135</v>
      </c>
      <c r="L98" s="269" t="s">
        <v>46</v>
      </c>
      <c r="M98" s="210"/>
      <c r="N98" s="212"/>
    </row>
    <row r="99" spans="1:14" x14ac:dyDescent="0.25">
      <c r="A99" s="250">
        <v>44308</v>
      </c>
      <c r="B99" s="245" t="s">
        <v>93</v>
      </c>
      <c r="C99" s="212" t="s">
        <v>93</v>
      </c>
      <c r="D99" s="212" t="s">
        <v>91</v>
      </c>
      <c r="E99" s="454">
        <v>1000</v>
      </c>
      <c r="F99" s="222"/>
      <c r="G99" s="220">
        <f t="shared" si="3"/>
        <v>2000</v>
      </c>
      <c r="H99" s="210" t="s">
        <v>263</v>
      </c>
      <c r="I99" s="495" t="s">
        <v>18</v>
      </c>
      <c r="J99" s="290" t="s">
        <v>545</v>
      </c>
      <c r="K99" s="245" t="s">
        <v>135</v>
      </c>
      <c r="L99" s="269" t="s">
        <v>46</v>
      </c>
      <c r="M99" s="210"/>
      <c r="N99" s="212"/>
    </row>
    <row r="100" spans="1:14" ht="18.75" customHeight="1" x14ac:dyDescent="0.25">
      <c r="A100" s="250">
        <v>44309</v>
      </c>
      <c r="B100" s="245" t="s">
        <v>72</v>
      </c>
      <c r="C100" s="212" t="s">
        <v>50</v>
      </c>
      <c r="D100" s="212" t="s">
        <v>91</v>
      </c>
      <c r="E100" s="203"/>
      <c r="F100" s="429">
        <v>-2000</v>
      </c>
      <c r="G100" s="220">
        <f t="shared" si="3"/>
        <v>0</v>
      </c>
      <c r="H100" s="210" t="s">
        <v>263</v>
      </c>
      <c r="I100" s="495" t="s">
        <v>18</v>
      </c>
      <c r="J100" s="290" t="s">
        <v>545</v>
      </c>
      <c r="K100" s="245" t="s">
        <v>135</v>
      </c>
      <c r="L100" s="269" t="s">
        <v>46</v>
      </c>
      <c r="M100" s="210"/>
      <c r="N100" s="212"/>
    </row>
    <row r="101" spans="1:14" ht="17.25" customHeight="1" x14ac:dyDescent="0.25">
      <c r="A101" s="271">
        <v>44309</v>
      </c>
      <c r="B101" s="272" t="s">
        <v>105</v>
      </c>
      <c r="C101" s="272" t="s">
        <v>50</v>
      </c>
      <c r="D101" s="407" t="s">
        <v>91</v>
      </c>
      <c r="E101" s="428"/>
      <c r="F101" s="977">
        <v>50000</v>
      </c>
      <c r="G101" s="279">
        <f t="shared" si="3"/>
        <v>50000</v>
      </c>
      <c r="H101" s="273" t="s">
        <v>263</v>
      </c>
      <c r="I101" s="409" t="s">
        <v>18</v>
      </c>
      <c r="J101" s="412" t="s">
        <v>566</v>
      </c>
      <c r="K101" s="280" t="s">
        <v>135</v>
      </c>
      <c r="L101" s="928" t="s">
        <v>46</v>
      </c>
      <c r="M101" s="424"/>
      <c r="N101" s="406"/>
    </row>
    <row r="102" spans="1:14" x14ac:dyDescent="0.25">
      <c r="A102" s="48">
        <v>44309</v>
      </c>
      <c r="B102" s="212" t="s">
        <v>68</v>
      </c>
      <c r="C102" s="212" t="s">
        <v>67</v>
      </c>
      <c r="D102" s="212" t="s">
        <v>91</v>
      </c>
      <c r="E102" s="233">
        <v>15000</v>
      </c>
      <c r="F102" s="222"/>
      <c r="G102" s="220">
        <f t="shared" si="3"/>
        <v>35000</v>
      </c>
      <c r="H102" s="210" t="s">
        <v>263</v>
      </c>
      <c r="I102" s="495" t="s">
        <v>18</v>
      </c>
      <c r="J102" s="290" t="s">
        <v>566</v>
      </c>
      <c r="K102" s="245" t="s">
        <v>135</v>
      </c>
      <c r="L102" s="269" t="s">
        <v>46</v>
      </c>
      <c r="M102" s="210"/>
      <c r="N102" s="212" t="s">
        <v>567</v>
      </c>
    </row>
    <row r="103" spans="1:14" x14ac:dyDescent="0.25">
      <c r="A103" s="48">
        <v>44309</v>
      </c>
      <c r="B103" s="212" t="s">
        <v>68</v>
      </c>
      <c r="C103" s="212" t="s">
        <v>67</v>
      </c>
      <c r="D103" s="212" t="s">
        <v>91</v>
      </c>
      <c r="E103" s="203">
        <v>9000</v>
      </c>
      <c r="F103" s="203"/>
      <c r="G103" s="220">
        <f t="shared" si="3"/>
        <v>26000</v>
      </c>
      <c r="H103" s="210" t="s">
        <v>263</v>
      </c>
      <c r="I103" s="495" t="s">
        <v>18</v>
      </c>
      <c r="J103" s="290" t="s">
        <v>566</v>
      </c>
      <c r="K103" s="245" t="s">
        <v>135</v>
      </c>
      <c r="L103" s="269" t="s">
        <v>46</v>
      </c>
      <c r="M103" s="210"/>
      <c r="N103" s="212" t="s">
        <v>568</v>
      </c>
    </row>
    <row r="104" spans="1:14" x14ac:dyDescent="0.25">
      <c r="A104" s="48">
        <v>44309</v>
      </c>
      <c r="B104" s="212" t="s">
        <v>68</v>
      </c>
      <c r="C104" s="212" t="s">
        <v>67</v>
      </c>
      <c r="D104" s="212" t="s">
        <v>91</v>
      </c>
      <c r="E104" s="227">
        <v>5000</v>
      </c>
      <c r="F104" s="227"/>
      <c r="G104" s="220">
        <f t="shared" si="3"/>
        <v>21000</v>
      </c>
      <c r="H104" s="210" t="s">
        <v>263</v>
      </c>
      <c r="I104" s="495" t="s">
        <v>18</v>
      </c>
      <c r="J104" s="290" t="s">
        <v>566</v>
      </c>
      <c r="K104" s="245" t="s">
        <v>135</v>
      </c>
      <c r="L104" s="269" t="s">
        <v>46</v>
      </c>
      <c r="M104" s="210"/>
      <c r="N104" s="212" t="s">
        <v>569</v>
      </c>
    </row>
    <row r="105" spans="1:14" x14ac:dyDescent="0.25">
      <c r="A105" s="48">
        <v>44309</v>
      </c>
      <c r="B105" s="212" t="s">
        <v>68</v>
      </c>
      <c r="C105" s="212" t="s">
        <v>67</v>
      </c>
      <c r="D105" s="212" t="s">
        <v>91</v>
      </c>
      <c r="E105" s="222">
        <v>3000</v>
      </c>
      <c r="F105" s="203"/>
      <c r="G105" s="220">
        <f t="shared" si="3"/>
        <v>18000</v>
      </c>
      <c r="H105" s="210" t="s">
        <v>263</v>
      </c>
      <c r="I105" s="495" t="s">
        <v>18</v>
      </c>
      <c r="J105" s="290" t="s">
        <v>566</v>
      </c>
      <c r="K105" s="245" t="s">
        <v>135</v>
      </c>
      <c r="L105" s="269" t="s">
        <v>46</v>
      </c>
      <c r="M105" s="210"/>
      <c r="N105" s="212" t="s">
        <v>570</v>
      </c>
    </row>
    <row r="106" spans="1:14" ht="15" customHeight="1" x14ac:dyDescent="0.25">
      <c r="A106" s="48">
        <v>44309</v>
      </c>
      <c r="B106" s="212" t="s">
        <v>68</v>
      </c>
      <c r="C106" s="212" t="s">
        <v>67</v>
      </c>
      <c r="D106" s="212" t="s">
        <v>91</v>
      </c>
      <c r="E106" s="220">
        <v>7000</v>
      </c>
      <c r="F106" s="220"/>
      <c r="G106" s="220">
        <f t="shared" si="3"/>
        <v>11000</v>
      </c>
      <c r="H106" s="210" t="s">
        <v>263</v>
      </c>
      <c r="I106" s="495" t="s">
        <v>18</v>
      </c>
      <c r="J106" s="290" t="s">
        <v>566</v>
      </c>
      <c r="K106" s="245" t="s">
        <v>135</v>
      </c>
      <c r="L106" s="269" t="s">
        <v>46</v>
      </c>
      <c r="M106" s="210"/>
      <c r="N106" s="212" t="s">
        <v>264</v>
      </c>
    </row>
    <row r="107" spans="1:14" ht="18" customHeight="1" x14ac:dyDescent="0.25">
      <c r="A107" s="48">
        <v>44309</v>
      </c>
      <c r="B107" s="245" t="s">
        <v>93</v>
      </c>
      <c r="C107" s="210" t="s">
        <v>93</v>
      </c>
      <c r="D107" s="210" t="s">
        <v>91</v>
      </c>
      <c r="E107" s="447">
        <v>6000</v>
      </c>
      <c r="F107" s="222"/>
      <c r="G107" s="220">
        <f t="shared" si="3"/>
        <v>5000</v>
      </c>
      <c r="H107" s="210" t="s">
        <v>263</v>
      </c>
      <c r="I107" s="210" t="s">
        <v>18</v>
      </c>
      <c r="J107" s="290" t="s">
        <v>566</v>
      </c>
      <c r="K107" s="245" t="s">
        <v>135</v>
      </c>
      <c r="L107" s="210" t="s">
        <v>46</v>
      </c>
      <c r="M107" s="210"/>
      <c r="N107" s="212"/>
    </row>
    <row r="108" spans="1:14" ht="18" customHeight="1" x14ac:dyDescent="0.25">
      <c r="A108" s="48">
        <v>44309</v>
      </c>
      <c r="B108" s="245" t="s">
        <v>93</v>
      </c>
      <c r="C108" s="210" t="s">
        <v>93</v>
      </c>
      <c r="D108" s="210" t="s">
        <v>91</v>
      </c>
      <c r="E108" s="203">
        <v>2000</v>
      </c>
      <c r="F108" s="203"/>
      <c r="G108" s="220">
        <f t="shared" si="3"/>
        <v>3000</v>
      </c>
      <c r="H108" s="210" t="s">
        <v>263</v>
      </c>
      <c r="I108" s="210" t="s">
        <v>18</v>
      </c>
      <c r="J108" s="290" t="s">
        <v>566</v>
      </c>
      <c r="K108" s="245" t="s">
        <v>135</v>
      </c>
      <c r="L108" s="210" t="s">
        <v>46</v>
      </c>
      <c r="M108" s="210"/>
      <c r="N108" s="212"/>
    </row>
    <row r="109" spans="1:14" ht="13.5" customHeight="1" x14ac:dyDescent="0.25">
      <c r="A109" s="48">
        <v>44309</v>
      </c>
      <c r="B109" s="245" t="s">
        <v>93</v>
      </c>
      <c r="C109" s="210" t="s">
        <v>93</v>
      </c>
      <c r="D109" s="210" t="s">
        <v>91</v>
      </c>
      <c r="E109" s="454">
        <v>2000</v>
      </c>
      <c r="F109" s="227"/>
      <c r="G109" s="220">
        <f t="shared" si="3"/>
        <v>1000</v>
      </c>
      <c r="H109" s="210" t="s">
        <v>263</v>
      </c>
      <c r="I109" s="210" t="s">
        <v>18</v>
      </c>
      <c r="J109" s="290" t="s">
        <v>566</v>
      </c>
      <c r="K109" s="245" t="s">
        <v>135</v>
      </c>
      <c r="L109" s="210" t="s">
        <v>46</v>
      </c>
      <c r="M109" s="210"/>
      <c r="N109" s="212"/>
    </row>
    <row r="110" spans="1:14" ht="17.25" customHeight="1" x14ac:dyDescent="0.25">
      <c r="A110" s="48">
        <v>44310</v>
      </c>
      <c r="B110" s="245" t="s">
        <v>72</v>
      </c>
      <c r="C110" s="212" t="s">
        <v>50</v>
      </c>
      <c r="D110" s="230" t="s">
        <v>91</v>
      </c>
      <c r="E110" s="203"/>
      <c r="F110" s="203">
        <v>-1000</v>
      </c>
      <c r="G110" s="220">
        <f t="shared" si="3"/>
        <v>0</v>
      </c>
      <c r="H110" s="210" t="s">
        <v>263</v>
      </c>
      <c r="I110" s="210" t="s">
        <v>18</v>
      </c>
      <c r="J110" s="290" t="s">
        <v>566</v>
      </c>
      <c r="K110" s="245" t="s">
        <v>135</v>
      </c>
      <c r="L110" s="210" t="s">
        <v>46</v>
      </c>
      <c r="M110" s="210"/>
      <c r="N110" s="212"/>
    </row>
    <row r="111" spans="1:14" x14ac:dyDescent="0.25">
      <c r="A111" s="271">
        <v>44312</v>
      </c>
      <c r="B111" s="272" t="s">
        <v>105</v>
      </c>
      <c r="C111" s="272" t="s">
        <v>50</v>
      </c>
      <c r="D111" s="272" t="s">
        <v>91</v>
      </c>
      <c r="E111" s="428"/>
      <c r="F111" s="274">
        <v>63000</v>
      </c>
      <c r="G111" s="279">
        <f t="shared" si="3"/>
        <v>63000</v>
      </c>
      <c r="H111" s="273" t="s">
        <v>263</v>
      </c>
      <c r="I111" s="907" t="s">
        <v>18</v>
      </c>
      <c r="J111" s="412" t="s">
        <v>590</v>
      </c>
      <c r="K111" s="417" t="s">
        <v>135</v>
      </c>
      <c r="L111" s="907" t="s">
        <v>46</v>
      </c>
      <c r="M111" s="907"/>
      <c r="N111" s="727"/>
    </row>
    <row r="112" spans="1:14" x14ac:dyDescent="0.25">
      <c r="A112" s="211">
        <v>44312</v>
      </c>
      <c r="B112" s="212" t="s">
        <v>68</v>
      </c>
      <c r="C112" s="212" t="s">
        <v>67</v>
      </c>
      <c r="D112" s="212" t="s">
        <v>91</v>
      </c>
      <c r="E112" s="233">
        <v>9000</v>
      </c>
      <c r="F112" s="220"/>
      <c r="G112" s="220">
        <f>G111-E112+F112</f>
        <v>54000</v>
      </c>
      <c r="H112" s="210" t="s">
        <v>263</v>
      </c>
      <c r="I112" s="210" t="s">
        <v>18</v>
      </c>
      <c r="J112" s="290" t="s">
        <v>590</v>
      </c>
      <c r="K112" s="245" t="s">
        <v>135</v>
      </c>
      <c r="L112" s="210" t="s">
        <v>46</v>
      </c>
      <c r="M112" s="210"/>
      <c r="N112" s="212" t="s">
        <v>481</v>
      </c>
    </row>
    <row r="113" spans="1:14" x14ac:dyDescent="0.25">
      <c r="A113" s="211">
        <v>44312</v>
      </c>
      <c r="B113" s="212" t="s">
        <v>68</v>
      </c>
      <c r="C113" s="212" t="s">
        <v>67</v>
      </c>
      <c r="D113" s="212" t="s">
        <v>91</v>
      </c>
      <c r="E113" s="233">
        <v>7000</v>
      </c>
      <c r="F113" s="233"/>
      <c r="G113" s="220">
        <f t="shared" ref="G113:G123" si="4">G112-E113+F113</f>
        <v>47000</v>
      </c>
      <c r="H113" s="210" t="s">
        <v>263</v>
      </c>
      <c r="I113" s="217" t="s">
        <v>18</v>
      </c>
      <c r="J113" s="290" t="s">
        <v>590</v>
      </c>
      <c r="K113" s="245" t="s">
        <v>135</v>
      </c>
      <c r="L113" s="210" t="s">
        <v>46</v>
      </c>
      <c r="M113" s="217"/>
      <c r="N113" s="218" t="s">
        <v>300</v>
      </c>
    </row>
    <row r="114" spans="1:14" x14ac:dyDescent="0.25">
      <c r="A114" s="211">
        <v>44312</v>
      </c>
      <c r="B114" s="212" t="s">
        <v>68</v>
      </c>
      <c r="C114" s="212" t="s">
        <v>67</v>
      </c>
      <c r="D114" s="212" t="s">
        <v>91</v>
      </c>
      <c r="E114" s="849">
        <v>5000</v>
      </c>
      <c r="F114" s="227"/>
      <c r="G114" s="220">
        <f t="shared" si="4"/>
        <v>42000</v>
      </c>
      <c r="H114" s="210" t="s">
        <v>263</v>
      </c>
      <c r="I114" s="210" t="s">
        <v>18</v>
      </c>
      <c r="J114" s="290" t="s">
        <v>590</v>
      </c>
      <c r="K114" s="245" t="s">
        <v>135</v>
      </c>
      <c r="L114" s="210" t="s">
        <v>46</v>
      </c>
      <c r="M114" s="210"/>
      <c r="N114" s="212" t="s">
        <v>592</v>
      </c>
    </row>
    <row r="115" spans="1:14" ht="17.25" customHeight="1" x14ac:dyDescent="0.25">
      <c r="A115" s="211">
        <v>44312</v>
      </c>
      <c r="B115" s="212" t="s">
        <v>68</v>
      </c>
      <c r="C115" s="212" t="s">
        <v>67</v>
      </c>
      <c r="D115" s="212" t="s">
        <v>91</v>
      </c>
      <c r="E115" s="497">
        <v>9000</v>
      </c>
      <c r="F115" s="203"/>
      <c r="G115" s="220">
        <f t="shared" si="4"/>
        <v>33000</v>
      </c>
      <c r="H115" s="210" t="s">
        <v>263</v>
      </c>
      <c r="I115" s="210" t="s">
        <v>18</v>
      </c>
      <c r="J115" s="290" t="s">
        <v>590</v>
      </c>
      <c r="K115" s="245" t="s">
        <v>135</v>
      </c>
      <c r="L115" s="210" t="s">
        <v>46</v>
      </c>
      <c r="M115" s="210"/>
      <c r="N115" s="212" t="s">
        <v>593</v>
      </c>
    </row>
    <row r="116" spans="1:14" x14ac:dyDescent="0.25">
      <c r="A116" s="211">
        <v>44312</v>
      </c>
      <c r="B116" s="212" t="s">
        <v>68</v>
      </c>
      <c r="C116" s="212" t="s">
        <v>67</v>
      </c>
      <c r="D116" s="212" t="s">
        <v>91</v>
      </c>
      <c r="E116" s="497">
        <v>13000</v>
      </c>
      <c r="F116" s="203"/>
      <c r="G116" s="220">
        <f t="shared" si="4"/>
        <v>20000</v>
      </c>
      <c r="H116" s="210" t="s">
        <v>263</v>
      </c>
      <c r="I116" s="210" t="s">
        <v>18</v>
      </c>
      <c r="J116" s="290" t="s">
        <v>590</v>
      </c>
      <c r="K116" s="245" t="s">
        <v>135</v>
      </c>
      <c r="L116" s="210" t="s">
        <v>46</v>
      </c>
      <c r="M116" s="210"/>
      <c r="N116" s="212" t="s">
        <v>594</v>
      </c>
    </row>
    <row r="117" spans="1:14" x14ac:dyDescent="0.25">
      <c r="A117" s="211">
        <v>44312</v>
      </c>
      <c r="B117" s="245" t="s">
        <v>93</v>
      </c>
      <c r="C117" s="230" t="s">
        <v>93</v>
      </c>
      <c r="D117" s="230" t="s">
        <v>91</v>
      </c>
      <c r="E117" s="497">
        <v>7000</v>
      </c>
      <c r="F117" s="203"/>
      <c r="G117" s="220">
        <f t="shared" si="4"/>
        <v>13000</v>
      </c>
      <c r="H117" s="210" t="s">
        <v>263</v>
      </c>
      <c r="I117" s="210" t="s">
        <v>18</v>
      </c>
      <c r="J117" s="290" t="s">
        <v>590</v>
      </c>
      <c r="K117" s="245" t="s">
        <v>135</v>
      </c>
      <c r="L117" s="210" t="s">
        <v>46</v>
      </c>
      <c r="M117" s="210"/>
      <c r="N117" s="212" t="s">
        <v>264</v>
      </c>
    </row>
    <row r="118" spans="1:14" ht="16.5" customHeight="1" x14ac:dyDescent="0.25">
      <c r="A118" s="211">
        <v>44312</v>
      </c>
      <c r="B118" s="245" t="s">
        <v>93</v>
      </c>
      <c r="C118" s="230" t="s">
        <v>93</v>
      </c>
      <c r="D118" s="230" t="s">
        <v>91</v>
      </c>
      <c r="E118" s="233">
        <v>6000</v>
      </c>
      <c r="F118" s="203"/>
      <c r="G118" s="220">
        <f t="shared" si="4"/>
        <v>7000</v>
      </c>
      <c r="H118" s="210" t="s">
        <v>263</v>
      </c>
      <c r="I118" s="210" t="s">
        <v>18</v>
      </c>
      <c r="J118" s="290" t="s">
        <v>590</v>
      </c>
      <c r="K118" s="245" t="s">
        <v>135</v>
      </c>
      <c r="L118" s="210" t="s">
        <v>46</v>
      </c>
      <c r="M118" s="210"/>
      <c r="N118" s="212"/>
    </row>
    <row r="119" spans="1:14" ht="15" customHeight="1" x14ac:dyDescent="0.25">
      <c r="A119" s="211">
        <v>44312</v>
      </c>
      <c r="B119" s="245" t="s">
        <v>93</v>
      </c>
      <c r="C119" s="230" t="s">
        <v>93</v>
      </c>
      <c r="D119" s="230" t="s">
        <v>91</v>
      </c>
      <c r="E119" s="227">
        <v>4000</v>
      </c>
      <c r="F119" s="203"/>
      <c r="G119" s="220">
        <f t="shared" si="4"/>
        <v>3000</v>
      </c>
      <c r="H119" s="210" t="s">
        <v>263</v>
      </c>
      <c r="I119" s="210" t="s">
        <v>18</v>
      </c>
      <c r="J119" s="290" t="s">
        <v>590</v>
      </c>
      <c r="K119" s="245" t="s">
        <v>135</v>
      </c>
      <c r="L119" s="210" t="s">
        <v>46</v>
      </c>
      <c r="M119" s="210"/>
      <c r="N119" s="212"/>
    </row>
    <row r="120" spans="1:14" ht="15" customHeight="1" x14ac:dyDescent="0.25">
      <c r="A120" s="211">
        <v>44313</v>
      </c>
      <c r="B120" s="290" t="s">
        <v>72</v>
      </c>
      <c r="C120" s="858" t="s">
        <v>50</v>
      </c>
      <c r="D120" s="858" t="s">
        <v>91</v>
      </c>
      <c r="E120" s="490"/>
      <c r="F120" s="220">
        <v>-3000</v>
      </c>
      <c r="G120" s="220">
        <f t="shared" si="4"/>
        <v>0</v>
      </c>
      <c r="H120" s="210" t="s">
        <v>263</v>
      </c>
      <c r="I120" s="291" t="s">
        <v>18</v>
      </c>
      <c r="J120" s="290" t="s">
        <v>590</v>
      </c>
      <c r="K120" s="245" t="s">
        <v>135</v>
      </c>
      <c r="L120" s="210" t="s">
        <v>46</v>
      </c>
      <c r="M120" s="291"/>
      <c r="N120" s="251"/>
    </row>
    <row r="121" spans="1:14" ht="17.25" customHeight="1" x14ac:dyDescent="0.25">
      <c r="A121" s="271">
        <v>44313</v>
      </c>
      <c r="B121" s="272" t="s">
        <v>105</v>
      </c>
      <c r="C121" s="272" t="s">
        <v>50</v>
      </c>
      <c r="D121" s="272" t="s">
        <v>91</v>
      </c>
      <c r="E121" s="428"/>
      <c r="F121" s="276">
        <v>53000</v>
      </c>
      <c r="G121" s="279">
        <f t="shared" si="4"/>
        <v>53000</v>
      </c>
      <c r="H121" s="273" t="s">
        <v>263</v>
      </c>
      <c r="I121" s="273" t="s">
        <v>18</v>
      </c>
      <c r="J121" s="412" t="s">
        <v>591</v>
      </c>
      <c r="K121" s="280" t="s">
        <v>135</v>
      </c>
      <c r="L121" s="273" t="s">
        <v>46</v>
      </c>
      <c r="M121" s="273"/>
      <c r="N121" s="272"/>
    </row>
    <row r="122" spans="1:14" ht="15.75" customHeight="1" x14ac:dyDescent="0.25">
      <c r="A122" s="48">
        <v>44313</v>
      </c>
      <c r="B122" s="245" t="s">
        <v>68</v>
      </c>
      <c r="C122" s="230" t="s">
        <v>67</v>
      </c>
      <c r="D122" s="230" t="s">
        <v>91</v>
      </c>
      <c r="E122" s="240">
        <v>9000</v>
      </c>
      <c r="F122" s="222"/>
      <c r="G122" s="220">
        <f t="shared" si="4"/>
        <v>44000</v>
      </c>
      <c r="H122" s="210" t="s">
        <v>263</v>
      </c>
      <c r="I122" s="210" t="s">
        <v>18</v>
      </c>
      <c r="J122" s="290" t="s">
        <v>591</v>
      </c>
      <c r="K122" s="245" t="s">
        <v>135</v>
      </c>
      <c r="L122" s="210" t="s">
        <v>46</v>
      </c>
      <c r="M122" s="210"/>
      <c r="N122" s="212"/>
    </row>
    <row r="123" spans="1:14" x14ac:dyDescent="0.25">
      <c r="A123" s="48">
        <v>44313</v>
      </c>
      <c r="B123" s="245" t="s">
        <v>68</v>
      </c>
      <c r="C123" s="230" t="s">
        <v>67</v>
      </c>
      <c r="D123" s="230" t="s">
        <v>91</v>
      </c>
      <c r="E123" s="203">
        <v>10000</v>
      </c>
      <c r="F123" s="203"/>
      <c r="G123" s="220">
        <f t="shared" si="4"/>
        <v>34000</v>
      </c>
      <c r="H123" s="210" t="s">
        <v>263</v>
      </c>
      <c r="I123" s="210" t="s">
        <v>18</v>
      </c>
      <c r="J123" s="290" t="s">
        <v>591</v>
      </c>
      <c r="K123" s="245" t="s">
        <v>135</v>
      </c>
      <c r="L123" s="210" t="s">
        <v>46</v>
      </c>
      <c r="M123" s="210"/>
      <c r="N123" s="212"/>
    </row>
    <row r="124" spans="1:14" ht="17.25" customHeight="1" x14ac:dyDescent="0.25">
      <c r="A124" s="48">
        <v>44313</v>
      </c>
      <c r="B124" s="245" t="s">
        <v>68</v>
      </c>
      <c r="C124" s="230" t="s">
        <v>67</v>
      </c>
      <c r="D124" s="230" t="s">
        <v>91</v>
      </c>
      <c r="E124" s="227">
        <v>3000</v>
      </c>
      <c r="F124" s="227"/>
      <c r="G124" s="220">
        <f>G123-E124+F124</f>
        <v>31000</v>
      </c>
      <c r="H124" s="210" t="s">
        <v>263</v>
      </c>
      <c r="I124" s="210" t="s">
        <v>18</v>
      </c>
      <c r="J124" s="290" t="s">
        <v>591</v>
      </c>
      <c r="K124" s="245" t="s">
        <v>135</v>
      </c>
      <c r="L124" s="210" t="s">
        <v>46</v>
      </c>
      <c r="M124" s="210"/>
      <c r="N124" s="212"/>
    </row>
    <row r="125" spans="1:14" x14ac:dyDescent="0.25">
      <c r="A125" s="48">
        <v>44313</v>
      </c>
      <c r="B125" s="245" t="s">
        <v>68</v>
      </c>
      <c r="C125" s="230" t="s">
        <v>67</v>
      </c>
      <c r="D125" s="230" t="s">
        <v>91</v>
      </c>
      <c r="E125" s="500">
        <v>6000</v>
      </c>
      <c r="F125" s="222"/>
      <c r="G125" s="220">
        <f t="shared" ref="G125:G159" si="5">G124-E125+F125</f>
        <v>25000</v>
      </c>
      <c r="H125" s="210" t="s">
        <v>263</v>
      </c>
      <c r="I125" s="210" t="s">
        <v>18</v>
      </c>
      <c r="J125" s="290" t="s">
        <v>591</v>
      </c>
      <c r="K125" s="245" t="s">
        <v>135</v>
      </c>
      <c r="L125" s="210" t="s">
        <v>46</v>
      </c>
      <c r="M125" s="210"/>
      <c r="N125" s="212"/>
    </row>
    <row r="126" spans="1:14" x14ac:dyDescent="0.25">
      <c r="A126" s="48">
        <v>44313</v>
      </c>
      <c r="B126" s="245" t="s">
        <v>68</v>
      </c>
      <c r="C126" s="230" t="s">
        <v>67</v>
      </c>
      <c r="D126" s="230" t="s">
        <v>91</v>
      </c>
      <c r="E126" s="203">
        <v>7000</v>
      </c>
      <c r="F126" s="203"/>
      <c r="G126" s="220">
        <f t="shared" si="5"/>
        <v>18000</v>
      </c>
      <c r="H126" s="210" t="s">
        <v>263</v>
      </c>
      <c r="I126" s="210" t="s">
        <v>18</v>
      </c>
      <c r="J126" s="290" t="s">
        <v>591</v>
      </c>
      <c r="K126" s="245" t="s">
        <v>135</v>
      </c>
      <c r="L126" s="210" t="s">
        <v>46</v>
      </c>
      <c r="M126" s="210"/>
      <c r="N126" s="212"/>
    </row>
    <row r="127" spans="1:14" x14ac:dyDescent="0.25">
      <c r="A127" s="48">
        <v>44313</v>
      </c>
      <c r="B127" s="245" t="s">
        <v>93</v>
      </c>
      <c r="C127" s="210" t="s">
        <v>93</v>
      </c>
      <c r="D127" s="226" t="s">
        <v>91</v>
      </c>
      <c r="E127" s="203">
        <v>6000</v>
      </c>
      <c r="F127" s="227"/>
      <c r="G127" s="220">
        <f t="shared" si="5"/>
        <v>12000</v>
      </c>
      <c r="H127" s="210" t="s">
        <v>263</v>
      </c>
      <c r="I127" s="210" t="s">
        <v>18</v>
      </c>
      <c r="J127" s="290" t="s">
        <v>591</v>
      </c>
      <c r="K127" s="245" t="s">
        <v>135</v>
      </c>
      <c r="L127" s="210" t="s">
        <v>46</v>
      </c>
      <c r="M127" s="210"/>
      <c r="N127" s="212"/>
    </row>
    <row r="128" spans="1:14" x14ac:dyDescent="0.25">
      <c r="A128" s="48">
        <v>44313</v>
      </c>
      <c r="B128" s="245" t="s">
        <v>93</v>
      </c>
      <c r="C128" s="210" t="s">
        <v>93</v>
      </c>
      <c r="D128" s="226" t="s">
        <v>91</v>
      </c>
      <c r="E128" s="222">
        <v>4000</v>
      </c>
      <c r="F128" s="222"/>
      <c r="G128" s="220">
        <f t="shared" si="5"/>
        <v>8000</v>
      </c>
      <c r="H128" s="210" t="s">
        <v>263</v>
      </c>
      <c r="I128" s="210" t="s">
        <v>18</v>
      </c>
      <c r="J128" s="290" t="s">
        <v>591</v>
      </c>
      <c r="K128" s="245" t="s">
        <v>135</v>
      </c>
      <c r="L128" s="210" t="s">
        <v>46</v>
      </c>
      <c r="M128" s="210"/>
      <c r="N128" s="212"/>
    </row>
    <row r="129" spans="1:14" ht="18" customHeight="1" x14ac:dyDescent="0.25">
      <c r="A129" s="48">
        <v>44314</v>
      </c>
      <c r="B129" s="245" t="s">
        <v>72</v>
      </c>
      <c r="C129" s="210" t="s">
        <v>50</v>
      </c>
      <c r="D129" s="226" t="s">
        <v>91</v>
      </c>
      <c r="E129" s="454"/>
      <c r="F129" s="203">
        <v>-8000</v>
      </c>
      <c r="G129" s="220">
        <f t="shared" si="5"/>
        <v>0</v>
      </c>
      <c r="H129" s="210" t="s">
        <v>263</v>
      </c>
      <c r="I129" s="210" t="s">
        <v>18</v>
      </c>
      <c r="J129" s="290" t="s">
        <v>591</v>
      </c>
      <c r="K129" s="245" t="s">
        <v>135</v>
      </c>
      <c r="L129" s="210" t="s">
        <v>46</v>
      </c>
      <c r="M129" s="210"/>
      <c r="N129" s="212"/>
    </row>
    <row r="130" spans="1:14" x14ac:dyDescent="0.25">
      <c r="A130" s="271">
        <v>44314</v>
      </c>
      <c r="B130" s="272" t="s">
        <v>105</v>
      </c>
      <c r="C130" s="272" t="s">
        <v>50</v>
      </c>
      <c r="D130" s="272" t="s">
        <v>91</v>
      </c>
      <c r="E130" s="428"/>
      <c r="F130" s="432">
        <v>56000</v>
      </c>
      <c r="G130" s="279">
        <f t="shared" si="5"/>
        <v>56000</v>
      </c>
      <c r="H130" s="273" t="s">
        <v>263</v>
      </c>
      <c r="I130" s="273" t="s">
        <v>18</v>
      </c>
      <c r="J130" s="412" t="s">
        <v>620</v>
      </c>
      <c r="K130" s="280" t="s">
        <v>135</v>
      </c>
      <c r="L130" s="273" t="s">
        <v>46</v>
      </c>
      <c r="M130" s="273"/>
      <c r="N130" s="272"/>
    </row>
    <row r="131" spans="1:14" x14ac:dyDescent="0.25">
      <c r="A131" s="48">
        <v>44314</v>
      </c>
      <c r="B131" s="212" t="s">
        <v>68</v>
      </c>
      <c r="C131" s="212" t="s">
        <v>67</v>
      </c>
      <c r="D131" s="212" t="s">
        <v>91</v>
      </c>
      <c r="E131" s="233">
        <v>19000</v>
      </c>
      <c r="F131" s="227"/>
      <c r="G131" s="220">
        <f t="shared" si="5"/>
        <v>37000</v>
      </c>
      <c r="H131" s="210" t="s">
        <v>263</v>
      </c>
      <c r="I131" s="210" t="s">
        <v>18</v>
      </c>
      <c r="J131" s="290" t="s">
        <v>620</v>
      </c>
      <c r="K131" s="245" t="s">
        <v>135</v>
      </c>
      <c r="L131" s="210" t="s">
        <v>46</v>
      </c>
      <c r="M131" s="210"/>
      <c r="N131" s="212" t="s">
        <v>92</v>
      </c>
    </row>
    <row r="132" spans="1:14" x14ac:dyDescent="0.25">
      <c r="A132" s="48">
        <v>44314</v>
      </c>
      <c r="B132" s="212" t="s">
        <v>68</v>
      </c>
      <c r="C132" s="212" t="s">
        <v>67</v>
      </c>
      <c r="D132" s="212" t="s">
        <v>91</v>
      </c>
      <c r="E132" s="203">
        <v>7000</v>
      </c>
      <c r="F132" s="203"/>
      <c r="G132" s="220">
        <f t="shared" si="5"/>
        <v>30000</v>
      </c>
      <c r="H132" s="210" t="s">
        <v>263</v>
      </c>
      <c r="I132" s="210" t="s">
        <v>18</v>
      </c>
      <c r="J132" s="290" t="s">
        <v>620</v>
      </c>
      <c r="K132" s="245" t="s">
        <v>135</v>
      </c>
      <c r="L132" s="210" t="s">
        <v>46</v>
      </c>
      <c r="M132" s="210"/>
      <c r="N132" s="212"/>
    </row>
    <row r="133" spans="1:14" x14ac:dyDescent="0.25">
      <c r="A133" s="48">
        <v>44314</v>
      </c>
      <c r="B133" s="212" t="s">
        <v>68</v>
      </c>
      <c r="C133" s="212" t="s">
        <v>67</v>
      </c>
      <c r="D133" s="212" t="s">
        <v>91</v>
      </c>
      <c r="E133" s="203">
        <v>10000</v>
      </c>
      <c r="F133" s="203"/>
      <c r="G133" s="220">
        <f t="shared" si="5"/>
        <v>20000</v>
      </c>
      <c r="H133" s="210" t="s">
        <v>263</v>
      </c>
      <c r="I133" s="210" t="s">
        <v>18</v>
      </c>
      <c r="J133" s="290" t="s">
        <v>620</v>
      </c>
      <c r="K133" s="245" t="s">
        <v>135</v>
      </c>
      <c r="L133" s="210" t="s">
        <v>46</v>
      </c>
      <c r="M133" s="210"/>
      <c r="N133" s="212"/>
    </row>
    <row r="134" spans="1:14" x14ac:dyDescent="0.25">
      <c r="A134" s="48">
        <v>44314</v>
      </c>
      <c r="B134" s="212" t="s">
        <v>68</v>
      </c>
      <c r="C134" s="212" t="s">
        <v>67</v>
      </c>
      <c r="D134" s="212" t="s">
        <v>91</v>
      </c>
      <c r="E134" s="819">
        <v>3000</v>
      </c>
      <c r="F134" s="203"/>
      <c r="G134" s="220">
        <f t="shared" si="5"/>
        <v>17000</v>
      </c>
      <c r="H134" s="210" t="s">
        <v>263</v>
      </c>
      <c r="I134" s="210" t="s">
        <v>18</v>
      </c>
      <c r="J134" s="290" t="s">
        <v>620</v>
      </c>
      <c r="K134" s="245" t="s">
        <v>135</v>
      </c>
      <c r="L134" s="210" t="s">
        <v>46</v>
      </c>
      <c r="M134" s="210"/>
      <c r="N134" s="212"/>
    </row>
    <row r="135" spans="1:14" x14ac:dyDescent="0.25">
      <c r="A135" s="48">
        <v>44314</v>
      </c>
      <c r="B135" s="212" t="s">
        <v>68</v>
      </c>
      <c r="C135" s="212" t="s">
        <v>67</v>
      </c>
      <c r="D135" s="212" t="s">
        <v>91</v>
      </c>
      <c r="E135" s="203">
        <v>7000</v>
      </c>
      <c r="F135" s="203"/>
      <c r="G135" s="220">
        <f t="shared" si="5"/>
        <v>10000</v>
      </c>
      <c r="H135" s="210" t="s">
        <v>263</v>
      </c>
      <c r="I135" s="210" t="s">
        <v>18</v>
      </c>
      <c r="J135" s="290" t="s">
        <v>620</v>
      </c>
      <c r="K135" s="245" t="s">
        <v>135</v>
      </c>
      <c r="L135" s="210" t="s">
        <v>46</v>
      </c>
      <c r="M135" s="210"/>
      <c r="N135" s="212"/>
    </row>
    <row r="136" spans="1:14" x14ac:dyDescent="0.25">
      <c r="A136" s="48">
        <v>44314</v>
      </c>
      <c r="B136" s="210" t="s">
        <v>93</v>
      </c>
      <c r="C136" s="210" t="s">
        <v>67</v>
      </c>
      <c r="D136" s="210" t="s">
        <v>91</v>
      </c>
      <c r="E136" s="203">
        <v>6000</v>
      </c>
      <c r="F136" s="203"/>
      <c r="G136" s="220">
        <f t="shared" si="5"/>
        <v>4000</v>
      </c>
      <c r="H136" s="210" t="s">
        <v>263</v>
      </c>
      <c r="I136" s="210" t="s">
        <v>18</v>
      </c>
      <c r="J136" s="290" t="s">
        <v>620</v>
      </c>
      <c r="K136" s="245" t="s">
        <v>135</v>
      </c>
      <c r="L136" s="210" t="s">
        <v>46</v>
      </c>
      <c r="M136" s="210"/>
      <c r="N136" s="212"/>
    </row>
    <row r="137" spans="1:14" x14ac:dyDescent="0.25">
      <c r="A137" s="48">
        <v>44314</v>
      </c>
      <c r="B137" s="210" t="s">
        <v>93</v>
      </c>
      <c r="C137" s="210" t="s">
        <v>67</v>
      </c>
      <c r="D137" s="210" t="s">
        <v>91</v>
      </c>
      <c r="E137" s="233">
        <v>3000</v>
      </c>
      <c r="F137" s="203"/>
      <c r="G137" s="220">
        <f t="shared" si="5"/>
        <v>1000</v>
      </c>
      <c r="H137" s="210" t="s">
        <v>263</v>
      </c>
      <c r="I137" s="210" t="s">
        <v>18</v>
      </c>
      <c r="J137" s="290" t="s">
        <v>620</v>
      </c>
      <c r="K137" s="245" t="s">
        <v>135</v>
      </c>
      <c r="L137" s="210" t="s">
        <v>46</v>
      </c>
      <c r="M137" s="210"/>
      <c r="N137" s="212"/>
    </row>
    <row r="138" spans="1:14" x14ac:dyDescent="0.25">
      <c r="A138" s="48">
        <v>44314</v>
      </c>
      <c r="B138" s="210" t="s">
        <v>93</v>
      </c>
      <c r="C138" s="210" t="s">
        <v>67</v>
      </c>
      <c r="D138" s="210" t="s">
        <v>91</v>
      </c>
      <c r="E138" s="203">
        <v>1000</v>
      </c>
      <c r="F138" s="203"/>
      <c r="G138" s="220">
        <f t="shared" si="5"/>
        <v>0</v>
      </c>
      <c r="H138" s="210" t="s">
        <v>263</v>
      </c>
      <c r="I138" s="210" t="s">
        <v>18</v>
      </c>
      <c r="J138" s="290" t="s">
        <v>620</v>
      </c>
      <c r="K138" s="245" t="s">
        <v>135</v>
      </c>
      <c r="L138" s="210" t="s">
        <v>46</v>
      </c>
      <c r="M138" s="210"/>
      <c r="N138" s="212"/>
    </row>
    <row r="139" spans="1:14" x14ac:dyDescent="0.25">
      <c r="A139" s="577">
        <v>44315</v>
      </c>
      <c r="B139" s="210" t="s">
        <v>72</v>
      </c>
      <c r="C139" s="210" t="s">
        <v>50</v>
      </c>
      <c r="D139" s="210" t="s">
        <v>91</v>
      </c>
      <c r="E139" s="203"/>
      <c r="F139" s="203">
        <v>-10000</v>
      </c>
      <c r="G139" s="220">
        <f t="shared" si="5"/>
        <v>-10000</v>
      </c>
      <c r="H139" s="210" t="s">
        <v>263</v>
      </c>
      <c r="I139" s="210" t="s">
        <v>18</v>
      </c>
      <c r="J139" s="290" t="s">
        <v>620</v>
      </c>
      <c r="K139" s="245" t="s">
        <v>135</v>
      </c>
      <c r="L139" s="210" t="s">
        <v>46</v>
      </c>
      <c r="M139" s="210"/>
      <c r="N139" s="212"/>
    </row>
    <row r="140" spans="1:14" x14ac:dyDescent="0.25">
      <c r="A140" s="994">
        <v>44315</v>
      </c>
      <c r="B140" s="273" t="s">
        <v>105</v>
      </c>
      <c r="C140" s="273" t="s">
        <v>50</v>
      </c>
      <c r="D140" s="273" t="s">
        <v>91</v>
      </c>
      <c r="E140" s="276"/>
      <c r="F140" s="276">
        <v>68000</v>
      </c>
      <c r="G140" s="279">
        <f t="shared" si="5"/>
        <v>58000</v>
      </c>
      <c r="H140" s="273" t="s">
        <v>263</v>
      </c>
      <c r="I140" s="273" t="s">
        <v>18</v>
      </c>
      <c r="J140" s="412" t="s">
        <v>652</v>
      </c>
      <c r="K140" s="280" t="s">
        <v>135</v>
      </c>
      <c r="L140" s="273" t="s">
        <v>46</v>
      </c>
      <c r="M140" s="273"/>
      <c r="N140" s="272"/>
    </row>
    <row r="141" spans="1:14" x14ac:dyDescent="0.25">
      <c r="A141" s="577">
        <v>44315</v>
      </c>
      <c r="B141" s="212" t="s">
        <v>68</v>
      </c>
      <c r="C141" s="212" t="s">
        <v>67</v>
      </c>
      <c r="D141" s="212" t="s">
        <v>91</v>
      </c>
      <c r="E141" s="233">
        <v>9000</v>
      </c>
      <c r="F141" s="203"/>
      <c r="G141" s="220">
        <f t="shared" si="5"/>
        <v>49000</v>
      </c>
      <c r="H141" s="210" t="s">
        <v>263</v>
      </c>
      <c r="I141" s="210" t="s">
        <v>18</v>
      </c>
      <c r="J141" s="290" t="s">
        <v>652</v>
      </c>
      <c r="K141" s="245" t="s">
        <v>135</v>
      </c>
      <c r="L141" s="210" t="s">
        <v>46</v>
      </c>
      <c r="M141" s="210"/>
      <c r="N141" s="212" t="s">
        <v>653</v>
      </c>
    </row>
    <row r="142" spans="1:14" ht="16.5" customHeight="1" x14ac:dyDescent="0.25">
      <c r="A142" s="577">
        <v>44315</v>
      </c>
      <c r="B142" s="212" t="s">
        <v>68</v>
      </c>
      <c r="C142" s="212" t="s">
        <v>67</v>
      </c>
      <c r="D142" s="212" t="s">
        <v>91</v>
      </c>
      <c r="E142" s="454">
        <v>11000</v>
      </c>
      <c r="F142" s="203"/>
      <c r="G142" s="220">
        <f t="shared" si="5"/>
        <v>38000</v>
      </c>
      <c r="H142" s="210" t="s">
        <v>263</v>
      </c>
      <c r="I142" s="210" t="s">
        <v>18</v>
      </c>
      <c r="J142" s="290" t="s">
        <v>652</v>
      </c>
      <c r="K142" s="245" t="s">
        <v>135</v>
      </c>
      <c r="L142" s="210" t="s">
        <v>46</v>
      </c>
      <c r="M142" s="210"/>
      <c r="N142" s="212" t="s">
        <v>654</v>
      </c>
    </row>
    <row r="143" spans="1:14" x14ac:dyDescent="0.25">
      <c r="A143" s="577">
        <v>44315</v>
      </c>
      <c r="B143" s="212" t="s">
        <v>68</v>
      </c>
      <c r="C143" s="212" t="s">
        <v>67</v>
      </c>
      <c r="D143" s="212" t="s">
        <v>91</v>
      </c>
      <c r="E143" s="203">
        <v>15000</v>
      </c>
      <c r="F143" s="203"/>
      <c r="G143" s="220">
        <f t="shared" si="5"/>
        <v>23000</v>
      </c>
      <c r="H143" s="210" t="s">
        <v>263</v>
      </c>
      <c r="I143" s="210" t="s">
        <v>18</v>
      </c>
      <c r="J143" s="290" t="s">
        <v>652</v>
      </c>
      <c r="K143" s="245" t="s">
        <v>135</v>
      </c>
      <c r="L143" s="210" t="s">
        <v>46</v>
      </c>
      <c r="M143" s="210"/>
      <c r="N143" s="212" t="s">
        <v>655</v>
      </c>
    </row>
    <row r="144" spans="1:14" x14ac:dyDescent="0.25">
      <c r="A144" s="577">
        <v>44315</v>
      </c>
      <c r="B144" s="212" t="s">
        <v>68</v>
      </c>
      <c r="C144" s="212" t="s">
        <v>67</v>
      </c>
      <c r="D144" s="212" t="s">
        <v>91</v>
      </c>
      <c r="E144" s="222">
        <v>15000</v>
      </c>
      <c r="F144" s="222"/>
      <c r="G144" s="220">
        <f t="shared" si="5"/>
        <v>8000</v>
      </c>
      <c r="H144" s="210" t="s">
        <v>263</v>
      </c>
      <c r="I144" s="210" t="s">
        <v>18</v>
      </c>
      <c r="J144" s="290" t="s">
        <v>652</v>
      </c>
      <c r="K144" s="245" t="s">
        <v>135</v>
      </c>
      <c r="L144" s="210" t="s">
        <v>46</v>
      </c>
      <c r="M144" s="210"/>
      <c r="N144" s="212" t="s">
        <v>656</v>
      </c>
    </row>
    <row r="145" spans="1:14" x14ac:dyDescent="0.25">
      <c r="A145" s="577">
        <v>44315</v>
      </c>
      <c r="B145" s="212" t="s">
        <v>68</v>
      </c>
      <c r="C145" s="212" t="s">
        <v>67</v>
      </c>
      <c r="D145" s="212" t="s">
        <v>91</v>
      </c>
      <c r="E145" s="454">
        <v>7000</v>
      </c>
      <c r="F145" s="203"/>
      <c r="G145" s="220">
        <f t="shared" si="5"/>
        <v>1000</v>
      </c>
      <c r="H145" s="228" t="s">
        <v>263</v>
      </c>
      <c r="I145" s="210" t="s">
        <v>18</v>
      </c>
      <c r="J145" s="290" t="s">
        <v>652</v>
      </c>
      <c r="K145" s="245" t="s">
        <v>135</v>
      </c>
      <c r="L145" s="210" t="s">
        <v>46</v>
      </c>
      <c r="M145" s="210"/>
      <c r="N145" s="212" t="s">
        <v>264</v>
      </c>
    </row>
    <row r="146" spans="1:14" x14ac:dyDescent="0.25">
      <c r="A146" s="577">
        <v>44315</v>
      </c>
      <c r="B146" s="210" t="s">
        <v>93</v>
      </c>
      <c r="C146" s="210" t="s">
        <v>93</v>
      </c>
      <c r="D146" s="210" t="s">
        <v>91</v>
      </c>
      <c r="E146" s="227">
        <v>6000</v>
      </c>
      <c r="F146" s="227"/>
      <c r="G146" s="220">
        <f t="shared" si="5"/>
        <v>-5000</v>
      </c>
      <c r="H146" s="228" t="s">
        <v>263</v>
      </c>
      <c r="I146" s="210" t="s">
        <v>18</v>
      </c>
      <c r="J146" s="290" t="s">
        <v>652</v>
      </c>
      <c r="K146" s="245" t="s">
        <v>135</v>
      </c>
      <c r="L146" s="210" t="s">
        <v>46</v>
      </c>
      <c r="M146" s="210"/>
      <c r="N146" s="212"/>
    </row>
    <row r="147" spans="1:14" x14ac:dyDescent="0.25">
      <c r="A147" s="577">
        <v>44315</v>
      </c>
      <c r="B147" s="210" t="s">
        <v>93</v>
      </c>
      <c r="C147" s="210" t="s">
        <v>93</v>
      </c>
      <c r="D147" s="210" t="s">
        <v>91</v>
      </c>
      <c r="E147" s="227">
        <v>2000</v>
      </c>
      <c r="F147" s="227"/>
      <c r="G147" s="220">
        <f t="shared" si="5"/>
        <v>-7000</v>
      </c>
      <c r="H147" s="228" t="s">
        <v>263</v>
      </c>
      <c r="I147" s="210" t="s">
        <v>18</v>
      </c>
      <c r="J147" s="290" t="s">
        <v>652</v>
      </c>
      <c r="K147" s="245" t="s">
        <v>135</v>
      </c>
      <c r="L147" s="210" t="s">
        <v>46</v>
      </c>
      <c r="M147" s="210"/>
      <c r="N147" s="212"/>
    </row>
    <row r="148" spans="1:14" x14ac:dyDescent="0.25">
      <c r="A148" s="577">
        <v>44315</v>
      </c>
      <c r="B148" s="210" t="s">
        <v>93</v>
      </c>
      <c r="C148" s="210" t="s">
        <v>93</v>
      </c>
      <c r="D148" s="210" t="s">
        <v>91</v>
      </c>
      <c r="E148" s="203">
        <v>1000</v>
      </c>
      <c r="F148" s="203"/>
      <c r="G148" s="220">
        <f t="shared" si="5"/>
        <v>-8000</v>
      </c>
      <c r="H148" s="228" t="s">
        <v>263</v>
      </c>
      <c r="I148" s="210" t="s">
        <v>18</v>
      </c>
      <c r="J148" s="290" t="s">
        <v>652</v>
      </c>
      <c r="K148" s="245" t="s">
        <v>135</v>
      </c>
      <c r="L148" s="210" t="s">
        <v>46</v>
      </c>
      <c r="M148" s="210"/>
      <c r="N148" s="212"/>
    </row>
    <row r="149" spans="1:14" x14ac:dyDescent="0.25">
      <c r="A149" s="577">
        <v>44315</v>
      </c>
      <c r="B149" s="210" t="s">
        <v>93</v>
      </c>
      <c r="C149" s="210" t="s">
        <v>93</v>
      </c>
      <c r="D149" s="210" t="s">
        <v>91</v>
      </c>
      <c r="E149" s="203">
        <v>1000</v>
      </c>
      <c r="F149" s="203"/>
      <c r="G149" s="220">
        <f t="shared" si="5"/>
        <v>-9000</v>
      </c>
      <c r="H149" s="228" t="s">
        <v>263</v>
      </c>
      <c r="I149" s="210" t="s">
        <v>18</v>
      </c>
      <c r="J149" s="290" t="s">
        <v>652</v>
      </c>
      <c r="K149" s="245" t="s">
        <v>135</v>
      </c>
      <c r="L149" s="210" t="s">
        <v>46</v>
      </c>
      <c r="M149" s="210"/>
      <c r="N149" s="212"/>
    </row>
    <row r="150" spans="1:14" x14ac:dyDescent="0.25">
      <c r="A150" s="577">
        <v>44316</v>
      </c>
      <c r="B150" s="210" t="s">
        <v>72</v>
      </c>
      <c r="C150" s="210" t="s">
        <v>50</v>
      </c>
      <c r="D150" s="210" t="s">
        <v>91</v>
      </c>
      <c r="E150" s="233"/>
      <c r="F150" s="203">
        <v>-1000</v>
      </c>
      <c r="G150" s="220">
        <f t="shared" si="5"/>
        <v>-10000</v>
      </c>
      <c r="H150" s="228" t="s">
        <v>263</v>
      </c>
      <c r="I150" s="210" t="s">
        <v>18</v>
      </c>
      <c r="J150" s="290" t="s">
        <v>652</v>
      </c>
      <c r="K150" s="245" t="s">
        <v>135</v>
      </c>
      <c r="L150" s="210" t="s">
        <v>46</v>
      </c>
      <c r="M150" s="210"/>
      <c r="N150" s="212"/>
    </row>
    <row r="151" spans="1:14" x14ac:dyDescent="0.25">
      <c r="A151" s="787">
        <v>44316</v>
      </c>
      <c r="B151" s="273" t="s">
        <v>105</v>
      </c>
      <c r="C151" s="273" t="s">
        <v>50</v>
      </c>
      <c r="D151" s="273" t="s">
        <v>91</v>
      </c>
      <c r="E151" s="789"/>
      <c r="F151" s="276">
        <v>66000</v>
      </c>
      <c r="G151" s="279">
        <f t="shared" si="5"/>
        <v>56000</v>
      </c>
      <c r="H151" s="735" t="s">
        <v>263</v>
      </c>
      <c r="I151" s="273" t="s">
        <v>18</v>
      </c>
      <c r="J151" s="412" t="s">
        <v>697</v>
      </c>
      <c r="K151" s="280" t="s">
        <v>135</v>
      </c>
      <c r="L151" s="273" t="s">
        <v>46</v>
      </c>
      <c r="M151" s="273"/>
      <c r="N151" s="272"/>
    </row>
    <row r="152" spans="1:14" ht="15" customHeight="1" x14ac:dyDescent="0.25">
      <c r="A152" s="216">
        <v>44316</v>
      </c>
      <c r="B152" s="251" t="s">
        <v>68</v>
      </c>
      <c r="C152" s="251" t="s">
        <v>67</v>
      </c>
      <c r="D152" s="251" t="s">
        <v>91</v>
      </c>
      <c r="E152" s="500">
        <v>10000</v>
      </c>
      <c r="F152" s="219"/>
      <c r="G152" s="220">
        <f t="shared" si="5"/>
        <v>46000</v>
      </c>
      <c r="H152" s="756" t="s">
        <v>263</v>
      </c>
      <c r="I152" s="210" t="s">
        <v>18</v>
      </c>
      <c r="J152" s="290" t="s">
        <v>697</v>
      </c>
      <c r="K152" s="290" t="s">
        <v>135</v>
      </c>
      <c r="L152" s="210" t="s">
        <v>46</v>
      </c>
      <c r="M152" s="291"/>
      <c r="N152" s="251" t="s">
        <v>156</v>
      </c>
    </row>
    <row r="153" spans="1:14" x14ac:dyDescent="0.25">
      <c r="A153" s="216">
        <v>44316</v>
      </c>
      <c r="B153" s="251" t="s">
        <v>68</v>
      </c>
      <c r="C153" s="251" t="s">
        <v>67</v>
      </c>
      <c r="D153" s="251" t="s">
        <v>91</v>
      </c>
      <c r="E153" s="233">
        <v>7000</v>
      </c>
      <c r="F153" s="203"/>
      <c r="G153" s="220">
        <f t="shared" si="5"/>
        <v>39000</v>
      </c>
      <c r="H153" s="228" t="s">
        <v>263</v>
      </c>
      <c r="I153" s="210" t="s">
        <v>18</v>
      </c>
      <c r="J153" s="290" t="s">
        <v>697</v>
      </c>
      <c r="K153" s="245" t="s">
        <v>135</v>
      </c>
      <c r="L153" s="210" t="s">
        <v>46</v>
      </c>
      <c r="M153" s="210"/>
      <c r="N153" s="212" t="s">
        <v>698</v>
      </c>
    </row>
    <row r="154" spans="1:14" x14ac:dyDescent="0.25">
      <c r="A154" s="216">
        <v>44316</v>
      </c>
      <c r="B154" s="251" t="s">
        <v>68</v>
      </c>
      <c r="C154" s="251" t="s">
        <v>67</v>
      </c>
      <c r="D154" s="251" t="s">
        <v>91</v>
      </c>
      <c r="E154" s="203">
        <v>10000</v>
      </c>
      <c r="F154" s="203"/>
      <c r="G154" s="220">
        <f t="shared" si="5"/>
        <v>29000</v>
      </c>
      <c r="H154" s="228" t="s">
        <v>263</v>
      </c>
      <c r="I154" s="210" t="s">
        <v>18</v>
      </c>
      <c r="J154" s="290" t="s">
        <v>697</v>
      </c>
      <c r="K154" s="245" t="s">
        <v>135</v>
      </c>
      <c r="L154" s="210" t="s">
        <v>46</v>
      </c>
      <c r="M154" s="210"/>
      <c r="N154" s="212" t="s">
        <v>699</v>
      </c>
    </row>
    <row r="155" spans="1:14" x14ac:dyDescent="0.25">
      <c r="A155" s="216">
        <v>44316</v>
      </c>
      <c r="B155" s="251" t="s">
        <v>68</v>
      </c>
      <c r="C155" s="251" t="s">
        <v>67</v>
      </c>
      <c r="D155" s="251" t="s">
        <v>91</v>
      </c>
      <c r="E155" s="454">
        <v>3000</v>
      </c>
      <c r="F155" s="227"/>
      <c r="G155" s="220">
        <f t="shared" si="5"/>
        <v>26000</v>
      </c>
      <c r="H155" s="228" t="s">
        <v>263</v>
      </c>
      <c r="I155" s="210" t="s">
        <v>18</v>
      </c>
      <c r="J155" s="290" t="s">
        <v>697</v>
      </c>
      <c r="K155" s="245" t="s">
        <v>135</v>
      </c>
      <c r="L155" s="210" t="s">
        <v>46</v>
      </c>
      <c r="M155" s="210"/>
      <c r="N155" s="212" t="s">
        <v>700</v>
      </c>
    </row>
    <row r="156" spans="1:14" x14ac:dyDescent="0.25">
      <c r="A156" s="216">
        <v>44316</v>
      </c>
      <c r="B156" s="251" t="s">
        <v>68</v>
      </c>
      <c r="C156" s="251" t="s">
        <v>67</v>
      </c>
      <c r="D156" s="251" t="s">
        <v>91</v>
      </c>
      <c r="E156" s="203">
        <v>7000</v>
      </c>
      <c r="F156" s="203"/>
      <c r="G156" s="220">
        <f t="shared" si="5"/>
        <v>19000</v>
      </c>
      <c r="H156" s="228" t="s">
        <v>263</v>
      </c>
      <c r="I156" s="210" t="s">
        <v>18</v>
      </c>
      <c r="J156" s="290" t="s">
        <v>697</v>
      </c>
      <c r="K156" s="245" t="s">
        <v>135</v>
      </c>
      <c r="L156" s="210" t="s">
        <v>46</v>
      </c>
      <c r="M156" s="210"/>
      <c r="N156" s="212" t="s">
        <v>264</v>
      </c>
    </row>
    <row r="157" spans="1:14" ht="17.25" customHeight="1" x14ac:dyDescent="0.25">
      <c r="A157" s="216">
        <v>44316</v>
      </c>
      <c r="B157" s="218" t="s">
        <v>93</v>
      </c>
      <c r="C157" s="218" t="s">
        <v>93</v>
      </c>
      <c r="D157" s="704" t="s">
        <v>91</v>
      </c>
      <c r="E157" s="220">
        <v>6000</v>
      </c>
      <c r="F157" s="220"/>
      <c r="G157" s="220">
        <f t="shared" si="5"/>
        <v>13000</v>
      </c>
      <c r="H157" s="228" t="s">
        <v>263</v>
      </c>
      <c r="I157" s="210" t="s">
        <v>18</v>
      </c>
      <c r="J157" s="290" t="s">
        <v>697</v>
      </c>
      <c r="K157" s="245" t="s">
        <v>135</v>
      </c>
      <c r="L157" s="210" t="s">
        <v>46</v>
      </c>
      <c r="M157" s="210"/>
      <c r="N157" s="212"/>
    </row>
    <row r="158" spans="1:14" ht="17.25" customHeight="1" x14ac:dyDescent="0.25">
      <c r="A158" s="216">
        <v>44316</v>
      </c>
      <c r="B158" s="218" t="s">
        <v>93</v>
      </c>
      <c r="C158" s="218" t="s">
        <v>93</v>
      </c>
      <c r="D158" s="704" t="s">
        <v>91</v>
      </c>
      <c r="E158" s="497">
        <v>3000</v>
      </c>
      <c r="F158" s="222"/>
      <c r="G158" s="219">
        <f t="shared" si="5"/>
        <v>10000</v>
      </c>
      <c r="H158" s="228" t="s">
        <v>263</v>
      </c>
      <c r="I158" s="210" t="s">
        <v>18</v>
      </c>
      <c r="J158" s="290" t="s">
        <v>697</v>
      </c>
      <c r="K158" s="245" t="s">
        <v>135</v>
      </c>
      <c r="L158" s="210" t="s">
        <v>46</v>
      </c>
      <c r="M158" s="210"/>
      <c r="N158" s="212"/>
    </row>
    <row r="159" spans="1:14" ht="15.75" thickBot="1" x14ac:dyDescent="0.3">
      <c r="A159" s="216">
        <v>44316</v>
      </c>
      <c r="B159" s="218" t="s">
        <v>93</v>
      </c>
      <c r="C159" s="218" t="s">
        <v>93</v>
      </c>
      <c r="D159" s="704" t="s">
        <v>91</v>
      </c>
      <c r="E159" s="1049">
        <v>1000</v>
      </c>
      <c r="F159" s="1049"/>
      <c r="G159" s="219">
        <f t="shared" si="5"/>
        <v>9000</v>
      </c>
      <c r="H159" s="228" t="s">
        <v>263</v>
      </c>
      <c r="I159" s="210" t="s">
        <v>18</v>
      </c>
      <c r="J159" s="290" t="s">
        <v>697</v>
      </c>
      <c r="K159" s="245" t="s">
        <v>135</v>
      </c>
      <c r="L159" s="210" t="s">
        <v>46</v>
      </c>
      <c r="M159" s="209"/>
      <c r="N159" s="208"/>
    </row>
    <row r="160" spans="1:14" ht="15.75" thickBot="1" x14ac:dyDescent="0.3">
      <c r="A160" s="531"/>
      <c r="B160" s="251"/>
      <c r="C160" s="251"/>
      <c r="D160" s="321"/>
      <c r="E160" s="456">
        <f>SUM(E4:E159)</f>
        <v>760000</v>
      </c>
      <c r="F160" s="457">
        <f>SUM(F4:F159)</f>
        <v>769000</v>
      </c>
      <c r="G160" s="799">
        <f>F160-E160</f>
        <v>9000</v>
      </c>
      <c r="H160" s="228"/>
      <c r="I160" s="210"/>
      <c r="J160" s="290"/>
      <c r="K160" s="245"/>
      <c r="L160" s="210"/>
      <c r="M160" s="210"/>
      <c r="N160" s="212"/>
    </row>
    <row r="161" spans="1:14" x14ac:dyDescent="0.25">
      <c r="A161" s="531"/>
      <c r="B161" s="251"/>
      <c r="C161" s="251"/>
      <c r="D161" s="251"/>
      <c r="E161" s="227"/>
      <c r="F161" s="227"/>
      <c r="G161" s="262"/>
      <c r="H161" s="228"/>
      <c r="I161" s="210"/>
      <c r="J161" s="290"/>
      <c r="K161" s="245"/>
      <c r="L161" s="210"/>
      <c r="M161" s="210"/>
      <c r="N161" s="212"/>
    </row>
    <row r="162" spans="1:14" x14ac:dyDescent="0.25">
      <c r="A162" s="703"/>
      <c r="B162" s="210"/>
      <c r="C162" s="210"/>
      <c r="D162" s="210"/>
      <c r="E162" s="203"/>
      <c r="F162" s="203"/>
      <c r="G162" s="220"/>
      <c r="H162" s="228"/>
      <c r="I162" s="210"/>
      <c r="J162" s="290"/>
      <c r="K162" s="245"/>
      <c r="L162" s="210"/>
      <c r="M162" s="210"/>
      <c r="N162" s="212"/>
    </row>
    <row r="163" spans="1:14" x14ac:dyDescent="0.25">
      <c r="A163" s="703"/>
      <c r="B163" s="210"/>
      <c r="C163" s="210"/>
      <c r="D163" s="210"/>
      <c r="E163" s="203"/>
      <c r="F163" s="203"/>
      <c r="G163" s="220"/>
      <c r="H163" s="228"/>
      <c r="I163" s="210"/>
      <c r="J163" s="290"/>
      <c r="K163" s="245"/>
      <c r="L163" s="210"/>
      <c r="M163" s="210"/>
      <c r="N163" s="212"/>
    </row>
    <row r="164" spans="1:14" x14ac:dyDescent="0.25">
      <c r="A164" s="703"/>
      <c r="B164" s="210"/>
      <c r="C164" s="210"/>
      <c r="D164" s="210"/>
      <c r="E164" s="203"/>
      <c r="F164" s="203"/>
      <c r="G164" s="220"/>
      <c r="H164" s="228"/>
      <c r="I164" s="210"/>
      <c r="J164" s="290"/>
      <c r="K164" s="245"/>
      <c r="L164" s="210"/>
      <c r="M164" s="210"/>
      <c r="N164" s="212"/>
    </row>
    <row r="165" spans="1:14" x14ac:dyDescent="0.25">
      <c r="A165" s="703"/>
      <c r="B165" s="210"/>
      <c r="C165" s="210"/>
      <c r="D165" s="210"/>
      <c r="E165" s="222"/>
      <c r="F165" s="222"/>
      <c r="G165" s="220"/>
      <c r="H165" s="228"/>
      <c r="I165" s="210"/>
      <c r="J165" s="290"/>
      <c r="K165" s="245"/>
      <c r="L165" s="210"/>
      <c r="M165" s="210"/>
      <c r="N165" s="212"/>
    </row>
    <row r="166" spans="1:14" x14ac:dyDescent="0.25">
      <c r="A166" s="703"/>
      <c r="B166" s="210"/>
      <c r="C166" s="210"/>
      <c r="D166" s="226"/>
      <c r="E166" s="203"/>
      <c r="F166" s="203"/>
      <c r="G166" s="220"/>
      <c r="H166" s="228"/>
      <c r="I166" s="210"/>
      <c r="J166" s="290"/>
      <c r="K166" s="245"/>
      <c r="L166" s="210"/>
      <c r="M166" s="210"/>
      <c r="N166" s="212"/>
    </row>
    <row r="167" spans="1:14" x14ac:dyDescent="0.25">
      <c r="A167" s="703"/>
      <c r="B167" s="210"/>
      <c r="C167" s="210"/>
      <c r="D167" s="226"/>
      <c r="E167" s="233"/>
      <c r="F167" s="227"/>
      <c r="G167" s="203"/>
      <c r="H167" s="228"/>
      <c r="I167" s="210"/>
      <c r="J167" s="290"/>
      <c r="K167" s="245"/>
      <c r="L167" s="210"/>
      <c r="M167" s="210"/>
      <c r="N167" s="212"/>
    </row>
    <row r="168" spans="1:14" x14ac:dyDescent="0.25">
      <c r="A168" s="703"/>
      <c r="B168" s="210"/>
      <c r="C168" s="210"/>
      <c r="D168" s="226"/>
      <c r="E168" s="203"/>
      <c r="F168" s="203"/>
      <c r="G168" s="203"/>
      <c r="H168" s="228"/>
      <c r="I168" s="210"/>
      <c r="J168" s="290"/>
      <c r="K168" s="245"/>
      <c r="L168" s="210"/>
      <c r="M168" s="210"/>
      <c r="N168" s="212"/>
    </row>
    <row r="169" spans="1:14" ht="15.75" customHeight="1" x14ac:dyDescent="0.25">
      <c r="A169" s="703"/>
      <c r="B169" s="210"/>
      <c r="C169" s="210"/>
      <c r="D169" s="226"/>
      <c r="E169" s="220"/>
      <c r="F169" s="220"/>
      <c r="G169" s="203"/>
      <c r="H169" s="228"/>
      <c r="I169" s="210"/>
      <c r="J169" s="290"/>
      <c r="K169" s="245"/>
      <c r="L169" s="210"/>
      <c r="M169" s="210"/>
      <c r="N169" s="212"/>
    </row>
    <row r="170" spans="1:14" x14ac:dyDescent="0.25">
      <c r="A170" s="703"/>
      <c r="B170" s="210"/>
      <c r="C170" s="210"/>
      <c r="D170" s="226"/>
      <c r="E170" s="203"/>
      <c r="F170" s="203"/>
      <c r="G170" s="203"/>
      <c r="H170" s="228"/>
      <c r="I170" s="210"/>
      <c r="J170" s="290"/>
      <c r="K170" s="245"/>
      <c r="L170" s="210"/>
      <c r="M170" s="210"/>
      <c r="N170" s="212"/>
    </row>
    <row r="171" spans="1:14" x14ac:dyDescent="0.25">
      <c r="A171" s="703"/>
      <c r="B171" s="210"/>
      <c r="C171" s="210"/>
      <c r="D171" s="210"/>
      <c r="E171" s="203"/>
      <c r="F171" s="203"/>
      <c r="G171" s="203"/>
      <c r="H171" s="228"/>
      <c r="I171" s="210"/>
      <c r="J171" s="290"/>
      <c r="K171" s="245"/>
      <c r="L171" s="210"/>
      <c r="M171" s="210"/>
      <c r="N171" s="212"/>
    </row>
    <row r="172" spans="1:14" x14ac:dyDescent="0.25">
      <c r="A172" s="216"/>
      <c r="B172" s="210"/>
      <c r="C172" s="210"/>
      <c r="D172" s="210"/>
      <c r="E172" s="203"/>
      <c r="F172" s="203"/>
      <c r="G172" s="203"/>
      <c r="H172" s="228"/>
      <c r="I172" s="210"/>
      <c r="J172" s="210"/>
      <c r="K172" s="245"/>
      <c r="L172" s="210"/>
      <c r="M172" s="210"/>
      <c r="N172" s="212"/>
    </row>
    <row r="173" spans="1:14" x14ac:dyDescent="0.25">
      <c r="A173" s="216"/>
      <c r="B173" s="210"/>
      <c r="C173" s="210"/>
      <c r="D173" s="210"/>
      <c r="E173" s="203"/>
      <c r="F173" s="203"/>
      <c r="G173" s="203"/>
      <c r="H173" s="228"/>
      <c r="I173" s="210"/>
      <c r="J173" s="290"/>
      <c r="K173" s="245"/>
      <c r="L173" s="210"/>
      <c r="M173" s="210"/>
      <c r="N173" s="212"/>
    </row>
    <row r="174" spans="1:14" x14ac:dyDescent="0.25">
      <c r="A174" s="216"/>
      <c r="B174" s="210"/>
      <c r="C174" s="210"/>
      <c r="D174" s="210"/>
      <c r="E174" s="203"/>
      <c r="F174" s="203"/>
      <c r="G174" s="203"/>
      <c r="H174" s="228"/>
      <c r="I174" s="210"/>
      <c r="J174" s="290"/>
      <c r="K174" s="245"/>
      <c r="L174" s="210"/>
      <c r="M174" s="210"/>
      <c r="N174" s="212"/>
    </row>
    <row r="175" spans="1:14" x14ac:dyDescent="0.25">
      <c r="A175" s="216"/>
      <c r="B175" s="210"/>
      <c r="C175" s="210"/>
      <c r="D175" s="210"/>
      <c r="E175" s="203"/>
      <c r="F175" s="203"/>
      <c r="G175" s="203"/>
      <c r="H175" s="228"/>
      <c r="I175" s="210"/>
      <c r="J175" s="290"/>
      <c r="K175" s="245"/>
      <c r="L175" s="210"/>
      <c r="M175" s="210"/>
      <c r="N175" s="212"/>
    </row>
    <row r="176" spans="1:14" x14ac:dyDescent="0.25">
      <c r="A176" s="216"/>
      <c r="B176" s="210"/>
      <c r="C176" s="210"/>
      <c r="D176" s="210"/>
      <c r="E176" s="203"/>
      <c r="F176" s="203"/>
      <c r="G176" s="203"/>
      <c r="H176" s="228"/>
      <c r="I176" s="210"/>
      <c r="J176" s="290"/>
      <c r="K176" s="245"/>
      <c r="L176" s="210"/>
      <c r="M176" s="210"/>
      <c r="N176" s="212"/>
    </row>
    <row r="177" spans="1:15" x14ac:dyDescent="0.25">
      <c r="A177" s="439"/>
      <c r="B177" s="210"/>
      <c r="C177" s="210"/>
      <c r="D177" s="210"/>
      <c r="E177" s="203"/>
      <c r="F177" s="203"/>
      <c r="G177" s="203"/>
      <c r="H177" s="441"/>
      <c r="I177" s="438"/>
      <c r="J177" s="290"/>
      <c r="K177" s="225"/>
      <c r="L177" s="438"/>
      <c r="M177" s="210"/>
      <c r="N177" s="212"/>
    </row>
    <row r="178" spans="1:15" x14ac:dyDescent="0.25">
      <c r="A178" s="439"/>
      <c r="B178" s="210"/>
      <c r="C178" s="210"/>
      <c r="D178" s="210"/>
      <c r="E178" s="203"/>
      <c r="F178" s="203"/>
      <c r="G178" s="203"/>
      <c r="H178" s="441"/>
      <c r="I178" s="438"/>
      <c r="J178" s="290"/>
      <c r="K178" s="225"/>
      <c r="L178" s="438"/>
      <c r="M178" s="210"/>
      <c r="N178" s="212"/>
    </row>
    <row r="179" spans="1:15" x14ac:dyDescent="0.25">
      <c r="A179" s="439"/>
      <c r="B179" s="210"/>
      <c r="C179" s="210"/>
      <c r="D179" s="210"/>
      <c r="E179" s="203"/>
      <c r="F179" s="203"/>
      <c r="G179" s="203"/>
      <c r="H179" s="441"/>
      <c r="I179" s="438"/>
      <c r="J179" s="290"/>
      <c r="K179" s="225"/>
      <c r="L179" s="438"/>
      <c r="M179" s="210"/>
      <c r="N179" s="212"/>
    </row>
    <row r="180" spans="1:15" x14ac:dyDescent="0.25">
      <c r="A180" s="669"/>
      <c r="B180" s="251"/>
      <c r="C180" s="251"/>
      <c r="D180" s="251"/>
      <c r="E180" s="447"/>
      <c r="F180" s="203"/>
      <c r="G180" s="220"/>
      <c r="H180" s="670"/>
      <c r="I180" s="440"/>
      <c r="J180" s="291"/>
      <c r="K180" s="258"/>
      <c r="L180" s="440"/>
      <c r="M180" s="291"/>
      <c r="N180" s="251"/>
      <c r="O180" s="282"/>
    </row>
    <row r="181" spans="1:15" x14ac:dyDescent="0.25">
      <c r="A181" s="439"/>
      <c r="B181" s="210"/>
      <c r="C181" s="210"/>
      <c r="D181" s="210"/>
      <c r="E181" s="203"/>
      <c r="F181" s="203"/>
      <c r="G181" s="203"/>
      <c r="H181" s="441"/>
      <c r="I181" s="438"/>
      <c r="J181" s="290"/>
      <c r="K181" s="225"/>
      <c r="L181" s="438"/>
      <c r="M181" s="210"/>
      <c r="N181" s="212"/>
    </row>
    <row r="182" spans="1:15" x14ac:dyDescent="0.25">
      <c r="A182" s="439"/>
      <c r="B182" s="210"/>
      <c r="C182" s="210"/>
      <c r="D182" s="210"/>
      <c r="E182" s="203"/>
      <c r="F182" s="203"/>
      <c r="G182" s="203"/>
      <c r="H182" s="441"/>
      <c r="I182" s="438"/>
      <c r="J182" s="290"/>
      <c r="K182" s="225"/>
      <c r="L182" s="438"/>
      <c r="M182" s="210"/>
      <c r="N182" s="212"/>
    </row>
    <row r="183" spans="1:15" x14ac:dyDescent="0.25">
      <c r="A183" s="439"/>
      <c r="B183" s="210"/>
      <c r="C183" s="210"/>
      <c r="D183" s="210"/>
      <c r="E183" s="203"/>
      <c r="F183" s="203"/>
      <c r="G183" s="203"/>
      <c r="H183" s="441"/>
      <c r="I183" s="438"/>
      <c r="J183" s="290"/>
      <c r="K183" s="225"/>
      <c r="L183" s="438"/>
      <c r="M183" s="210"/>
      <c r="N183" s="212"/>
    </row>
    <row r="184" spans="1:15" x14ac:dyDescent="0.25">
      <c r="A184" s="439"/>
      <c r="B184" s="210"/>
      <c r="C184" s="210"/>
      <c r="D184" s="210"/>
      <c r="E184" s="203"/>
      <c r="F184" s="203"/>
      <c r="G184" s="203"/>
      <c r="H184" s="441"/>
      <c r="I184" s="438"/>
      <c r="J184" s="210"/>
      <c r="K184" s="225"/>
      <c r="L184" s="438"/>
      <c r="M184" s="210"/>
      <c r="N184" s="212"/>
    </row>
    <row r="185" spans="1:15" x14ac:dyDescent="0.25">
      <c r="A185" s="439"/>
      <c r="B185" s="210"/>
      <c r="C185" s="210"/>
      <c r="D185" s="210"/>
      <c r="E185" s="203"/>
      <c r="F185" s="203"/>
      <c r="G185" s="203"/>
      <c r="H185" s="441"/>
      <c r="I185" s="438"/>
      <c r="J185" s="245"/>
      <c r="K185" s="225"/>
      <c r="L185" s="438"/>
      <c r="M185" s="210"/>
      <c r="N185" s="212"/>
    </row>
    <row r="186" spans="1:15" x14ac:dyDescent="0.25">
      <c r="A186" s="271"/>
      <c r="B186" s="272"/>
      <c r="C186" s="272"/>
      <c r="D186" s="272"/>
      <c r="E186" s="428"/>
      <c r="F186" s="276"/>
      <c r="G186" s="276"/>
      <c r="H186" s="273"/>
      <c r="I186" s="273"/>
      <c r="J186" s="280"/>
      <c r="K186" s="273"/>
      <c r="L186" s="273"/>
      <c r="M186" s="273"/>
      <c r="N186" s="272"/>
    </row>
    <row r="187" spans="1:15" x14ac:dyDescent="0.25">
      <c r="A187" s="439"/>
      <c r="B187" s="210"/>
      <c r="C187" s="210"/>
      <c r="D187" s="210"/>
      <c r="E187" s="203"/>
      <c r="F187" s="203"/>
      <c r="G187" s="203"/>
      <c r="H187" s="210"/>
      <c r="I187" s="210"/>
      <c r="J187" s="245"/>
      <c r="K187" s="210"/>
      <c r="L187" s="210"/>
      <c r="M187" s="210"/>
      <c r="N187" s="212"/>
    </row>
    <row r="188" spans="1:15" x14ac:dyDescent="0.25">
      <c r="A188" s="439"/>
      <c r="B188" s="210"/>
      <c r="C188" s="210"/>
      <c r="D188" s="210"/>
      <c r="E188" s="203"/>
      <c r="F188" s="203"/>
      <c r="G188" s="203"/>
      <c r="H188" s="210"/>
      <c r="I188" s="210"/>
      <c r="J188" s="245"/>
      <c r="K188" s="210"/>
      <c r="L188" s="210"/>
      <c r="M188" s="210"/>
      <c r="N188" s="212"/>
    </row>
    <row r="189" spans="1:15" x14ac:dyDescent="0.25">
      <c r="A189" s="439"/>
      <c r="B189" s="210"/>
      <c r="C189" s="210"/>
      <c r="D189" s="210"/>
      <c r="E189" s="203"/>
      <c r="F189" s="203"/>
      <c r="G189" s="203"/>
      <c r="H189" s="210"/>
      <c r="I189" s="210"/>
      <c r="J189" s="245"/>
      <c r="K189" s="210"/>
      <c r="L189" s="210"/>
      <c r="M189" s="210"/>
      <c r="N189" s="212"/>
    </row>
    <row r="190" spans="1:15" x14ac:dyDescent="0.25">
      <c r="A190" s="439"/>
      <c r="B190" s="210"/>
      <c r="C190" s="210"/>
      <c r="D190" s="210"/>
      <c r="E190" s="203"/>
      <c r="F190" s="203"/>
      <c r="G190" s="203"/>
      <c r="H190" s="210"/>
      <c r="I190" s="210"/>
      <c r="J190" s="245"/>
      <c r="K190" s="210"/>
      <c r="L190" s="210"/>
      <c r="M190" s="210"/>
      <c r="N190" s="212"/>
    </row>
    <row r="191" spans="1:15" x14ac:dyDescent="0.25">
      <c r="A191" s="439"/>
      <c r="B191" s="212"/>
      <c r="C191" s="212"/>
      <c r="D191" s="212"/>
      <c r="E191" s="447"/>
      <c r="F191" s="203"/>
      <c r="G191" s="203"/>
      <c r="H191" s="210"/>
      <c r="I191" s="210"/>
      <c r="J191" s="245"/>
      <c r="K191" s="210"/>
      <c r="L191" s="210"/>
      <c r="M191" s="210"/>
      <c r="N191" s="212"/>
    </row>
    <row r="192" spans="1:15" x14ac:dyDescent="0.25">
      <c r="A192" s="439"/>
      <c r="B192" s="212"/>
      <c r="C192" s="212"/>
      <c r="D192" s="212"/>
      <c r="E192" s="203"/>
      <c r="F192" s="203"/>
      <c r="G192" s="203"/>
      <c r="H192" s="210"/>
      <c r="I192" s="210"/>
      <c r="J192" s="245"/>
      <c r="K192" s="210"/>
      <c r="L192" s="210"/>
      <c r="M192" s="210"/>
      <c r="N192" s="212"/>
    </row>
    <row r="193" spans="1:15" ht="15.75" thickBot="1" x14ac:dyDescent="0.3">
      <c r="A193" s="439"/>
      <c r="B193" s="212"/>
      <c r="C193" s="212"/>
      <c r="D193" s="212"/>
      <c r="E193" s="222"/>
      <c r="F193" s="222"/>
      <c r="G193" s="222"/>
      <c r="H193" s="210"/>
      <c r="I193" s="210"/>
      <c r="J193" s="245"/>
      <c r="K193" s="210"/>
      <c r="L193" s="210"/>
      <c r="M193" s="210"/>
      <c r="N193" s="212"/>
    </row>
    <row r="194" spans="1:15" ht="15.75" thickBot="1" x14ac:dyDescent="0.3">
      <c r="A194" s="216"/>
      <c r="B194" s="210"/>
      <c r="C194" s="210"/>
      <c r="D194" s="226"/>
      <c r="E194" s="456">
        <f>SUM(E4:E193)</f>
        <v>1520000</v>
      </c>
      <c r="F194" s="456"/>
      <c r="G194" s="464"/>
      <c r="H194" s="228"/>
      <c r="I194" s="210"/>
      <c r="J194" s="245"/>
      <c r="K194" s="210"/>
      <c r="L194" s="210"/>
      <c r="M194" s="210"/>
      <c r="N194" s="212"/>
    </row>
    <row r="195" spans="1:15" x14ac:dyDescent="0.25">
      <c r="A195" s="216"/>
      <c r="B195" s="210"/>
      <c r="C195" s="210"/>
      <c r="D195" s="210"/>
      <c r="E195" s="227"/>
      <c r="F195" s="227"/>
      <c r="G195" s="227"/>
      <c r="H195" s="210"/>
      <c r="I195" s="210"/>
      <c r="J195" s="245"/>
      <c r="K195" s="210"/>
      <c r="L195" s="210"/>
      <c r="M195" s="210"/>
      <c r="N195" s="212"/>
      <c r="O195" s="107"/>
    </row>
    <row r="196" spans="1:15" x14ac:dyDescent="0.25">
      <c r="A196" s="216"/>
      <c r="B196" s="210"/>
      <c r="C196" s="210"/>
      <c r="D196" s="210"/>
      <c r="E196" s="203"/>
      <c r="F196" s="203"/>
      <c r="G196" s="203"/>
      <c r="H196" s="210"/>
      <c r="I196" s="210"/>
      <c r="J196" s="245"/>
      <c r="K196" s="210"/>
      <c r="L196" s="210"/>
      <c r="M196" s="210"/>
      <c r="N196" s="212"/>
      <c r="O196" s="107"/>
    </row>
    <row r="197" spans="1:15" x14ac:dyDescent="0.25">
      <c r="A197" s="216"/>
      <c r="B197" s="210"/>
      <c r="C197" s="210"/>
      <c r="D197" s="210"/>
      <c r="E197" s="203"/>
      <c r="F197" s="203"/>
      <c r="G197" s="203"/>
      <c r="H197" s="210"/>
      <c r="I197" s="210"/>
      <c r="J197" s="245"/>
      <c r="K197" s="210"/>
      <c r="L197" s="210"/>
      <c r="M197" s="210"/>
      <c r="N197" s="212"/>
      <c r="O197" s="107"/>
    </row>
    <row r="198" spans="1:15" x14ac:dyDescent="0.25">
      <c r="A198" s="216"/>
      <c r="B198" s="210"/>
      <c r="C198" s="210"/>
      <c r="D198" s="210"/>
      <c r="E198" s="203"/>
      <c r="F198" s="203"/>
      <c r="G198" s="203"/>
      <c r="H198" s="210"/>
      <c r="I198" s="210"/>
      <c r="J198" s="245"/>
      <c r="K198" s="210"/>
      <c r="L198" s="210"/>
      <c r="M198" s="210"/>
      <c r="N198" s="212"/>
      <c r="O198" s="107"/>
    </row>
    <row r="199" spans="1:15" x14ac:dyDescent="0.25">
      <c r="A199" s="216"/>
      <c r="B199" s="210"/>
      <c r="C199" s="210"/>
      <c r="D199" s="210"/>
      <c r="E199" s="203"/>
      <c r="F199" s="203"/>
      <c r="G199" s="203"/>
      <c r="H199" s="210"/>
      <c r="I199" s="210"/>
      <c r="J199" s="245"/>
      <c r="K199" s="210"/>
      <c r="L199" s="210"/>
      <c r="M199" s="210"/>
      <c r="N199" s="212"/>
      <c r="O199" s="107"/>
    </row>
    <row r="200" spans="1:15" x14ac:dyDescent="0.25">
      <c r="A200" s="216"/>
      <c r="B200" s="210"/>
      <c r="C200" s="210"/>
      <c r="D200" s="210"/>
      <c r="E200" s="203"/>
      <c r="F200" s="203"/>
      <c r="G200" s="203"/>
      <c r="H200" s="210"/>
      <c r="I200" s="210"/>
      <c r="J200" s="245"/>
      <c r="K200" s="210"/>
      <c r="L200" s="210"/>
      <c r="M200" s="210"/>
      <c r="N200" s="212"/>
      <c r="O200" s="107"/>
    </row>
    <row r="201" spans="1:15" x14ac:dyDescent="0.25">
      <c r="A201" s="216"/>
      <c r="B201" s="210"/>
      <c r="C201" s="210"/>
      <c r="D201" s="210"/>
      <c r="E201" s="203"/>
      <c r="F201" s="203"/>
      <c r="G201" s="203"/>
      <c r="H201" s="210"/>
      <c r="I201" s="210"/>
      <c r="J201" s="245"/>
      <c r="K201" s="210"/>
      <c r="L201" s="210"/>
      <c r="M201" s="210"/>
      <c r="N201" s="212"/>
      <c r="O201" s="107"/>
    </row>
    <row r="202" spans="1:15" x14ac:dyDescent="0.25">
      <c r="A202" s="663"/>
      <c r="B202" s="208"/>
      <c r="C202" s="208"/>
      <c r="D202" s="208"/>
      <c r="E202" s="672"/>
      <c r="F202" s="673"/>
      <c r="G202" s="203"/>
      <c r="H202" s="209"/>
      <c r="I202" s="209"/>
      <c r="J202" s="668"/>
      <c r="K202" s="209"/>
      <c r="L202" s="209"/>
      <c r="M202" s="209"/>
      <c r="N202" s="208"/>
      <c r="O202" s="107"/>
    </row>
    <row r="203" spans="1:15" x14ac:dyDescent="0.25">
      <c r="A203" s="216"/>
      <c r="B203" s="210"/>
      <c r="C203" s="210"/>
      <c r="D203" s="226"/>
      <c r="E203" s="203"/>
      <c r="F203" s="203"/>
      <c r="G203" s="203"/>
      <c r="H203" s="228"/>
      <c r="I203" s="210"/>
      <c r="J203" s="245"/>
      <c r="K203" s="210"/>
      <c r="L203" s="210"/>
      <c r="M203" s="210"/>
      <c r="N203" s="212"/>
      <c r="O203" s="107"/>
    </row>
    <row r="204" spans="1:15" x14ac:dyDescent="0.25">
      <c r="A204" s="216"/>
      <c r="B204" s="210"/>
      <c r="C204" s="210"/>
      <c r="D204" s="226"/>
      <c r="E204" s="227"/>
      <c r="F204" s="227"/>
      <c r="G204" s="203"/>
      <c r="H204" s="210"/>
      <c r="I204" s="210"/>
      <c r="J204" s="245"/>
      <c r="K204" s="210"/>
      <c r="L204" s="210"/>
      <c r="M204" s="210"/>
      <c r="N204" s="212"/>
      <c r="O204" s="107"/>
    </row>
    <row r="205" spans="1:15" x14ac:dyDescent="0.25">
      <c r="A205" s="216"/>
      <c r="B205" s="210"/>
      <c r="C205" s="210"/>
      <c r="D205" s="226"/>
      <c r="E205" s="203"/>
      <c r="F205" s="203"/>
      <c r="G205" s="203"/>
      <c r="H205" s="210"/>
      <c r="I205" s="210"/>
      <c r="J205" s="245"/>
      <c r="K205" s="210"/>
      <c r="L205" s="210"/>
      <c r="M205" s="210"/>
      <c r="N205" s="212"/>
      <c r="O205" s="107"/>
    </row>
    <row r="206" spans="1:15" x14ac:dyDescent="0.25">
      <c r="A206" s="216"/>
      <c r="B206" s="210"/>
      <c r="C206" s="210"/>
      <c r="D206" s="226"/>
      <c r="E206" s="203"/>
      <c r="F206" s="203"/>
      <c r="G206" s="203"/>
      <c r="H206" s="210"/>
      <c r="I206" s="210"/>
      <c r="J206" s="245"/>
      <c r="K206" s="210"/>
      <c r="L206" s="210"/>
      <c r="M206" s="210"/>
      <c r="N206" s="212"/>
      <c r="O206" s="107"/>
    </row>
    <row r="207" spans="1:15" x14ac:dyDescent="0.25">
      <c r="A207" s="216"/>
      <c r="B207" s="210"/>
      <c r="C207" s="210"/>
      <c r="D207" s="226"/>
      <c r="E207" s="203"/>
      <c r="F207" s="203"/>
      <c r="G207" s="203"/>
      <c r="H207" s="210"/>
      <c r="I207" s="210"/>
      <c r="J207" s="245"/>
      <c r="K207" s="210"/>
      <c r="L207" s="210"/>
      <c r="M207" s="210"/>
      <c r="N207" s="212"/>
      <c r="O207" s="107"/>
    </row>
    <row r="208" spans="1:15" x14ac:dyDescent="0.25">
      <c r="A208" s="216"/>
      <c r="B208" s="210"/>
      <c r="C208" s="210"/>
      <c r="D208" s="210"/>
      <c r="E208" s="203"/>
      <c r="F208" s="203"/>
      <c r="G208" s="203"/>
      <c r="H208" s="210"/>
      <c r="I208" s="210"/>
      <c r="J208" s="245"/>
      <c r="K208" s="210"/>
      <c r="L208" s="210"/>
      <c r="M208" s="210"/>
      <c r="N208" s="212"/>
      <c r="O208" s="107"/>
    </row>
    <row r="209" spans="1:15" x14ac:dyDescent="0.25">
      <c r="A209" s="216"/>
      <c r="B209" s="210"/>
      <c r="C209" s="210"/>
      <c r="D209" s="209"/>
      <c r="E209" s="198"/>
      <c r="F209" s="198"/>
      <c r="G209" s="203"/>
      <c r="H209" s="210"/>
      <c r="I209" s="210"/>
      <c r="J209" s="245"/>
      <c r="K209" s="210"/>
      <c r="L209" s="210"/>
      <c r="M209" s="210"/>
      <c r="N209" s="212"/>
      <c r="O209" s="107"/>
    </row>
    <row r="210" spans="1:15" ht="15.75" thickBot="1" x14ac:dyDescent="0.3">
      <c r="A210" s="216"/>
      <c r="B210" s="210"/>
      <c r="C210" s="210"/>
      <c r="D210" s="209"/>
      <c r="E210" s="310"/>
      <c r="F210" s="310"/>
      <c r="G210" s="203"/>
      <c r="H210" s="210"/>
      <c r="I210" s="210"/>
      <c r="J210" s="245"/>
      <c r="K210" s="210"/>
      <c r="L210" s="210"/>
      <c r="M210" s="210"/>
      <c r="N210" s="212"/>
      <c r="O210" s="107"/>
    </row>
    <row r="211" spans="1:15" ht="15.75" thickBot="1" x14ac:dyDescent="0.3">
      <c r="A211" s="216"/>
      <c r="B211" s="210"/>
      <c r="C211" s="210"/>
      <c r="D211" s="514"/>
      <c r="E211" s="456"/>
      <c r="F211" s="457"/>
      <c r="G211" s="203"/>
      <c r="H211" s="228"/>
      <c r="I211" s="210"/>
      <c r="J211" s="309"/>
      <c r="K211" s="210"/>
      <c r="L211" s="210"/>
      <c r="M211" s="210"/>
      <c r="N211" s="212"/>
      <c r="O211" s="107"/>
    </row>
    <row r="212" spans="1:15" x14ac:dyDescent="0.25">
      <c r="A212" s="216"/>
      <c r="B212" s="210"/>
      <c r="C212" s="210"/>
      <c r="D212" s="210"/>
      <c r="E212" s="227"/>
      <c r="F212" s="227"/>
      <c r="G212" s="203"/>
      <c r="H212" s="210"/>
      <c r="I212" s="210"/>
      <c r="J212" s="309"/>
      <c r="K212" s="210"/>
      <c r="L212" s="210"/>
      <c r="M212" s="210"/>
      <c r="N212" s="212"/>
      <c r="O212" s="107"/>
    </row>
    <row r="213" spans="1:15" x14ac:dyDescent="0.25">
      <c r="A213" s="216"/>
      <c r="B213" s="210"/>
      <c r="C213" s="210"/>
      <c r="D213" s="210"/>
      <c r="E213" s="203"/>
      <c r="F213" s="203"/>
      <c r="G213" s="203"/>
      <c r="H213" s="210"/>
      <c r="I213" s="210"/>
      <c r="J213" s="309"/>
      <c r="K213" s="210"/>
      <c r="L213" s="210"/>
      <c r="M213" s="210"/>
      <c r="N213" s="212"/>
      <c r="O213" s="107"/>
    </row>
    <row r="214" spans="1:15" x14ac:dyDescent="0.25">
      <c r="A214" s="216"/>
      <c r="B214" s="210"/>
      <c r="C214" s="210"/>
      <c r="D214" s="210"/>
      <c r="E214" s="203"/>
      <c r="F214" s="203"/>
      <c r="G214" s="203"/>
      <c r="H214" s="210"/>
      <c r="I214" s="210"/>
      <c r="J214" s="309"/>
      <c r="K214" s="210"/>
      <c r="L214" s="210"/>
      <c r="M214" s="210"/>
      <c r="N214" s="212"/>
      <c r="O214" s="107"/>
    </row>
    <row r="215" spans="1:15" x14ac:dyDescent="0.25">
      <c r="A215" s="216"/>
      <c r="B215" s="210"/>
      <c r="C215" s="210"/>
      <c r="D215" s="210"/>
      <c r="E215" s="203"/>
      <c r="F215" s="203"/>
      <c r="G215" s="203"/>
      <c r="H215" s="210"/>
      <c r="I215" s="210"/>
      <c r="J215" s="309"/>
      <c r="K215" s="210"/>
      <c r="L215" s="210"/>
      <c r="M215" s="210"/>
      <c r="N215" s="212"/>
      <c r="O215" s="107"/>
    </row>
    <row r="216" spans="1:15" x14ac:dyDescent="0.25">
      <c r="A216" s="216"/>
      <c r="B216" s="210"/>
      <c r="C216" s="210"/>
      <c r="D216" s="210"/>
      <c r="E216" s="203"/>
      <c r="F216" s="203"/>
      <c r="G216" s="203"/>
      <c r="H216" s="210"/>
      <c r="I216" s="210"/>
      <c r="J216" s="309"/>
      <c r="K216" s="210"/>
      <c r="L216" s="210"/>
      <c r="M216" s="210"/>
      <c r="N216" s="212"/>
      <c r="O216" s="107"/>
    </row>
    <row r="217" spans="1:15" x14ac:dyDescent="0.25">
      <c r="A217" s="211"/>
      <c r="B217" s="212"/>
      <c r="C217" s="212"/>
      <c r="D217" s="212"/>
      <c r="E217" s="203"/>
      <c r="F217" s="203"/>
      <c r="G217" s="203"/>
      <c r="H217" s="210"/>
      <c r="I217" s="210"/>
      <c r="J217" s="309"/>
      <c r="K217" s="210"/>
      <c r="L217" s="210"/>
      <c r="M217" s="210"/>
      <c r="N217" s="212"/>
      <c r="O217" s="107"/>
    </row>
    <row r="218" spans="1:15" x14ac:dyDescent="0.25">
      <c r="A218" s="216"/>
      <c r="B218" s="210"/>
      <c r="C218" s="210"/>
      <c r="D218" s="210"/>
      <c r="E218" s="203"/>
      <c r="F218" s="203"/>
      <c r="G218" s="203"/>
      <c r="H218" s="210"/>
      <c r="I218" s="210"/>
      <c r="J218" s="309"/>
      <c r="K218" s="210"/>
      <c r="L218" s="210"/>
      <c r="M218" s="210"/>
      <c r="N218" s="212"/>
      <c r="O218" s="107"/>
    </row>
    <row r="219" spans="1:15" x14ac:dyDescent="0.25">
      <c r="A219" s="210"/>
      <c r="B219" s="210"/>
      <c r="C219" s="210"/>
      <c r="D219" s="210"/>
      <c r="E219" s="203"/>
      <c r="F219" s="203"/>
      <c r="G219" s="203"/>
      <c r="H219" s="210"/>
      <c r="I219" s="210"/>
      <c r="J219" s="210"/>
      <c r="K219" s="210"/>
      <c r="L219" s="210"/>
      <c r="M219" s="210"/>
      <c r="N219" s="212"/>
      <c r="O219" s="107"/>
    </row>
    <row r="220" spans="1:15" x14ac:dyDescent="0.25">
      <c r="A220" s="210"/>
      <c r="B220" s="210"/>
      <c r="C220" s="210"/>
      <c r="D220" s="210"/>
      <c r="E220" s="210"/>
      <c r="F220" s="210"/>
      <c r="G220" s="203"/>
      <c r="H220" s="210"/>
      <c r="I220" s="210"/>
      <c r="J220" s="210"/>
      <c r="K220" s="210"/>
      <c r="L220" s="210"/>
      <c r="M220" s="210"/>
      <c r="N220" s="212"/>
      <c r="O220" s="107"/>
    </row>
    <row r="221" spans="1:15" x14ac:dyDescent="0.25">
      <c r="A221" s="210"/>
      <c r="B221" s="210"/>
      <c r="C221" s="210"/>
      <c r="D221" s="210"/>
      <c r="E221" s="210"/>
      <c r="F221" s="210"/>
      <c r="G221" s="203"/>
      <c r="H221" s="210"/>
      <c r="I221" s="210"/>
      <c r="J221" s="210"/>
      <c r="K221" s="210"/>
      <c r="L221" s="210"/>
      <c r="M221" s="210"/>
      <c r="N221" s="212"/>
      <c r="O221" s="107"/>
    </row>
    <row r="222" spans="1:15" x14ac:dyDescent="0.25">
      <c r="A222" s="210"/>
      <c r="B222" s="210"/>
      <c r="C222" s="210"/>
      <c r="D222" s="210"/>
      <c r="E222" s="210"/>
      <c r="F222" s="210"/>
      <c r="G222" s="203"/>
      <c r="H222" s="210"/>
      <c r="I222" s="210"/>
      <c r="J222" s="210"/>
      <c r="K222" s="210"/>
      <c r="L222" s="210"/>
      <c r="M222" s="210"/>
      <c r="N222" s="212"/>
      <c r="O222" s="107"/>
    </row>
    <row r="223" spans="1:15" x14ac:dyDescent="0.25">
      <c r="A223" s="210"/>
      <c r="B223" s="210"/>
      <c r="C223" s="210"/>
      <c r="D223" s="210"/>
      <c r="E223" s="210"/>
      <c r="F223" s="210"/>
      <c r="G223" s="203"/>
      <c r="H223" s="210"/>
      <c r="I223" s="210"/>
      <c r="J223" s="210"/>
      <c r="K223" s="210"/>
      <c r="L223" s="210"/>
      <c r="M223" s="210"/>
      <c r="N223" s="212"/>
      <c r="O223" s="107"/>
    </row>
    <row r="224" spans="1:15" x14ac:dyDescent="0.25">
      <c r="A224" s="210"/>
      <c r="B224" s="210"/>
      <c r="C224" s="210"/>
      <c r="D224" s="210"/>
      <c r="E224" s="210"/>
      <c r="F224" s="210"/>
      <c r="G224" s="203"/>
      <c r="H224" s="210"/>
      <c r="I224" s="210"/>
      <c r="J224" s="210"/>
      <c r="K224" s="210"/>
      <c r="L224" s="210"/>
      <c r="M224" s="210"/>
      <c r="N224" s="212"/>
      <c r="O224" s="107"/>
    </row>
    <row r="225" spans="1:15" x14ac:dyDescent="0.25">
      <c r="A225" s="210"/>
      <c r="B225" s="210"/>
      <c r="C225" s="210"/>
      <c r="D225" s="210"/>
      <c r="E225" s="210"/>
      <c r="F225" s="210"/>
      <c r="G225" s="203"/>
      <c r="H225" s="210"/>
      <c r="I225" s="210"/>
      <c r="J225" s="210"/>
      <c r="K225" s="210"/>
      <c r="L225" s="210"/>
      <c r="M225" s="210"/>
      <c r="N225" s="212"/>
      <c r="O225" s="107"/>
    </row>
    <row r="226" spans="1:15" x14ac:dyDescent="0.25">
      <c r="A226" s="210"/>
      <c r="B226" s="210"/>
      <c r="C226" s="210"/>
      <c r="D226" s="210"/>
      <c r="E226" s="210"/>
      <c r="F226" s="210"/>
      <c r="G226" s="203"/>
      <c r="H226" s="210"/>
      <c r="I226" s="210"/>
      <c r="J226" s="210"/>
      <c r="K226" s="210"/>
      <c r="L226" s="210"/>
      <c r="M226" s="210"/>
      <c r="N226" s="212"/>
      <c r="O226" s="107"/>
    </row>
    <row r="227" spans="1:15" x14ac:dyDescent="0.25">
      <c r="A227" s="210"/>
      <c r="B227" s="210"/>
      <c r="C227" s="210"/>
      <c r="D227" s="210"/>
      <c r="E227" s="210"/>
      <c r="F227" s="210"/>
      <c r="G227" s="203"/>
      <c r="H227" s="210"/>
      <c r="I227" s="210"/>
      <c r="J227" s="210"/>
      <c r="K227" s="210"/>
      <c r="L227" s="210"/>
      <c r="M227" s="210"/>
      <c r="N227" s="212"/>
      <c r="O227" s="107"/>
    </row>
    <row r="228" spans="1:15" x14ac:dyDescent="0.25">
      <c r="A228" s="210"/>
      <c r="B228" s="210"/>
      <c r="C228" s="210"/>
      <c r="D228" s="210"/>
      <c r="E228" s="210"/>
      <c r="F228" s="210"/>
      <c r="G228" s="203"/>
      <c r="H228" s="210"/>
      <c r="I228" s="210"/>
      <c r="J228" s="210"/>
      <c r="K228" s="210"/>
      <c r="L228" s="210"/>
      <c r="M228" s="210"/>
      <c r="N228" s="212"/>
      <c r="O228" s="107"/>
    </row>
    <row r="229" spans="1:15" x14ac:dyDescent="0.25">
      <c r="A229" s="210"/>
      <c r="B229" s="210"/>
      <c r="C229" s="210"/>
      <c r="D229" s="210"/>
      <c r="E229" s="210"/>
      <c r="F229" s="210"/>
      <c r="G229" s="203"/>
      <c r="H229" s="210"/>
      <c r="I229" s="210"/>
      <c r="J229" s="210"/>
      <c r="K229" s="210"/>
      <c r="L229" s="210"/>
      <c r="M229" s="210"/>
      <c r="N229" s="212"/>
      <c r="O229" s="107"/>
    </row>
    <row r="230" spans="1:15" x14ac:dyDescent="0.25">
      <c r="A230" s="210"/>
      <c r="B230" s="210"/>
      <c r="C230" s="210"/>
      <c r="D230" s="210"/>
      <c r="E230" s="210"/>
      <c r="F230" s="210"/>
      <c r="G230" s="203"/>
      <c r="H230" s="210"/>
      <c r="I230" s="210"/>
      <c r="J230" s="210"/>
      <c r="K230" s="210"/>
      <c r="L230" s="210"/>
      <c r="M230" s="210"/>
      <c r="N230" s="212"/>
      <c r="O230" s="107"/>
    </row>
    <row r="231" spans="1:15" x14ac:dyDescent="0.25">
      <c r="A231" s="210"/>
      <c r="B231" s="210"/>
      <c r="C231" s="210"/>
      <c r="D231" s="210"/>
      <c r="E231" s="210"/>
      <c r="F231" s="210"/>
      <c r="G231" s="203"/>
      <c r="H231" s="210"/>
      <c r="I231" s="210"/>
      <c r="J231" s="210"/>
      <c r="K231" s="210"/>
      <c r="L231" s="210"/>
      <c r="M231" s="210"/>
      <c r="N231" s="212"/>
      <c r="O231" s="107"/>
    </row>
    <row r="232" spans="1:15" x14ac:dyDescent="0.25">
      <c r="A232" s="210"/>
      <c r="B232" s="210"/>
      <c r="C232" s="210"/>
      <c r="D232" s="210"/>
      <c r="E232" s="210"/>
      <c r="F232" s="210"/>
      <c r="G232" s="203"/>
      <c r="H232" s="210"/>
      <c r="I232" s="210"/>
      <c r="J232" s="210"/>
      <c r="K232" s="210"/>
      <c r="L232" s="210"/>
      <c r="M232" s="210"/>
      <c r="N232" s="212"/>
      <c r="O232" s="107"/>
    </row>
    <row r="233" spans="1:15" x14ac:dyDescent="0.25">
      <c r="A233" s="210"/>
      <c r="B233" s="210"/>
      <c r="C233" s="210"/>
      <c r="D233" s="210"/>
      <c r="E233" s="210"/>
      <c r="F233" s="210"/>
      <c r="G233" s="203"/>
      <c r="H233" s="210"/>
      <c r="I233" s="210"/>
      <c r="J233" s="210"/>
      <c r="K233" s="210"/>
      <c r="L233" s="210"/>
      <c r="M233" s="210"/>
      <c r="N233" s="212"/>
      <c r="O233" s="107"/>
    </row>
    <row r="234" spans="1:15" x14ac:dyDescent="0.25">
      <c r="A234" s="210"/>
      <c r="B234" s="210"/>
      <c r="C234" s="210"/>
      <c r="D234" s="210"/>
      <c r="E234" s="210"/>
      <c r="F234" s="210"/>
      <c r="G234" s="203"/>
      <c r="H234" s="210"/>
      <c r="I234" s="210"/>
      <c r="J234" s="210"/>
      <c r="K234" s="210"/>
      <c r="L234" s="210"/>
      <c r="M234" s="210"/>
      <c r="N234" s="212"/>
      <c r="O234" s="107"/>
    </row>
    <row r="235" spans="1:15" x14ac:dyDescent="0.25">
      <c r="A235" s="196"/>
      <c r="B235" s="196"/>
      <c r="C235" s="196"/>
      <c r="D235" s="196"/>
      <c r="E235" s="196"/>
      <c r="F235" s="196"/>
      <c r="G235" s="203"/>
      <c r="H235" s="196"/>
      <c r="I235" s="196"/>
      <c r="J235" s="196"/>
      <c r="K235" s="196"/>
      <c r="L235" s="196"/>
      <c r="M235" s="196"/>
      <c r="N235" s="108"/>
      <c r="O235" s="107"/>
    </row>
    <row r="236" spans="1:15" x14ac:dyDescent="0.25">
      <c r="A236" s="196"/>
      <c r="B236" s="196"/>
      <c r="C236" s="196"/>
      <c r="D236" s="196"/>
      <c r="E236" s="196"/>
      <c r="F236" s="196"/>
      <c r="G236" s="203"/>
      <c r="H236" s="196"/>
      <c r="I236" s="196"/>
      <c r="J236" s="196"/>
      <c r="K236" s="196"/>
      <c r="L236" s="196"/>
      <c r="M236" s="196"/>
      <c r="N236" s="108"/>
      <c r="O236" s="107"/>
    </row>
    <row r="237" spans="1:15" x14ac:dyDescent="0.25">
      <c r="A237" s="107"/>
      <c r="B237" s="107"/>
      <c r="C237" s="107"/>
      <c r="D237" s="107"/>
      <c r="E237" s="107"/>
      <c r="F237" s="107"/>
      <c r="G237" s="203"/>
      <c r="H237" s="107"/>
      <c r="I237" s="107"/>
      <c r="J237" s="107"/>
      <c r="K237" s="107"/>
      <c r="L237" s="107"/>
      <c r="M237" s="107"/>
      <c r="N237" s="674"/>
      <c r="O237" s="107"/>
    </row>
    <row r="238" spans="1:15" x14ac:dyDescent="0.25">
      <c r="A238" s="107"/>
      <c r="B238" s="107"/>
      <c r="C238" s="107"/>
      <c r="D238" s="107"/>
      <c r="E238" s="107"/>
      <c r="F238" s="107"/>
      <c r="G238" s="203"/>
      <c r="H238" s="107"/>
      <c r="I238" s="107"/>
      <c r="J238" s="107"/>
      <c r="K238" s="107"/>
      <c r="L238" s="107"/>
      <c r="M238" s="107"/>
      <c r="N238" s="674"/>
      <c r="O238" s="107"/>
    </row>
    <row r="239" spans="1:15" x14ac:dyDescent="0.25">
      <c r="A239" s="107"/>
      <c r="B239" s="107"/>
      <c r="C239" s="107"/>
      <c r="D239" s="107"/>
      <c r="E239" s="107"/>
      <c r="F239" s="107"/>
      <c r="G239" s="203"/>
      <c r="H239" s="107"/>
      <c r="I239" s="107"/>
      <c r="J239" s="107"/>
      <c r="K239" s="107"/>
      <c r="L239" s="107"/>
      <c r="M239" s="107"/>
      <c r="N239" s="674"/>
      <c r="O239" s="107"/>
    </row>
    <row r="240" spans="1:15" x14ac:dyDescent="0.25">
      <c r="A240" s="107"/>
      <c r="B240" s="107"/>
      <c r="C240" s="107"/>
      <c r="D240" s="107"/>
      <c r="E240" s="107"/>
      <c r="F240" s="107"/>
      <c r="G240" s="203"/>
      <c r="H240" s="107"/>
      <c r="I240" s="107"/>
      <c r="J240" s="107"/>
      <c r="K240" s="107"/>
      <c r="L240" s="107"/>
      <c r="M240" s="107"/>
      <c r="N240" s="674"/>
      <c r="O240" s="107"/>
    </row>
    <row r="241" spans="1:15" x14ac:dyDescent="0.25">
      <c r="A241" s="107"/>
      <c r="B241" s="107"/>
      <c r="C241" s="107"/>
      <c r="D241" s="107"/>
      <c r="E241" s="107"/>
      <c r="F241" s="107"/>
      <c r="G241" s="203"/>
      <c r="H241" s="107"/>
      <c r="I241" s="107"/>
      <c r="J241" s="107"/>
      <c r="K241" s="107"/>
      <c r="L241" s="107"/>
      <c r="M241" s="107"/>
      <c r="N241" s="674"/>
      <c r="O241" s="107"/>
    </row>
    <row r="242" spans="1:15" x14ac:dyDescent="0.25">
      <c r="A242" s="107"/>
      <c r="B242" s="107"/>
      <c r="C242" s="107"/>
      <c r="D242" s="107"/>
      <c r="E242" s="107"/>
      <c r="F242" s="107"/>
      <c r="G242" s="203"/>
      <c r="H242" s="107"/>
      <c r="I242" s="107"/>
      <c r="J242" s="107"/>
      <c r="K242" s="107"/>
      <c r="L242" s="107"/>
      <c r="M242" s="107"/>
      <c r="N242" s="674"/>
      <c r="O242" s="107"/>
    </row>
    <row r="243" spans="1:15" x14ac:dyDescent="0.25">
      <c r="A243" s="107"/>
      <c r="B243" s="107"/>
      <c r="C243" s="107"/>
      <c r="D243" s="107"/>
      <c r="E243" s="107"/>
      <c r="F243" s="107"/>
      <c r="G243" s="203"/>
      <c r="H243" s="107"/>
      <c r="I243" s="107"/>
      <c r="J243" s="107"/>
      <c r="K243" s="107"/>
      <c r="L243" s="107"/>
      <c r="M243" s="107"/>
      <c r="N243" s="674"/>
      <c r="O243" s="107"/>
    </row>
    <row r="244" spans="1:15" x14ac:dyDescent="0.25">
      <c r="A244" s="107"/>
      <c r="B244" s="107"/>
      <c r="C244" s="107"/>
      <c r="D244" s="107"/>
      <c r="E244" s="107"/>
      <c r="F244" s="107"/>
      <c r="G244" s="203"/>
      <c r="H244" s="107"/>
      <c r="I244" s="107"/>
      <c r="J244" s="107"/>
      <c r="K244" s="107"/>
      <c r="L244" s="107"/>
      <c r="M244" s="107"/>
      <c r="N244" s="674"/>
      <c r="O244" s="107"/>
    </row>
    <row r="245" spans="1:15" x14ac:dyDescent="0.25">
      <c r="A245" s="107"/>
      <c r="B245" s="107"/>
      <c r="C245" s="107"/>
      <c r="D245" s="107"/>
      <c r="E245" s="107"/>
      <c r="F245" s="107"/>
      <c r="G245" s="203"/>
      <c r="H245" s="107"/>
      <c r="I245" s="107"/>
      <c r="J245" s="107"/>
      <c r="K245" s="107"/>
      <c r="L245" s="107"/>
      <c r="M245" s="107"/>
      <c r="N245" s="674"/>
      <c r="O245" s="107"/>
    </row>
    <row r="246" spans="1:15" x14ac:dyDescent="0.25">
      <c r="A246" s="107"/>
      <c r="B246" s="107"/>
      <c r="C246" s="107"/>
      <c r="D246" s="107"/>
      <c r="E246" s="107"/>
      <c r="F246" s="107"/>
      <c r="G246" s="203"/>
      <c r="H246" s="107"/>
      <c r="I246" s="107"/>
      <c r="J246" s="107"/>
      <c r="K246" s="107"/>
      <c r="L246" s="107"/>
      <c r="M246" s="107"/>
      <c r="N246" s="674"/>
      <c r="O246" s="107"/>
    </row>
    <row r="247" spans="1:15" x14ac:dyDescent="0.25">
      <c r="A247" s="107"/>
      <c r="B247" s="107"/>
      <c r="C247" s="107"/>
      <c r="D247" s="107"/>
      <c r="E247" s="107"/>
      <c r="F247" s="107"/>
      <c r="G247" s="203"/>
      <c r="H247" s="107"/>
      <c r="I247" s="107"/>
      <c r="J247" s="107"/>
      <c r="K247" s="107"/>
      <c r="L247" s="107"/>
      <c r="M247" s="107"/>
      <c r="N247" s="674"/>
      <c r="O247" s="107"/>
    </row>
    <row r="248" spans="1:15" x14ac:dyDescent="0.25">
      <c r="A248" s="107"/>
      <c r="B248" s="107"/>
      <c r="C248" s="107"/>
      <c r="D248" s="107"/>
      <c r="E248" s="107"/>
      <c r="F248" s="107"/>
      <c r="G248" s="203"/>
      <c r="H248" s="107"/>
      <c r="I248" s="107"/>
      <c r="J248" s="107"/>
      <c r="K248" s="107"/>
      <c r="L248" s="107"/>
      <c r="M248" s="107"/>
      <c r="N248" s="674"/>
      <c r="O248" s="107"/>
    </row>
    <row r="249" spans="1:15" x14ac:dyDescent="0.25">
      <c r="A249" s="107"/>
      <c r="B249" s="107"/>
      <c r="C249" s="107"/>
      <c r="D249" s="107"/>
      <c r="E249" s="107"/>
      <c r="F249" s="107"/>
      <c r="G249" s="203"/>
      <c r="H249" s="107"/>
      <c r="I249" s="107"/>
      <c r="J249" s="107"/>
      <c r="K249" s="107"/>
      <c r="L249" s="107"/>
      <c r="M249" s="107"/>
      <c r="N249" s="674"/>
      <c r="O249" s="107"/>
    </row>
    <row r="250" spans="1:15" x14ac:dyDescent="0.25">
      <c r="A250" s="107"/>
      <c r="B250" s="107"/>
      <c r="C250" s="107"/>
      <c r="D250" s="107"/>
      <c r="E250" s="107"/>
      <c r="F250" s="107"/>
      <c r="G250" s="203"/>
      <c r="H250" s="107"/>
      <c r="I250" s="107"/>
      <c r="J250" s="107"/>
      <c r="K250" s="107"/>
      <c r="L250" s="107"/>
      <c r="M250" s="107"/>
      <c r="N250" s="674"/>
      <c r="O250" s="107"/>
    </row>
    <row r="251" spans="1:15" x14ac:dyDescent="0.25">
      <c r="A251" s="107"/>
      <c r="B251" s="107"/>
      <c r="C251" s="107"/>
      <c r="D251" s="107"/>
      <c r="E251" s="107"/>
      <c r="F251" s="107"/>
      <c r="G251" s="203"/>
      <c r="H251" s="107"/>
      <c r="I251" s="107"/>
      <c r="J251" s="107"/>
      <c r="K251" s="107"/>
      <c r="L251" s="107"/>
      <c r="M251" s="107"/>
      <c r="N251" s="674"/>
      <c r="O251" s="107"/>
    </row>
    <row r="252" spans="1:15" x14ac:dyDescent="0.25">
      <c r="A252" s="107"/>
      <c r="B252" s="107"/>
      <c r="C252" s="107"/>
      <c r="D252" s="107"/>
      <c r="E252" s="107"/>
      <c r="F252" s="107"/>
      <c r="G252" s="203"/>
      <c r="H252" s="107"/>
      <c r="I252" s="107"/>
      <c r="J252" s="107"/>
      <c r="K252" s="107"/>
      <c r="L252" s="107"/>
      <c r="M252" s="107"/>
      <c r="N252" s="674"/>
      <c r="O252" s="107"/>
    </row>
    <row r="253" spans="1:15" x14ac:dyDescent="0.25">
      <c r="A253" s="107"/>
      <c r="B253" s="107"/>
      <c r="C253" s="107"/>
      <c r="D253" s="107"/>
      <c r="E253" s="107"/>
      <c r="F253" s="107"/>
      <c r="G253" s="203"/>
      <c r="H253" s="107"/>
      <c r="I253" s="107"/>
      <c r="J253" s="107"/>
      <c r="K253" s="107"/>
      <c r="L253" s="107"/>
      <c r="M253" s="107"/>
      <c r="N253" s="674"/>
      <c r="O253" s="107"/>
    </row>
    <row r="254" spans="1:15" x14ac:dyDescent="0.25">
      <c r="A254" s="107"/>
      <c r="B254" s="107"/>
      <c r="C254" s="107"/>
      <c r="D254" s="107"/>
      <c r="E254" s="107"/>
      <c r="F254" s="107"/>
      <c r="G254" s="203"/>
      <c r="H254" s="107"/>
      <c r="I254" s="107"/>
      <c r="J254" s="107"/>
      <c r="K254" s="107"/>
      <c r="L254" s="107"/>
      <c r="M254" s="107"/>
      <c r="N254" s="674"/>
      <c r="O254" s="107"/>
    </row>
    <row r="255" spans="1:15" x14ac:dyDescent="0.25">
      <c r="A255" s="107"/>
      <c r="B255" s="107"/>
      <c r="C255" s="107"/>
      <c r="D255" s="107"/>
      <c r="E255" s="107"/>
      <c r="F255" s="107"/>
      <c r="G255" s="203"/>
      <c r="H255" s="107"/>
      <c r="I255" s="107"/>
      <c r="J255" s="107"/>
      <c r="K255" s="107"/>
      <c r="L255" s="107"/>
      <c r="M255" s="107"/>
      <c r="N255" s="674"/>
      <c r="O255" s="107"/>
    </row>
    <row r="256" spans="1:15" x14ac:dyDescent="0.25">
      <c r="A256" s="107"/>
      <c r="B256" s="107"/>
      <c r="C256" s="107"/>
      <c r="D256" s="107"/>
      <c r="E256" s="107"/>
      <c r="F256" s="107"/>
      <c r="G256" s="203"/>
      <c r="H256" s="107"/>
      <c r="I256" s="107"/>
      <c r="J256" s="107"/>
      <c r="K256" s="107"/>
      <c r="L256" s="107"/>
      <c r="M256" s="107"/>
      <c r="N256" s="674"/>
      <c r="O256" s="107"/>
    </row>
    <row r="257" spans="1:15" x14ac:dyDescent="0.25">
      <c r="A257" s="107"/>
      <c r="B257" s="107"/>
      <c r="C257" s="107"/>
      <c r="D257" s="107"/>
      <c r="E257" s="107"/>
      <c r="F257" s="107"/>
      <c r="G257" s="203"/>
      <c r="H257" s="107"/>
      <c r="I257" s="107"/>
      <c r="J257" s="107"/>
      <c r="K257" s="107"/>
      <c r="L257" s="107"/>
      <c r="M257" s="107"/>
      <c r="N257" s="674"/>
      <c r="O257" s="107"/>
    </row>
    <row r="258" spans="1:15" x14ac:dyDescent="0.25">
      <c r="A258" s="107"/>
      <c r="B258" s="107"/>
      <c r="C258" s="107"/>
      <c r="D258" s="107"/>
      <c r="E258" s="107"/>
      <c r="F258" s="107"/>
      <c r="G258" s="203"/>
      <c r="H258" s="107"/>
      <c r="I258" s="107"/>
      <c r="J258" s="107"/>
      <c r="K258" s="107"/>
      <c r="L258" s="107"/>
      <c r="M258" s="107"/>
      <c r="N258" s="674"/>
      <c r="O258" s="107"/>
    </row>
    <row r="259" spans="1:15" x14ac:dyDescent="0.25">
      <c r="A259" s="107"/>
      <c r="B259" s="107"/>
      <c r="C259" s="107"/>
      <c r="D259" s="107"/>
      <c r="E259" s="107"/>
      <c r="F259" s="107"/>
      <c r="G259" s="203"/>
      <c r="H259" s="107"/>
      <c r="I259" s="107"/>
      <c r="J259" s="107"/>
      <c r="K259" s="107"/>
      <c r="L259" s="107"/>
      <c r="M259" s="107"/>
      <c r="N259" s="674"/>
      <c r="O259" s="107"/>
    </row>
    <row r="260" spans="1:15" x14ac:dyDescent="0.25">
      <c r="A260" s="107"/>
      <c r="B260" s="107"/>
      <c r="C260" s="107"/>
      <c r="D260" s="107"/>
      <c r="E260" s="107"/>
      <c r="F260" s="107"/>
      <c r="G260" s="203"/>
      <c r="H260" s="107"/>
      <c r="I260" s="107"/>
      <c r="J260" s="107"/>
      <c r="K260" s="107"/>
      <c r="L260" s="107"/>
      <c r="M260" s="107"/>
      <c r="N260" s="674"/>
      <c r="O260" s="107"/>
    </row>
    <row r="261" spans="1:15" x14ac:dyDescent="0.25">
      <c r="A261" s="107"/>
      <c r="B261" s="107"/>
      <c r="C261" s="107"/>
      <c r="D261" s="107"/>
      <c r="E261" s="107"/>
      <c r="F261" s="107"/>
      <c r="G261" s="203"/>
      <c r="H261" s="107"/>
      <c r="I261" s="107"/>
      <c r="J261" s="107"/>
      <c r="K261" s="107"/>
      <c r="L261" s="107"/>
      <c r="M261" s="107"/>
      <c r="N261" s="674"/>
      <c r="O261" s="107"/>
    </row>
    <row r="262" spans="1:15" x14ac:dyDescent="0.25">
      <c r="A262" s="107"/>
      <c r="B262" s="107"/>
      <c r="C262" s="107"/>
      <c r="D262" s="107"/>
      <c r="E262" s="107"/>
      <c r="F262" s="107"/>
      <c r="G262" s="203"/>
      <c r="H262" s="107"/>
      <c r="I262" s="107"/>
      <c r="J262" s="107"/>
      <c r="K262" s="107"/>
      <c r="L262" s="107"/>
      <c r="M262" s="107"/>
      <c r="N262" s="674"/>
      <c r="O262" s="107"/>
    </row>
    <row r="263" spans="1:15" x14ac:dyDescent="0.25">
      <c r="A263" s="107"/>
      <c r="B263" s="107"/>
      <c r="C263" s="107"/>
      <c r="D263" s="107"/>
      <c r="E263" s="107"/>
      <c r="F263" s="107"/>
      <c r="G263" s="203"/>
      <c r="H263" s="107"/>
      <c r="I263" s="107"/>
      <c r="J263" s="107"/>
      <c r="K263" s="107"/>
      <c r="L263" s="107"/>
      <c r="M263" s="107"/>
      <c r="N263" s="674"/>
      <c r="O263" s="107"/>
    </row>
    <row r="264" spans="1:15" x14ac:dyDescent="0.25">
      <c r="A264" s="107"/>
      <c r="B264" s="107"/>
      <c r="C264" s="107"/>
      <c r="D264" s="107"/>
      <c r="E264" s="107"/>
      <c r="F264" s="107"/>
      <c r="G264" s="203"/>
      <c r="H264" s="107"/>
      <c r="I264" s="107"/>
      <c r="J264" s="107"/>
      <c r="K264" s="107"/>
      <c r="L264" s="107"/>
      <c r="M264" s="107"/>
      <c r="N264" s="674"/>
      <c r="O264" s="107"/>
    </row>
    <row r="265" spans="1:15" x14ac:dyDescent="0.25">
      <c r="A265" s="107"/>
      <c r="B265" s="107"/>
      <c r="C265" s="107"/>
      <c r="D265" s="107"/>
      <c r="E265" s="107"/>
      <c r="F265" s="107"/>
      <c r="G265" s="203"/>
      <c r="H265" s="107"/>
      <c r="I265" s="107"/>
      <c r="J265" s="107"/>
      <c r="K265" s="107"/>
      <c r="L265" s="107"/>
      <c r="M265" s="107"/>
      <c r="N265" s="674"/>
      <c r="O265" s="107"/>
    </row>
    <row r="266" spans="1:15" x14ac:dyDescent="0.25">
      <c r="G266" s="203"/>
      <c r="I266" s="123"/>
      <c r="J266" s="123"/>
      <c r="K266" s="123"/>
      <c r="L266" s="123"/>
    </row>
    <row r="267" spans="1:15" x14ac:dyDescent="0.25">
      <c r="G267" s="203"/>
      <c r="I267" s="123"/>
      <c r="J267" s="123"/>
      <c r="K267" s="123"/>
      <c r="L267" s="123"/>
    </row>
    <row r="268" spans="1:15" x14ac:dyDescent="0.25">
      <c r="G268" s="203"/>
      <c r="I268" s="123"/>
      <c r="J268" s="123"/>
      <c r="K268" s="123"/>
      <c r="L268" s="123"/>
    </row>
    <row r="269" spans="1:15" x14ac:dyDescent="0.25">
      <c r="G269" s="203"/>
      <c r="I269" s="123"/>
      <c r="J269" s="123"/>
      <c r="K269" s="123"/>
      <c r="L269" s="123"/>
    </row>
    <row r="270" spans="1:15" x14ac:dyDescent="0.25">
      <c r="G270" s="203"/>
      <c r="I270" s="123"/>
      <c r="J270" s="123"/>
      <c r="K270" s="123"/>
      <c r="L270" s="123"/>
    </row>
    <row r="271" spans="1:15" x14ac:dyDescent="0.25">
      <c r="G271" s="203"/>
      <c r="I271" s="123"/>
      <c r="J271" s="123"/>
      <c r="K271" s="123"/>
      <c r="L271" s="123"/>
    </row>
    <row r="272" spans="1:15" x14ac:dyDescent="0.25">
      <c r="G272" s="203"/>
      <c r="I272" s="123"/>
      <c r="J272" s="123"/>
      <c r="K272" s="123"/>
      <c r="L272" s="123"/>
    </row>
    <row r="273" spans="7:12" x14ac:dyDescent="0.25">
      <c r="G273" s="203"/>
      <c r="I273" s="123"/>
      <c r="J273" s="123"/>
      <c r="K273" s="123"/>
      <c r="L273" s="123"/>
    </row>
    <row r="274" spans="7:12" x14ac:dyDescent="0.25">
      <c r="G274" s="203"/>
      <c r="I274" s="123"/>
      <c r="J274" s="123"/>
      <c r="K274" s="123"/>
      <c r="L274" s="123"/>
    </row>
    <row r="275" spans="7:12" x14ac:dyDescent="0.25">
      <c r="G275" s="203"/>
      <c r="I275" s="123"/>
      <c r="J275" s="123"/>
      <c r="K275" s="123"/>
      <c r="L275" s="123"/>
    </row>
    <row r="276" spans="7:12" x14ac:dyDescent="0.25">
      <c r="G276" s="203"/>
      <c r="I276" s="123"/>
      <c r="J276" s="123"/>
      <c r="K276" s="123"/>
      <c r="L276" s="123"/>
    </row>
    <row r="277" spans="7:12" x14ac:dyDescent="0.25">
      <c r="G277" s="203"/>
      <c r="I277" s="123"/>
      <c r="J277" s="123"/>
      <c r="K277" s="123"/>
      <c r="L277" s="123"/>
    </row>
    <row r="278" spans="7:12" x14ac:dyDescent="0.25">
      <c r="G278" s="203"/>
      <c r="I278" s="123"/>
      <c r="J278" s="123"/>
      <c r="K278" s="123"/>
      <c r="L278" s="123"/>
    </row>
    <row r="279" spans="7:12" x14ac:dyDescent="0.25">
      <c r="G279" s="203"/>
      <c r="I279" s="123"/>
      <c r="J279" s="123"/>
      <c r="K279" s="123"/>
      <c r="L279" s="123"/>
    </row>
    <row r="280" spans="7:12" x14ac:dyDescent="0.25">
      <c r="G280" s="203"/>
      <c r="I280" s="123"/>
      <c r="J280" s="123"/>
      <c r="K280" s="123"/>
      <c r="L280" s="123"/>
    </row>
    <row r="281" spans="7:12" x14ac:dyDescent="0.25">
      <c r="G281" s="203"/>
      <c r="I281" s="123"/>
      <c r="J281" s="123"/>
      <c r="K281" s="123"/>
      <c r="L281" s="123"/>
    </row>
    <row r="282" spans="7:12" x14ac:dyDescent="0.25">
      <c r="G282" s="203"/>
      <c r="I282" s="123"/>
      <c r="J282" s="123"/>
      <c r="K282" s="123"/>
      <c r="L282" s="123"/>
    </row>
    <row r="283" spans="7:12" x14ac:dyDescent="0.25">
      <c r="G283" s="203"/>
      <c r="I283" s="123"/>
      <c r="J283" s="123"/>
      <c r="K283" s="123"/>
      <c r="L283" s="123"/>
    </row>
    <row r="284" spans="7:12" x14ac:dyDescent="0.25">
      <c r="G284" s="215"/>
      <c r="I284" s="123"/>
      <c r="J284" s="123"/>
      <c r="K284" s="123"/>
      <c r="L284" s="123"/>
    </row>
    <row r="285" spans="7:12" x14ac:dyDescent="0.25">
      <c r="G285" s="215"/>
      <c r="I285" s="123"/>
      <c r="J285" s="123"/>
      <c r="K285" s="123"/>
      <c r="L285" s="123"/>
    </row>
    <row r="286" spans="7:12" x14ac:dyDescent="0.25">
      <c r="G286" s="215"/>
      <c r="I286" s="123"/>
      <c r="J286" s="123"/>
      <c r="K286" s="123"/>
      <c r="L286" s="123"/>
    </row>
    <row r="287" spans="7:12" x14ac:dyDescent="0.25">
      <c r="G287" s="215"/>
      <c r="I287" s="123"/>
      <c r="J287" s="123"/>
      <c r="K287" s="123"/>
      <c r="L287" s="123"/>
    </row>
    <row r="288" spans="7:12" x14ac:dyDescent="0.25">
      <c r="G288" s="215"/>
      <c r="I288" s="123"/>
      <c r="J288" s="123"/>
      <c r="K288" s="123"/>
      <c r="L288" s="123"/>
    </row>
    <row r="289" spans="7:12" x14ac:dyDescent="0.25">
      <c r="G289" s="215"/>
      <c r="I289" s="123"/>
      <c r="J289" s="123"/>
      <c r="K289" s="123"/>
      <c r="L289" s="123"/>
    </row>
    <row r="290" spans="7:12" x14ac:dyDescent="0.25">
      <c r="G290" s="215"/>
      <c r="I290" s="123"/>
      <c r="J290" s="123"/>
      <c r="K290" s="123"/>
      <c r="L290" s="123"/>
    </row>
    <row r="291" spans="7:12" x14ac:dyDescent="0.25">
      <c r="G291" s="215"/>
      <c r="I291" s="123"/>
      <c r="J291" s="123"/>
      <c r="K291" s="123"/>
      <c r="L291" s="123"/>
    </row>
    <row r="292" spans="7:12" x14ac:dyDescent="0.25">
      <c r="G292" s="215"/>
      <c r="I292" s="123"/>
      <c r="J292" s="123"/>
      <c r="K292" s="123"/>
      <c r="L292" s="123"/>
    </row>
    <row r="293" spans="7:12" x14ac:dyDescent="0.25">
      <c r="G293" s="215"/>
      <c r="I293" s="123"/>
      <c r="J293" s="123"/>
      <c r="K293" s="123"/>
      <c r="L293" s="123"/>
    </row>
    <row r="294" spans="7:12" x14ac:dyDescent="0.25">
      <c r="G294" s="215"/>
      <c r="I294" s="123"/>
      <c r="J294" s="123"/>
      <c r="K294" s="123"/>
      <c r="L294" s="123"/>
    </row>
    <row r="295" spans="7:12" x14ac:dyDescent="0.25">
      <c r="G295" s="215"/>
      <c r="I295" s="123"/>
      <c r="J295" s="123"/>
      <c r="K295" s="123"/>
      <c r="L295" s="123"/>
    </row>
    <row r="296" spans="7:12" x14ac:dyDescent="0.25">
      <c r="G296" s="215"/>
      <c r="I296" s="123"/>
      <c r="J296" s="123"/>
      <c r="K296" s="123"/>
      <c r="L296" s="123"/>
    </row>
    <row r="297" spans="7:12" x14ac:dyDescent="0.25">
      <c r="G297" s="215"/>
      <c r="I297" s="123"/>
      <c r="J297" s="123"/>
      <c r="K297" s="123"/>
      <c r="L297" s="123"/>
    </row>
    <row r="298" spans="7:12" x14ac:dyDescent="0.25">
      <c r="G298" s="215"/>
      <c r="I298" s="123"/>
      <c r="J298" s="123"/>
      <c r="K298" s="123"/>
      <c r="L298" s="123"/>
    </row>
    <row r="299" spans="7:12" x14ac:dyDescent="0.25">
      <c r="G299" s="215"/>
      <c r="I299" s="123"/>
      <c r="J299" s="123"/>
      <c r="K299" s="123"/>
      <c r="L299" s="123"/>
    </row>
    <row r="300" spans="7:12" x14ac:dyDescent="0.25">
      <c r="G300" s="215"/>
      <c r="I300" s="123"/>
      <c r="J300" s="123"/>
      <c r="K300" s="123"/>
      <c r="L300" s="123"/>
    </row>
    <row r="301" spans="7:12" x14ac:dyDescent="0.25">
      <c r="G301" s="215"/>
      <c r="I301" s="123"/>
      <c r="J301" s="123"/>
      <c r="K301" s="123"/>
      <c r="L301" s="123"/>
    </row>
    <row r="302" spans="7:12" x14ac:dyDescent="0.25">
      <c r="G302" s="215"/>
      <c r="I302" s="123"/>
      <c r="J302" s="123"/>
      <c r="K302" s="123"/>
      <c r="L302" s="123"/>
    </row>
    <row r="303" spans="7:12" x14ac:dyDescent="0.25">
      <c r="G303" s="215"/>
      <c r="I303" s="123"/>
      <c r="J303" s="123"/>
      <c r="K303" s="123"/>
      <c r="L303" s="123"/>
    </row>
    <row r="304" spans="7:12" x14ac:dyDescent="0.25">
      <c r="G304" s="215"/>
      <c r="I304" s="123"/>
      <c r="J304" s="123"/>
      <c r="K304" s="123"/>
      <c r="L304" s="123"/>
    </row>
    <row r="305" spans="7:12" x14ac:dyDescent="0.25">
      <c r="G305" s="215"/>
      <c r="I305" s="123"/>
      <c r="J305" s="123"/>
      <c r="K305" s="123"/>
      <c r="L305" s="123"/>
    </row>
    <row r="306" spans="7:12" x14ac:dyDescent="0.25">
      <c r="G306" s="215"/>
      <c r="I306" s="123"/>
      <c r="J306" s="123"/>
      <c r="K306" s="123"/>
      <c r="L306" s="123"/>
    </row>
    <row r="307" spans="7:12" x14ac:dyDescent="0.25">
      <c r="G307" s="215"/>
      <c r="I307" s="123"/>
      <c r="J307" s="123"/>
      <c r="K307" s="123"/>
      <c r="L307" s="123"/>
    </row>
    <row r="308" spans="7:12" x14ac:dyDescent="0.25">
      <c r="G308" s="215"/>
      <c r="I308" s="123"/>
      <c r="J308" s="123"/>
      <c r="K308" s="123"/>
      <c r="L308" s="123"/>
    </row>
    <row r="309" spans="7:12" x14ac:dyDescent="0.25">
      <c r="G309" s="215"/>
      <c r="I309" s="123"/>
      <c r="J309" s="123"/>
      <c r="K309" s="123"/>
      <c r="L309" s="123"/>
    </row>
    <row r="310" spans="7:12" x14ac:dyDescent="0.25">
      <c r="G310" s="215"/>
      <c r="I310" s="123"/>
      <c r="J310" s="123"/>
      <c r="K310" s="123"/>
      <c r="L310" s="123"/>
    </row>
    <row r="311" spans="7:12" x14ac:dyDescent="0.25">
      <c r="G311" s="215"/>
      <c r="I311" s="123"/>
      <c r="J311" s="123"/>
      <c r="K311" s="123"/>
      <c r="L311" s="123"/>
    </row>
    <row r="312" spans="7:12" x14ac:dyDescent="0.25">
      <c r="G312" s="215"/>
      <c r="I312" s="123"/>
      <c r="J312" s="123"/>
      <c r="K312" s="123"/>
      <c r="L312" s="123"/>
    </row>
    <row r="313" spans="7:12" x14ac:dyDescent="0.25">
      <c r="G313" s="215"/>
      <c r="I313" s="123"/>
      <c r="J313" s="123"/>
      <c r="K313" s="123"/>
      <c r="L313" s="123"/>
    </row>
    <row r="314" spans="7:12" x14ac:dyDescent="0.25">
      <c r="G314" s="215"/>
      <c r="I314" s="123"/>
      <c r="J314" s="123"/>
      <c r="K314" s="123"/>
      <c r="L314" s="123"/>
    </row>
    <row r="315" spans="7:12" x14ac:dyDescent="0.25">
      <c r="G315" s="215"/>
      <c r="I315" s="123"/>
      <c r="J315" s="123"/>
      <c r="K315" s="123"/>
      <c r="L315" s="123"/>
    </row>
    <row r="316" spans="7:12" x14ac:dyDescent="0.25">
      <c r="G316" s="215"/>
      <c r="I316" s="123"/>
      <c r="J316" s="123"/>
      <c r="K316" s="123"/>
      <c r="L316" s="123"/>
    </row>
    <row r="317" spans="7:12" x14ac:dyDescent="0.25">
      <c r="G317" s="215"/>
      <c r="I317" s="123"/>
      <c r="J317" s="123"/>
      <c r="K317" s="123"/>
      <c r="L317" s="123"/>
    </row>
    <row r="318" spans="7:12" x14ac:dyDescent="0.25">
      <c r="G318" s="215"/>
      <c r="I318" s="123"/>
      <c r="J318" s="123"/>
      <c r="K318" s="123"/>
      <c r="L318" s="123"/>
    </row>
    <row r="319" spans="7:12" x14ac:dyDescent="0.25">
      <c r="G319" s="215"/>
      <c r="I319" s="123"/>
      <c r="J319" s="123"/>
      <c r="K319" s="123"/>
      <c r="L319" s="123"/>
    </row>
    <row r="320" spans="7:12" x14ac:dyDescent="0.25">
      <c r="G320" s="215"/>
      <c r="I320" s="123"/>
      <c r="J320" s="123"/>
      <c r="K320" s="123"/>
      <c r="L320" s="123"/>
    </row>
    <row r="321" spans="7:12" x14ac:dyDescent="0.25">
      <c r="G321" s="215"/>
      <c r="I321" s="123"/>
      <c r="J321" s="123"/>
      <c r="K321" s="123"/>
      <c r="L321" s="123"/>
    </row>
    <row r="322" spans="7:12" x14ac:dyDescent="0.25">
      <c r="G322" s="215"/>
      <c r="I322" s="123"/>
      <c r="J322" s="123"/>
      <c r="K322" s="123"/>
      <c r="L322" s="123"/>
    </row>
    <row r="323" spans="7:12" x14ac:dyDescent="0.25">
      <c r="G323" s="215"/>
      <c r="I323" s="123"/>
      <c r="J323" s="123"/>
      <c r="K323" s="123"/>
      <c r="L323" s="123"/>
    </row>
    <row r="324" spans="7:12" x14ac:dyDescent="0.25">
      <c r="G324" s="215"/>
      <c r="I324" s="123"/>
      <c r="J324" s="123"/>
      <c r="K324" s="123"/>
      <c r="L324" s="123"/>
    </row>
    <row r="325" spans="7:12" x14ac:dyDescent="0.25">
      <c r="G325" s="215"/>
      <c r="I325" s="123"/>
      <c r="J325" s="123"/>
      <c r="K325" s="123"/>
      <c r="L325" s="123"/>
    </row>
    <row r="326" spans="7:12" x14ac:dyDescent="0.25">
      <c r="G326" s="215"/>
      <c r="I326" s="123"/>
      <c r="J326" s="123"/>
      <c r="K326" s="123"/>
      <c r="L326" s="123"/>
    </row>
    <row r="327" spans="7:12" x14ac:dyDescent="0.25">
      <c r="G327" s="215"/>
      <c r="I327" s="123"/>
      <c r="J327" s="123"/>
      <c r="K327" s="123"/>
      <c r="L327" s="123"/>
    </row>
    <row r="328" spans="7:12" x14ac:dyDescent="0.25">
      <c r="G328" s="215"/>
      <c r="I328" s="123"/>
      <c r="J328" s="123"/>
      <c r="K328" s="123"/>
      <c r="L328" s="123"/>
    </row>
    <row r="329" spans="7:12" x14ac:dyDescent="0.25">
      <c r="G329" s="215"/>
      <c r="I329" s="123"/>
      <c r="J329" s="123"/>
      <c r="K329" s="123"/>
      <c r="L329" s="123"/>
    </row>
    <row r="330" spans="7:12" x14ac:dyDescent="0.25">
      <c r="G330" s="215"/>
      <c r="I330" s="123"/>
      <c r="J330" s="123"/>
      <c r="K330" s="123"/>
      <c r="L330" s="123"/>
    </row>
    <row r="331" spans="7:12" x14ac:dyDescent="0.25">
      <c r="G331" s="215"/>
      <c r="I331" s="123"/>
      <c r="J331" s="123"/>
      <c r="K331" s="123"/>
      <c r="L331" s="123"/>
    </row>
    <row r="332" spans="7:12" x14ac:dyDescent="0.25">
      <c r="G332" s="215"/>
      <c r="I332" s="123"/>
      <c r="J332" s="123"/>
      <c r="K332" s="123"/>
      <c r="L332" s="123"/>
    </row>
    <row r="333" spans="7:12" x14ac:dyDescent="0.25">
      <c r="G333" s="215"/>
      <c r="I333" s="123"/>
      <c r="J333" s="123"/>
      <c r="K333" s="123"/>
      <c r="L333" s="123"/>
    </row>
    <row r="334" spans="7:12" x14ac:dyDescent="0.25">
      <c r="G334" s="215"/>
      <c r="I334" s="123"/>
      <c r="J334" s="123"/>
      <c r="K334" s="123"/>
      <c r="L334" s="123"/>
    </row>
    <row r="335" spans="7:12" x14ac:dyDescent="0.25">
      <c r="G335" s="215"/>
      <c r="I335" s="123"/>
      <c r="J335" s="123"/>
      <c r="K335" s="123"/>
      <c r="L335" s="123"/>
    </row>
    <row r="336" spans="7:12" x14ac:dyDescent="0.25">
      <c r="G336" s="215"/>
      <c r="I336" s="123"/>
      <c r="J336" s="123"/>
      <c r="K336" s="123"/>
      <c r="L336" s="123"/>
    </row>
    <row r="337" spans="7:12" x14ac:dyDescent="0.25">
      <c r="G337" s="215"/>
      <c r="I337" s="123"/>
      <c r="J337" s="123"/>
      <c r="K337" s="123"/>
      <c r="L337" s="123"/>
    </row>
    <row r="338" spans="7:12" x14ac:dyDescent="0.25">
      <c r="G338" s="215"/>
      <c r="I338" s="123"/>
      <c r="J338" s="123"/>
      <c r="K338" s="123"/>
      <c r="L338" s="123"/>
    </row>
    <row r="339" spans="7:12" x14ac:dyDescent="0.25">
      <c r="G339" s="215"/>
      <c r="I339" s="123"/>
      <c r="J339" s="123"/>
      <c r="K339" s="123"/>
      <c r="L339" s="123"/>
    </row>
    <row r="340" spans="7:12" x14ac:dyDescent="0.25">
      <c r="G340" s="215"/>
      <c r="I340" s="123"/>
      <c r="J340" s="123"/>
      <c r="K340" s="123"/>
      <c r="L340" s="123"/>
    </row>
    <row r="341" spans="7:12" x14ac:dyDescent="0.25">
      <c r="G341" s="215"/>
      <c r="I341" s="123"/>
      <c r="J341" s="123"/>
      <c r="K341" s="123"/>
      <c r="L341" s="123"/>
    </row>
    <row r="342" spans="7:12" x14ac:dyDescent="0.25">
      <c r="G342" s="215"/>
      <c r="I342" s="123"/>
      <c r="J342" s="123"/>
      <c r="K342" s="123"/>
      <c r="L342" s="123"/>
    </row>
    <row r="343" spans="7:12" x14ac:dyDescent="0.25">
      <c r="G343" s="215"/>
      <c r="I343" s="123"/>
      <c r="J343" s="123"/>
      <c r="K343" s="123"/>
      <c r="L343" s="123"/>
    </row>
    <row r="344" spans="7:12" x14ac:dyDescent="0.25">
      <c r="G344" s="215"/>
      <c r="I344" s="123"/>
      <c r="J344" s="123"/>
      <c r="K344" s="123"/>
      <c r="L344" s="123"/>
    </row>
    <row r="345" spans="7:12" x14ac:dyDescent="0.25">
      <c r="G345" s="215"/>
      <c r="I345" s="123"/>
      <c r="J345" s="123"/>
      <c r="K345" s="123"/>
      <c r="L345" s="123"/>
    </row>
    <row r="346" spans="7:12" x14ac:dyDescent="0.25">
      <c r="I346" s="123"/>
      <c r="J346" s="123"/>
      <c r="K346" s="123"/>
      <c r="L346" s="123"/>
    </row>
    <row r="347" spans="7:12" x14ac:dyDescent="0.25">
      <c r="I347" s="123"/>
      <c r="J347" s="123"/>
      <c r="K347" s="123"/>
      <c r="L347" s="123"/>
    </row>
    <row r="348" spans="7:12" x14ac:dyDescent="0.25">
      <c r="I348" s="123"/>
      <c r="J348" s="123"/>
      <c r="K348" s="123"/>
      <c r="L348" s="123"/>
    </row>
    <row r="349" spans="7:12" x14ac:dyDescent="0.25">
      <c r="I349" s="123"/>
      <c r="J349" s="123"/>
      <c r="K349" s="123"/>
      <c r="L349" s="123"/>
    </row>
    <row r="350" spans="7:12" x14ac:dyDescent="0.25">
      <c r="I350" s="123"/>
      <c r="J350" s="123"/>
      <c r="K350" s="123"/>
      <c r="L350" s="123"/>
    </row>
    <row r="351" spans="7:12" x14ac:dyDescent="0.25">
      <c r="I351" s="123"/>
      <c r="J351" s="123"/>
      <c r="K351" s="123"/>
      <c r="L351" s="123"/>
    </row>
    <row r="352" spans="7: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row r="4537" spans="9:12" x14ac:dyDescent="0.25">
      <c r="I4537" s="123"/>
      <c r="J4537" s="123"/>
      <c r="K4537" s="123"/>
      <c r="L4537" s="123"/>
    </row>
    <row r="4538" spans="9:12" x14ac:dyDescent="0.25">
      <c r="I4538" s="123"/>
      <c r="J4538" s="123"/>
      <c r="K4538" s="123"/>
      <c r="L4538" s="123"/>
    </row>
    <row r="4539" spans="9:12" x14ac:dyDescent="0.25">
      <c r="I4539" s="123"/>
      <c r="J4539" s="123"/>
      <c r="K4539" s="123"/>
      <c r="L4539" s="123"/>
    </row>
    <row r="4540" spans="9:12" x14ac:dyDescent="0.25">
      <c r="I4540" s="123"/>
      <c r="J4540" s="123"/>
      <c r="K4540" s="123"/>
      <c r="L4540" s="123"/>
    </row>
    <row r="4541" spans="9:12" x14ac:dyDescent="0.25">
      <c r="I4541" s="123"/>
      <c r="J4541" s="123"/>
      <c r="K4541" s="123"/>
      <c r="L4541" s="123"/>
    </row>
    <row r="4542" spans="9:12" x14ac:dyDescent="0.25">
      <c r="I4542" s="123"/>
      <c r="J4542" s="123"/>
      <c r="K4542" s="123"/>
      <c r="L4542" s="123"/>
    </row>
    <row r="4543" spans="9:12" x14ac:dyDescent="0.25">
      <c r="I4543" s="123"/>
      <c r="J4543" s="123"/>
      <c r="K4543" s="123"/>
      <c r="L4543" s="123"/>
    </row>
    <row r="4544" spans="9:12" x14ac:dyDescent="0.25">
      <c r="I4544" s="123"/>
      <c r="J4544" s="123"/>
      <c r="K4544" s="123"/>
      <c r="L4544" s="123"/>
    </row>
    <row r="4545" spans="9:12" x14ac:dyDescent="0.25">
      <c r="I4545" s="123"/>
      <c r="J4545" s="123"/>
      <c r="K4545" s="123"/>
      <c r="L4545" s="123"/>
    </row>
    <row r="4546" spans="9:12" x14ac:dyDescent="0.25">
      <c r="I4546" s="123"/>
      <c r="J4546" s="123"/>
      <c r="K4546" s="123"/>
      <c r="L4546" s="123"/>
    </row>
    <row r="4547" spans="9:12" x14ac:dyDescent="0.25">
      <c r="I4547" s="123"/>
      <c r="J4547" s="123"/>
      <c r="K4547" s="123"/>
      <c r="L4547" s="123"/>
    </row>
    <row r="4548" spans="9:12" x14ac:dyDescent="0.25">
      <c r="I4548" s="123"/>
      <c r="J4548" s="123"/>
      <c r="K4548" s="123"/>
      <c r="L4548" s="123"/>
    </row>
    <row r="4549" spans="9:12" x14ac:dyDescent="0.25">
      <c r="I4549" s="123"/>
      <c r="J4549" s="123"/>
      <c r="K4549" s="123"/>
      <c r="L4549" s="123"/>
    </row>
    <row r="4550" spans="9:12" x14ac:dyDescent="0.25">
      <c r="I4550" s="123"/>
      <c r="J4550" s="123"/>
      <c r="K4550" s="123"/>
      <c r="L4550" s="123"/>
    </row>
    <row r="4551" spans="9:12" x14ac:dyDescent="0.25">
      <c r="I4551" s="123"/>
      <c r="J4551" s="123"/>
      <c r="K4551" s="123"/>
      <c r="L4551" s="123"/>
    </row>
    <row r="4552" spans="9:12" x14ac:dyDescent="0.25">
      <c r="I4552" s="123"/>
      <c r="J4552" s="123"/>
      <c r="K4552" s="123"/>
      <c r="L4552" s="123"/>
    </row>
    <row r="4553" spans="9:12" x14ac:dyDescent="0.25">
      <c r="I4553" s="123"/>
      <c r="J4553" s="123"/>
      <c r="K4553" s="123"/>
      <c r="L4553" s="123"/>
    </row>
    <row r="4554" spans="9:12" x14ac:dyDescent="0.25">
      <c r="I4554" s="123"/>
      <c r="J4554" s="123"/>
      <c r="K4554" s="123"/>
      <c r="L4554" s="123"/>
    </row>
    <row r="4555" spans="9:12" x14ac:dyDescent="0.25">
      <c r="I4555" s="123"/>
      <c r="J4555" s="123"/>
      <c r="K4555" s="123"/>
      <c r="L4555" s="123"/>
    </row>
    <row r="4556" spans="9:12" x14ac:dyDescent="0.25">
      <c r="I4556" s="123"/>
      <c r="J4556" s="123"/>
      <c r="K4556" s="123"/>
      <c r="L4556" s="123"/>
    </row>
    <row r="4557" spans="9:12" x14ac:dyDescent="0.25">
      <c r="I4557" s="123"/>
      <c r="J4557" s="123"/>
      <c r="K4557" s="123"/>
      <c r="L4557" s="123"/>
    </row>
    <row r="4558" spans="9:12" x14ac:dyDescent="0.25">
      <c r="I4558" s="123"/>
      <c r="J4558" s="123"/>
      <c r="K4558" s="123"/>
      <c r="L4558" s="123"/>
    </row>
    <row r="4559" spans="9:12" x14ac:dyDescent="0.25">
      <c r="I4559" s="123"/>
      <c r="J4559" s="123"/>
      <c r="K4559" s="123"/>
      <c r="L4559" s="123"/>
    </row>
    <row r="4560" spans="9:12" x14ac:dyDescent="0.25">
      <c r="I4560" s="123"/>
      <c r="J4560" s="123"/>
      <c r="K4560" s="123"/>
      <c r="L4560" s="123"/>
    </row>
    <row r="4561" spans="9:12" x14ac:dyDescent="0.25">
      <c r="I4561" s="123"/>
      <c r="J4561" s="123"/>
      <c r="K4561" s="123"/>
      <c r="L4561" s="123"/>
    </row>
    <row r="4562" spans="9:12" x14ac:dyDescent="0.25">
      <c r="I4562" s="123"/>
      <c r="J4562" s="123"/>
      <c r="K4562" s="123"/>
      <c r="L4562" s="123"/>
    </row>
    <row r="4563" spans="9:12" x14ac:dyDescent="0.25">
      <c r="I4563" s="123"/>
      <c r="J4563" s="123"/>
      <c r="K4563" s="123"/>
      <c r="L4563" s="123"/>
    </row>
    <row r="4564" spans="9:12" x14ac:dyDescent="0.25">
      <c r="I4564" s="123"/>
      <c r="J4564" s="123"/>
      <c r="K4564" s="123"/>
      <c r="L4564" s="123"/>
    </row>
    <row r="4565" spans="9:12" x14ac:dyDescent="0.25">
      <c r="I4565" s="123"/>
      <c r="J4565" s="123"/>
      <c r="K4565" s="123"/>
      <c r="L4565" s="123"/>
    </row>
    <row r="4566" spans="9:12" x14ac:dyDescent="0.25">
      <c r="I4566" s="123"/>
      <c r="J4566" s="123"/>
      <c r="K4566" s="123"/>
      <c r="L4566" s="123"/>
    </row>
    <row r="4567" spans="9:12" x14ac:dyDescent="0.25">
      <c r="I4567" s="123"/>
      <c r="J4567" s="123"/>
      <c r="K4567" s="123"/>
      <c r="L4567" s="123"/>
    </row>
    <row r="4568" spans="9:12" x14ac:dyDescent="0.25">
      <c r="I4568" s="123"/>
      <c r="J4568" s="123"/>
      <c r="K4568" s="123"/>
      <c r="L4568" s="123"/>
    </row>
    <row r="4569" spans="9:12" x14ac:dyDescent="0.25">
      <c r="I4569" s="123"/>
      <c r="J4569" s="123"/>
      <c r="K4569" s="123"/>
      <c r="L4569" s="123"/>
    </row>
    <row r="4570" spans="9:12" x14ac:dyDescent="0.25">
      <c r="I4570" s="123"/>
      <c r="J4570" s="123"/>
      <c r="K4570" s="123"/>
      <c r="L4570" s="123"/>
    </row>
    <row r="4571" spans="9:12" x14ac:dyDescent="0.25">
      <c r="I4571" s="123"/>
      <c r="J4571" s="123"/>
      <c r="K4571" s="123"/>
      <c r="L4571" s="123"/>
    </row>
    <row r="4572" spans="9:12" x14ac:dyDescent="0.25">
      <c r="I4572" s="123"/>
      <c r="J4572" s="123"/>
      <c r="K4572" s="123"/>
      <c r="L4572" s="123"/>
    </row>
    <row r="4573" spans="9:12" x14ac:dyDescent="0.25">
      <c r="I4573" s="123"/>
      <c r="J4573" s="123"/>
      <c r="K4573" s="123"/>
      <c r="L4573" s="123"/>
    </row>
    <row r="4574" spans="9:12" x14ac:dyDescent="0.25">
      <c r="I4574" s="123"/>
      <c r="J4574" s="123"/>
      <c r="K4574" s="123"/>
      <c r="L4574" s="123"/>
    </row>
    <row r="4575" spans="9:12" x14ac:dyDescent="0.25">
      <c r="I4575" s="123"/>
      <c r="J4575" s="123"/>
      <c r="K4575" s="123"/>
      <c r="L4575" s="123"/>
    </row>
    <row r="4576" spans="9:12" x14ac:dyDescent="0.25">
      <c r="I4576" s="123"/>
      <c r="J4576" s="123"/>
      <c r="K4576" s="123"/>
      <c r="L4576" s="123"/>
    </row>
    <row r="4577" spans="9:12" x14ac:dyDescent="0.25">
      <c r="I4577" s="123"/>
      <c r="J4577" s="123"/>
      <c r="K4577" s="123"/>
      <c r="L4577" s="123"/>
    </row>
    <row r="4578" spans="9:12" x14ac:dyDescent="0.25">
      <c r="I4578" s="123"/>
      <c r="J4578" s="123"/>
      <c r="K4578" s="123"/>
      <c r="L4578" s="123"/>
    </row>
    <row r="4579" spans="9:12" x14ac:dyDescent="0.25">
      <c r="I4579" s="123"/>
      <c r="J4579" s="123"/>
      <c r="K4579" s="123"/>
      <c r="L4579" s="123"/>
    </row>
    <row r="4580" spans="9:12" x14ac:dyDescent="0.25">
      <c r="I4580" s="123"/>
      <c r="J4580" s="123"/>
      <c r="K4580" s="123"/>
      <c r="L4580" s="123"/>
    </row>
    <row r="4581" spans="9:12" x14ac:dyDescent="0.25">
      <c r="I4581" s="123"/>
      <c r="J4581" s="123"/>
      <c r="K4581" s="123"/>
      <c r="L4581" s="123"/>
    </row>
    <row r="4582" spans="9:12" x14ac:dyDescent="0.25">
      <c r="I4582" s="123"/>
      <c r="J4582" s="123"/>
      <c r="K4582" s="123"/>
      <c r="L4582" s="123"/>
    </row>
    <row r="4583" spans="9:12" x14ac:dyDescent="0.25">
      <c r="I4583" s="123"/>
      <c r="J4583" s="123"/>
      <c r="K4583" s="123"/>
      <c r="L4583" s="123"/>
    </row>
  </sheetData>
  <mergeCells count="2">
    <mergeCell ref="A1:N1"/>
    <mergeCell ref="A2:N2"/>
  </mergeCells>
  <pageMargins left="0" right="0" top="0" bottom="0" header="0.3" footer="0.3"/>
  <pageSetup paperSize="9" scale="90"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88"/>
  <sheetViews>
    <sheetView topLeftCell="A30" zoomScale="85" zoomScaleNormal="85" workbookViewId="0">
      <selection activeCell="D48" sqref="D48"/>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5" customFormat="1" ht="31.5" x14ac:dyDescent="0.25">
      <c r="A1" s="1092" t="s">
        <v>45</v>
      </c>
      <c r="B1" s="1092"/>
      <c r="C1" s="1092"/>
      <c r="D1" s="1092"/>
      <c r="E1" s="1092"/>
      <c r="F1" s="1092"/>
      <c r="G1" s="1092"/>
      <c r="H1" s="1092"/>
      <c r="I1" s="1092"/>
      <c r="J1" s="1092"/>
      <c r="K1" s="1092"/>
      <c r="L1" s="1092"/>
      <c r="M1" s="1092"/>
      <c r="N1" s="1092"/>
    </row>
    <row r="2" spans="1:16" s="85" customFormat="1" ht="18.75" x14ac:dyDescent="0.25">
      <c r="A2" s="1093" t="s">
        <v>65</v>
      </c>
      <c r="B2" s="1093"/>
      <c r="C2" s="1093"/>
      <c r="D2" s="1093"/>
      <c r="E2" s="1093"/>
      <c r="F2" s="1093"/>
      <c r="G2" s="1093"/>
      <c r="H2" s="1093"/>
      <c r="I2" s="1093"/>
      <c r="J2" s="1093"/>
      <c r="K2" s="1093"/>
      <c r="L2" s="1093"/>
      <c r="M2" s="1093"/>
      <c r="N2" s="1093"/>
    </row>
    <row r="3" spans="1:16" s="85" customFormat="1" ht="45" x14ac:dyDescent="0.25">
      <c r="A3" s="692" t="s">
        <v>0</v>
      </c>
      <c r="B3" s="693" t="s">
        <v>5</v>
      </c>
      <c r="C3" s="693" t="s">
        <v>10</v>
      </c>
      <c r="D3" s="694" t="s">
        <v>8</v>
      </c>
      <c r="E3" s="694" t="s">
        <v>13</v>
      </c>
      <c r="F3" s="695" t="s">
        <v>34</v>
      </c>
      <c r="G3" s="694" t="s">
        <v>41</v>
      </c>
      <c r="H3" s="694" t="s">
        <v>2</v>
      </c>
      <c r="I3" s="694" t="s">
        <v>3</v>
      </c>
      <c r="J3" s="693" t="s">
        <v>9</v>
      </c>
      <c r="K3" s="693" t="s">
        <v>1</v>
      </c>
      <c r="L3" s="693" t="s">
        <v>4</v>
      </c>
      <c r="M3" s="693" t="s">
        <v>12</v>
      </c>
      <c r="N3" s="695" t="s">
        <v>11</v>
      </c>
    </row>
    <row r="4" spans="1:16" s="85" customFormat="1" x14ac:dyDescent="0.25">
      <c r="A4" s="298">
        <v>44287</v>
      </c>
      <c r="B4" s="236" t="s">
        <v>178</v>
      </c>
      <c r="C4" s="236"/>
      <c r="D4" s="237"/>
      <c r="E4" s="671"/>
      <c r="F4" s="671"/>
      <c r="G4" s="671">
        <v>0</v>
      </c>
      <c r="H4" s="237"/>
      <c r="I4" s="237"/>
      <c r="J4" s="235"/>
      <c r="K4" s="194"/>
      <c r="L4" s="194"/>
      <c r="M4" s="194"/>
      <c r="N4" s="195"/>
    </row>
    <row r="5" spans="1:16" s="23" customFormat="1" ht="18.75" customHeight="1" x14ac:dyDescent="0.25">
      <c r="A5" s="900">
        <v>44293</v>
      </c>
      <c r="B5" s="901" t="s">
        <v>74</v>
      </c>
      <c r="C5" s="901" t="s">
        <v>50</v>
      </c>
      <c r="D5" s="901" t="s">
        <v>14</v>
      </c>
      <c r="E5" s="902"/>
      <c r="F5" s="726">
        <v>150000</v>
      </c>
      <c r="G5" s="902">
        <f>G4-E5+F5</f>
        <v>150000</v>
      </c>
      <c r="H5" s="657"/>
      <c r="I5" s="658"/>
      <c r="J5" s="941" t="s">
        <v>172</v>
      </c>
      <c r="K5" s="658"/>
      <c r="L5" s="658"/>
      <c r="M5" s="413"/>
      <c r="N5" s="659"/>
    </row>
    <row r="6" spans="1:16" s="97" customFormat="1" x14ac:dyDescent="0.25">
      <c r="A6" s="211">
        <v>44293</v>
      </c>
      <c r="B6" s="212" t="s">
        <v>113</v>
      </c>
      <c r="C6" s="212" t="s">
        <v>115</v>
      </c>
      <c r="D6" s="212" t="s">
        <v>91</v>
      </c>
      <c r="E6" s="203">
        <v>25000</v>
      </c>
      <c r="F6" s="220"/>
      <c r="G6" s="687">
        <f t="shared" ref="G6:G32" si="0">G5-E6+F6</f>
        <v>125000</v>
      </c>
      <c r="H6" s="308" t="s">
        <v>70</v>
      </c>
      <c r="I6" s="291"/>
      <c r="J6" s="883" t="s">
        <v>172</v>
      </c>
      <c r="K6" s="208"/>
      <c r="L6" s="212"/>
      <c r="M6" s="223"/>
      <c r="N6" s="224"/>
    </row>
    <row r="7" spans="1:16" x14ac:dyDescent="0.25">
      <c r="A7" s="211">
        <v>44293</v>
      </c>
      <c r="B7" s="210" t="s">
        <v>110</v>
      </c>
      <c r="C7" s="212" t="s">
        <v>115</v>
      </c>
      <c r="D7" s="212" t="s">
        <v>14</v>
      </c>
      <c r="E7" s="266">
        <v>20000</v>
      </c>
      <c r="F7" s="220"/>
      <c r="G7" s="687">
        <f t="shared" si="0"/>
        <v>105000</v>
      </c>
      <c r="H7" s="308" t="s">
        <v>42</v>
      </c>
      <c r="I7" s="291"/>
      <c r="J7" s="883" t="s">
        <v>172</v>
      </c>
      <c r="K7" s="209"/>
      <c r="L7" s="210"/>
      <c r="M7" s="210"/>
      <c r="N7" s="212"/>
    </row>
    <row r="8" spans="1:16" x14ac:dyDescent="0.25">
      <c r="A8" s="211">
        <v>44293</v>
      </c>
      <c r="B8" s="210" t="s">
        <v>111</v>
      </c>
      <c r="C8" s="212" t="s">
        <v>115</v>
      </c>
      <c r="D8" s="212" t="s">
        <v>52</v>
      </c>
      <c r="E8" s="266">
        <v>20000</v>
      </c>
      <c r="F8" s="220"/>
      <c r="G8" s="687">
        <f t="shared" si="0"/>
        <v>85000</v>
      </c>
      <c r="H8" s="308" t="s">
        <v>53</v>
      </c>
      <c r="I8" s="291"/>
      <c r="J8" s="883" t="s">
        <v>172</v>
      </c>
      <c r="K8" s="209"/>
      <c r="L8" s="210"/>
      <c r="M8" s="210"/>
      <c r="N8" s="212"/>
    </row>
    <row r="9" spans="1:16" x14ac:dyDescent="0.25">
      <c r="A9" s="211">
        <v>44293</v>
      </c>
      <c r="B9" s="210" t="s">
        <v>112</v>
      </c>
      <c r="C9" s="212" t="s">
        <v>115</v>
      </c>
      <c r="D9" s="210" t="s">
        <v>52</v>
      </c>
      <c r="E9" s="220">
        <v>20000</v>
      </c>
      <c r="F9" s="220"/>
      <c r="G9" s="687">
        <f t="shared" si="0"/>
        <v>65000</v>
      </c>
      <c r="H9" s="308" t="s">
        <v>97</v>
      </c>
      <c r="I9" s="291"/>
      <c r="J9" s="883" t="s">
        <v>172</v>
      </c>
      <c r="K9" s="209"/>
      <c r="L9" s="210"/>
      <c r="M9" s="210"/>
      <c r="N9" s="212"/>
    </row>
    <row r="10" spans="1:16" x14ac:dyDescent="0.25">
      <c r="A10" s="211">
        <v>44293</v>
      </c>
      <c r="B10" s="210" t="s">
        <v>114</v>
      </c>
      <c r="C10" s="212" t="s">
        <v>115</v>
      </c>
      <c r="D10" s="210" t="s">
        <v>91</v>
      </c>
      <c r="E10" s="220">
        <v>25000</v>
      </c>
      <c r="F10" s="220"/>
      <c r="G10" s="687">
        <f t="shared" si="0"/>
        <v>40000</v>
      </c>
      <c r="H10" s="308" t="s">
        <v>71</v>
      </c>
      <c r="I10" s="291"/>
      <c r="J10" s="883" t="s">
        <v>172</v>
      </c>
      <c r="K10" s="209"/>
      <c r="L10" s="210"/>
      <c r="M10" s="210"/>
      <c r="N10" s="212"/>
    </row>
    <row r="11" spans="1:16" x14ac:dyDescent="0.25">
      <c r="A11" s="211">
        <v>44293</v>
      </c>
      <c r="B11" s="212" t="s">
        <v>123</v>
      </c>
      <c r="C11" s="212" t="s">
        <v>115</v>
      </c>
      <c r="D11" s="287" t="s">
        <v>92</v>
      </c>
      <c r="E11" s="278">
        <v>10000</v>
      </c>
      <c r="F11" s="220"/>
      <c r="G11" s="687">
        <f t="shared" si="0"/>
        <v>30000</v>
      </c>
      <c r="H11" s="327" t="s">
        <v>116</v>
      </c>
      <c r="I11" s="291"/>
      <c r="J11" s="883" t="s">
        <v>172</v>
      </c>
      <c r="K11" s="210"/>
      <c r="L11" s="210"/>
      <c r="M11" s="210"/>
      <c r="N11" s="212"/>
      <c r="O11" s="163"/>
      <c r="P11" s="163"/>
    </row>
    <row r="12" spans="1:16" x14ac:dyDescent="0.25">
      <c r="A12" s="211">
        <v>44296</v>
      </c>
      <c r="B12" s="212" t="s">
        <v>113</v>
      </c>
      <c r="C12" s="212" t="s">
        <v>115</v>
      </c>
      <c r="D12" s="287" t="s">
        <v>91</v>
      </c>
      <c r="E12" s="266">
        <v>15000</v>
      </c>
      <c r="F12" s="262"/>
      <c r="G12" s="687">
        <f t="shared" si="0"/>
        <v>15000</v>
      </c>
      <c r="H12" s="308" t="s">
        <v>70</v>
      </c>
      <c r="I12" s="291"/>
      <c r="J12" s="883" t="s">
        <v>172</v>
      </c>
      <c r="K12" s="210"/>
      <c r="L12" s="210"/>
      <c r="M12" s="210"/>
      <c r="N12" s="212"/>
      <c r="O12" s="163"/>
      <c r="P12" s="163"/>
    </row>
    <row r="13" spans="1:16" x14ac:dyDescent="0.25">
      <c r="A13" s="211">
        <v>44296</v>
      </c>
      <c r="B13" s="210" t="s">
        <v>114</v>
      </c>
      <c r="C13" s="212" t="s">
        <v>115</v>
      </c>
      <c r="D13" s="212" t="s">
        <v>91</v>
      </c>
      <c r="E13" s="262">
        <v>15000</v>
      </c>
      <c r="F13" s="262"/>
      <c r="G13" s="702">
        <f t="shared" si="0"/>
        <v>0</v>
      </c>
      <c r="H13" s="308" t="s">
        <v>71</v>
      </c>
      <c r="I13" s="422"/>
      <c r="J13" s="883" t="s">
        <v>172</v>
      </c>
      <c r="K13" s="209"/>
      <c r="L13" s="210"/>
      <c r="M13" s="210"/>
      <c r="N13" s="212"/>
      <c r="O13" s="494"/>
      <c r="P13" s="494"/>
    </row>
    <row r="14" spans="1:16" x14ac:dyDescent="0.25">
      <c r="A14" s="271">
        <v>44299</v>
      </c>
      <c r="B14" s="273" t="s">
        <v>74</v>
      </c>
      <c r="C14" s="272" t="s">
        <v>50</v>
      </c>
      <c r="D14" s="273" t="s">
        <v>14</v>
      </c>
      <c r="E14" s="279"/>
      <c r="F14" s="279">
        <v>220000</v>
      </c>
      <c r="G14" s="274">
        <f t="shared" si="0"/>
        <v>220000</v>
      </c>
      <c r="H14" s="657"/>
      <c r="I14" s="416"/>
      <c r="J14" s="412" t="s">
        <v>320</v>
      </c>
      <c r="K14" s="273"/>
      <c r="L14" s="273"/>
      <c r="M14" s="273"/>
      <c r="N14" s="272"/>
      <c r="O14" s="163"/>
      <c r="P14" s="163"/>
    </row>
    <row r="15" spans="1:16" x14ac:dyDescent="0.25">
      <c r="A15" s="211">
        <v>44299</v>
      </c>
      <c r="B15" s="210" t="s">
        <v>113</v>
      </c>
      <c r="C15" s="212" t="s">
        <v>115</v>
      </c>
      <c r="D15" s="210" t="s">
        <v>91</v>
      </c>
      <c r="E15" s="220">
        <v>25000</v>
      </c>
      <c r="F15" s="220"/>
      <c r="G15" s="702">
        <f t="shared" si="0"/>
        <v>195000</v>
      </c>
      <c r="H15" s="308" t="s">
        <v>70</v>
      </c>
      <c r="I15" s="422"/>
      <c r="J15" s="884" t="s">
        <v>320</v>
      </c>
      <c r="K15" s="209"/>
      <c r="L15" s="210"/>
      <c r="M15" s="210"/>
      <c r="N15" s="212"/>
      <c r="O15" s="163"/>
      <c r="P15" s="163"/>
    </row>
    <row r="16" spans="1:16" x14ac:dyDescent="0.25">
      <c r="A16" s="211">
        <v>44299</v>
      </c>
      <c r="B16" s="210" t="s">
        <v>114</v>
      </c>
      <c r="C16" s="212" t="s">
        <v>115</v>
      </c>
      <c r="D16" s="212" t="s">
        <v>91</v>
      </c>
      <c r="E16" s="220">
        <v>25000</v>
      </c>
      <c r="F16" s="220"/>
      <c r="G16" s="702">
        <f t="shared" si="0"/>
        <v>170000</v>
      </c>
      <c r="H16" s="308" t="s">
        <v>71</v>
      </c>
      <c r="I16" s="422"/>
      <c r="J16" s="884" t="s">
        <v>320</v>
      </c>
      <c r="K16" s="209"/>
      <c r="L16" s="210"/>
      <c r="M16" s="210"/>
      <c r="N16" s="212"/>
    </row>
    <row r="17" spans="1:14" x14ac:dyDescent="0.25">
      <c r="A17" s="211">
        <v>44299</v>
      </c>
      <c r="B17" s="516" t="s">
        <v>493</v>
      </c>
      <c r="C17" s="212" t="s">
        <v>115</v>
      </c>
      <c r="D17" s="516" t="s">
        <v>91</v>
      </c>
      <c r="E17" s="448">
        <v>25000</v>
      </c>
      <c r="F17" s="220"/>
      <c r="G17" s="702">
        <f t="shared" si="0"/>
        <v>145000</v>
      </c>
      <c r="H17" s="210" t="s">
        <v>276</v>
      </c>
      <c r="I17" s="422"/>
      <c r="J17" s="884" t="s">
        <v>320</v>
      </c>
      <c r="K17" s="210"/>
      <c r="L17" s="210"/>
      <c r="M17" s="210"/>
      <c r="N17" s="212"/>
    </row>
    <row r="18" spans="1:14" x14ac:dyDescent="0.25">
      <c r="A18" s="211">
        <v>44299</v>
      </c>
      <c r="B18" s="230" t="s">
        <v>322</v>
      </c>
      <c r="C18" s="212" t="s">
        <v>115</v>
      </c>
      <c r="D18" s="667" t="s">
        <v>91</v>
      </c>
      <c r="E18" s="219">
        <v>25000</v>
      </c>
      <c r="F18" s="219"/>
      <c r="G18" s="702">
        <f t="shared" si="0"/>
        <v>120000</v>
      </c>
      <c r="H18" s="210" t="s">
        <v>263</v>
      </c>
      <c r="I18" s="422"/>
      <c r="J18" s="884" t="s">
        <v>320</v>
      </c>
      <c r="K18" s="209"/>
      <c r="L18" s="210"/>
      <c r="M18" s="210"/>
      <c r="N18" s="212"/>
    </row>
    <row r="19" spans="1:14" x14ac:dyDescent="0.25">
      <c r="A19" s="211">
        <v>44299</v>
      </c>
      <c r="B19" s="212" t="s">
        <v>111</v>
      </c>
      <c r="C19" s="212" t="s">
        <v>115</v>
      </c>
      <c r="D19" s="287" t="s">
        <v>52</v>
      </c>
      <c r="E19" s="233">
        <v>20000</v>
      </c>
      <c r="F19" s="220"/>
      <c r="G19" s="219">
        <f t="shared" si="0"/>
        <v>100000</v>
      </c>
      <c r="H19" s="228" t="s">
        <v>53</v>
      </c>
      <c r="I19" s="256"/>
      <c r="J19" s="884" t="s">
        <v>320</v>
      </c>
      <c r="K19" s="210"/>
      <c r="L19" s="210"/>
      <c r="M19" s="210"/>
      <c r="N19" s="212"/>
    </row>
    <row r="20" spans="1:14" x14ac:dyDescent="0.25">
      <c r="A20" s="211">
        <v>44299</v>
      </c>
      <c r="B20" s="677" t="s">
        <v>110</v>
      </c>
      <c r="C20" s="212" t="s">
        <v>115</v>
      </c>
      <c r="D20" s="210" t="s">
        <v>14</v>
      </c>
      <c r="E20" s="262">
        <v>20000</v>
      </c>
      <c r="F20" s="262"/>
      <c r="G20" s="702">
        <f t="shared" si="0"/>
        <v>80000</v>
      </c>
      <c r="H20" s="210" t="s">
        <v>42</v>
      </c>
      <c r="I20" s="422"/>
      <c r="J20" s="884" t="s">
        <v>320</v>
      </c>
      <c r="K20" s="209"/>
      <c r="L20" s="210"/>
      <c r="M20" s="210"/>
      <c r="N20" s="212"/>
    </row>
    <row r="21" spans="1:14" x14ac:dyDescent="0.25">
      <c r="A21" s="211">
        <v>44299</v>
      </c>
      <c r="B21" s="677" t="s">
        <v>112</v>
      </c>
      <c r="C21" s="212" t="s">
        <v>115</v>
      </c>
      <c r="D21" s="210" t="s">
        <v>52</v>
      </c>
      <c r="E21" s="220">
        <v>20000</v>
      </c>
      <c r="F21" s="220"/>
      <c r="G21" s="702">
        <f t="shared" si="0"/>
        <v>60000</v>
      </c>
      <c r="H21" s="210" t="s">
        <v>97</v>
      </c>
      <c r="I21" s="422"/>
      <c r="J21" s="884" t="s">
        <v>320</v>
      </c>
      <c r="K21" s="209"/>
      <c r="L21" s="210"/>
      <c r="M21" s="210"/>
      <c r="N21" s="212"/>
    </row>
    <row r="22" spans="1:14" x14ac:dyDescent="0.25">
      <c r="A22" s="211">
        <v>44299</v>
      </c>
      <c r="B22" s="677" t="s">
        <v>123</v>
      </c>
      <c r="C22" s="212" t="s">
        <v>115</v>
      </c>
      <c r="D22" s="210" t="s">
        <v>92</v>
      </c>
      <c r="E22" s="219">
        <v>10000</v>
      </c>
      <c r="F22" s="219"/>
      <c r="G22" s="702">
        <f t="shared" si="0"/>
        <v>50000</v>
      </c>
      <c r="H22" s="210" t="s">
        <v>116</v>
      </c>
      <c r="I22" s="422"/>
      <c r="J22" s="884" t="s">
        <v>320</v>
      </c>
      <c r="K22" s="209"/>
      <c r="L22" s="210"/>
      <c r="M22" s="210"/>
      <c r="N22" s="212"/>
    </row>
    <row r="23" spans="1:14" x14ac:dyDescent="0.25">
      <c r="A23" s="250">
        <v>44300</v>
      </c>
      <c r="B23" s="212" t="s">
        <v>323</v>
      </c>
      <c r="C23" s="212" t="s">
        <v>115</v>
      </c>
      <c r="D23" s="212" t="s">
        <v>91</v>
      </c>
      <c r="E23" s="490">
        <v>25000</v>
      </c>
      <c r="F23" s="219"/>
      <c r="G23" s="702">
        <f t="shared" si="0"/>
        <v>25000</v>
      </c>
      <c r="H23" s="228" t="s">
        <v>324</v>
      </c>
      <c r="I23" s="422"/>
      <c r="J23" s="884" t="s">
        <v>320</v>
      </c>
      <c r="K23" s="210"/>
      <c r="L23" s="210"/>
      <c r="M23" s="210"/>
      <c r="N23" s="212"/>
    </row>
    <row r="24" spans="1:14" x14ac:dyDescent="0.25">
      <c r="A24" s="271">
        <v>44306</v>
      </c>
      <c r="B24" s="272" t="s">
        <v>74</v>
      </c>
      <c r="C24" s="272" t="s">
        <v>50</v>
      </c>
      <c r="D24" s="272" t="s">
        <v>14</v>
      </c>
      <c r="E24" s="789"/>
      <c r="F24" s="279">
        <v>220000</v>
      </c>
      <c r="G24" s="274">
        <f t="shared" si="0"/>
        <v>245000</v>
      </c>
      <c r="H24" s="735"/>
      <c r="I24" s="412"/>
      <c r="J24" s="968" t="s">
        <v>492</v>
      </c>
      <c r="K24" s="273"/>
      <c r="L24" s="273"/>
      <c r="M24" s="273"/>
      <c r="N24" s="272"/>
    </row>
    <row r="25" spans="1:14" x14ac:dyDescent="0.25">
      <c r="A25" s="48">
        <v>44306</v>
      </c>
      <c r="B25" s="212" t="s">
        <v>113</v>
      </c>
      <c r="C25" s="212" t="s">
        <v>115</v>
      </c>
      <c r="D25" s="212" t="s">
        <v>91</v>
      </c>
      <c r="E25" s="447">
        <v>30000</v>
      </c>
      <c r="F25" s="262"/>
      <c r="G25" s="219">
        <f t="shared" si="0"/>
        <v>215000</v>
      </c>
      <c r="H25" s="210" t="s">
        <v>70</v>
      </c>
      <c r="I25" s="212"/>
      <c r="J25" s="884" t="s">
        <v>492</v>
      </c>
      <c r="K25" s="210"/>
      <c r="L25" s="210"/>
      <c r="M25" s="210"/>
      <c r="N25" s="212"/>
    </row>
    <row r="26" spans="1:14" x14ac:dyDescent="0.25">
      <c r="A26" s="48">
        <v>44306</v>
      </c>
      <c r="B26" s="210" t="s">
        <v>114</v>
      </c>
      <c r="C26" s="212" t="s">
        <v>115</v>
      </c>
      <c r="D26" s="210" t="s">
        <v>91</v>
      </c>
      <c r="E26" s="220">
        <v>30000</v>
      </c>
      <c r="F26" s="220"/>
      <c r="G26" s="702">
        <f t="shared" si="0"/>
        <v>185000</v>
      </c>
      <c r="H26" s="210" t="s">
        <v>71</v>
      </c>
      <c r="I26" s="290"/>
      <c r="J26" s="884" t="s">
        <v>492</v>
      </c>
      <c r="K26" s="209"/>
      <c r="L26" s="210"/>
      <c r="M26" s="210"/>
      <c r="N26" s="212"/>
    </row>
    <row r="27" spans="1:14" x14ac:dyDescent="0.25">
      <c r="A27" s="48">
        <v>44306</v>
      </c>
      <c r="B27" s="210" t="s">
        <v>493</v>
      </c>
      <c r="C27" s="212" t="s">
        <v>115</v>
      </c>
      <c r="D27" s="210" t="s">
        <v>91</v>
      </c>
      <c r="E27" s="220">
        <v>25000</v>
      </c>
      <c r="F27" s="220"/>
      <c r="G27" s="702">
        <f t="shared" si="0"/>
        <v>160000</v>
      </c>
      <c r="H27" s="210" t="s">
        <v>276</v>
      </c>
      <c r="I27" s="290"/>
      <c r="J27" s="884" t="s">
        <v>492</v>
      </c>
      <c r="K27" s="209"/>
      <c r="L27" s="210"/>
      <c r="M27" s="210"/>
      <c r="N27" s="212"/>
    </row>
    <row r="28" spans="1:14" x14ac:dyDescent="0.25">
      <c r="A28" s="48">
        <v>44306</v>
      </c>
      <c r="B28" s="210" t="s">
        <v>323</v>
      </c>
      <c r="C28" s="212" t="s">
        <v>115</v>
      </c>
      <c r="D28" s="210" t="s">
        <v>91</v>
      </c>
      <c r="E28" s="220">
        <v>25000</v>
      </c>
      <c r="F28" s="220"/>
      <c r="G28" s="702">
        <f t="shared" si="0"/>
        <v>135000</v>
      </c>
      <c r="H28" s="210" t="s">
        <v>324</v>
      </c>
      <c r="I28" s="290"/>
      <c r="J28" s="884" t="s">
        <v>492</v>
      </c>
      <c r="K28" s="209"/>
      <c r="L28" s="210"/>
      <c r="M28" s="210"/>
      <c r="N28" s="212"/>
    </row>
    <row r="29" spans="1:14" x14ac:dyDescent="0.25">
      <c r="A29" s="48">
        <v>44306</v>
      </c>
      <c r="B29" s="210" t="s">
        <v>494</v>
      </c>
      <c r="C29" s="212" t="s">
        <v>115</v>
      </c>
      <c r="D29" s="210" t="s">
        <v>91</v>
      </c>
      <c r="E29" s="219">
        <v>25000</v>
      </c>
      <c r="F29" s="219"/>
      <c r="G29" s="702">
        <f t="shared" si="0"/>
        <v>110000</v>
      </c>
      <c r="H29" s="210" t="s">
        <v>263</v>
      </c>
      <c r="I29" s="290"/>
      <c r="J29" s="884" t="s">
        <v>492</v>
      </c>
      <c r="K29" s="209"/>
      <c r="L29" s="210"/>
      <c r="M29" s="210"/>
      <c r="N29" s="212"/>
    </row>
    <row r="30" spans="1:14" x14ac:dyDescent="0.25">
      <c r="A30" s="48">
        <v>44306</v>
      </c>
      <c r="B30" s="210" t="s">
        <v>110</v>
      </c>
      <c r="C30" s="212" t="s">
        <v>115</v>
      </c>
      <c r="D30" s="212" t="s">
        <v>14</v>
      </c>
      <c r="E30" s="454">
        <v>20000</v>
      </c>
      <c r="F30" s="220"/>
      <c r="G30" s="702">
        <f t="shared" si="0"/>
        <v>90000</v>
      </c>
      <c r="H30" s="228" t="s">
        <v>42</v>
      </c>
      <c r="I30" s="290"/>
      <c r="J30" s="884" t="s">
        <v>492</v>
      </c>
      <c r="K30" s="210"/>
      <c r="L30" s="210"/>
      <c r="M30" s="210"/>
      <c r="N30" s="212"/>
    </row>
    <row r="31" spans="1:14" x14ac:dyDescent="0.25">
      <c r="A31" s="48">
        <v>44306</v>
      </c>
      <c r="B31" s="210" t="s">
        <v>111</v>
      </c>
      <c r="C31" s="212" t="s">
        <v>115</v>
      </c>
      <c r="D31" s="212" t="s">
        <v>52</v>
      </c>
      <c r="E31" s="262">
        <v>20000</v>
      </c>
      <c r="F31" s="262"/>
      <c r="G31" s="702">
        <f t="shared" si="0"/>
        <v>70000</v>
      </c>
      <c r="H31" s="228" t="s">
        <v>53</v>
      </c>
      <c r="I31" s="290"/>
      <c r="J31" s="884" t="s">
        <v>492</v>
      </c>
      <c r="K31" s="210"/>
      <c r="L31" s="210"/>
      <c r="M31" s="210"/>
      <c r="N31" s="212"/>
    </row>
    <row r="32" spans="1:14" x14ac:dyDescent="0.25">
      <c r="A32" s="48">
        <v>44306</v>
      </c>
      <c r="B32" s="438" t="s">
        <v>112</v>
      </c>
      <c r="C32" s="212" t="s">
        <v>115</v>
      </c>
      <c r="D32" s="516" t="s">
        <v>52</v>
      </c>
      <c r="E32" s="448">
        <v>20000</v>
      </c>
      <c r="F32" s="262"/>
      <c r="G32" s="702">
        <f t="shared" si="0"/>
        <v>50000</v>
      </c>
      <c r="H32" s="210" t="s">
        <v>97</v>
      </c>
      <c r="I32" s="290"/>
      <c r="J32" s="884" t="s">
        <v>492</v>
      </c>
      <c r="K32" s="210"/>
      <c r="L32" s="210"/>
      <c r="M32" s="210"/>
      <c r="N32" s="212"/>
    </row>
    <row r="33" spans="1:14" x14ac:dyDescent="0.25">
      <c r="A33" s="48">
        <v>44306</v>
      </c>
      <c r="B33" s="210" t="s">
        <v>123</v>
      </c>
      <c r="C33" s="212" t="s">
        <v>115</v>
      </c>
      <c r="D33" s="210" t="s">
        <v>92</v>
      </c>
      <c r="E33" s="219">
        <v>10000</v>
      </c>
      <c r="F33" s="219"/>
      <c r="G33" s="702">
        <f>G32-E33+F33</f>
        <v>40000</v>
      </c>
      <c r="H33" s="210" t="s">
        <v>116</v>
      </c>
      <c r="I33" s="737"/>
      <c r="J33" s="884" t="s">
        <v>492</v>
      </c>
      <c r="K33" s="210"/>
      <c r="L33" s="210"/>
      <c r="M33" s="210"/>
      <c r="N33" s="212"/>
    </row>
    <row r="34" spans="1:14" x14ac:dyDescent="0.25">
      <c r="A34" s="707">
        <v>44312</v>
      </c>
      <c r="B34" s="270" t="s">
        <v>596</v>
      </c>
      <c r="C34" s="270" t="s">
        <v>50</v>
      </c>
      <c r="D34" s="270" t="s">
        <v>14</v>
      </c>
      <c r="E34" s="966"/>
      <c r="F34" s="266">
        <v>20000</v>
      </c>
      <c r="G34" s="986">
        <f t="shared" ref="G34:G48" si="1">G33-E34+F34</f>
        <v>60000</v>
      </c>
      <c r="H34" s="661"/>
      <c r="I34" s="967"/>
      <c r="J34" s="808"/>
      <c r="K34" s="269"/>
      <c r="L34" s="269"/>
      <c r="M34" s="269"/>
      <c r="N34" s="270"/>
    </row>
    <row r="35" spans="1:14" x14ac:dyDescent="0.25">
      <c r="A35" s="531">
        <v>44312</v>
      </c>
      <c r="B35" s="210" t="s">
        <v>595</v>
      </c>
      <c r="C35" s="210" t="s">
        <v>115</v>
      </c>
      <c r="D35" s="226" t="s">
        <v>14</v>
      </c>
      <c r="E35" s="262">
        <v>20000</v>
      </c>
      <c r="F35" s="262"/>
      <c r="G35" s="702">
        <f t="shared" si="1"/>
        <v>40000</v>
      </c>
      <c r="H35" s="228" t="s">
        <v>42</v>
      </c>
      <c r="I35" s="737"/>
      <c r="J35" s="309"/>
      <c r="K35" s="210"/>
      <c r="L35" s="210"/>
      <c r="M35" s="210"/>
      <c r="N35" s="212"/>
    </row>
    <row r="36" spans="1:14" x14ac:dyDescent="0.25">
      <c r="A36" s="531">
        <v>44313</v>
      </c>
      <c r="B36" s="210" t="s">
        <v>110</v>
      </c>
      <c r="C36" s="210" t="s">
        <v>115</v>
      </c>
      <c r="D36" s="226" t="s">
        <v>14</v>
      </c>
      <c r="E36" s="219">
        <v>15000</v>
      </c>
      <c r="F36" s="219"/>
      <c r="G36" s="702">
        <f t="shared" si="1"/>
        <v>25000</v>
      </c>
      <c r="H36" s="228" t="s">
        <v>42</v>
      </c>
      <c r="I36" s="737"/>
      <c r="J36" s="884" t="s">
        <v>492</v>
      </c>
      <c r="K36" s="210"/>
      <c r="L36" s="210"/>
      <c r="M36" s="210"/>
      <c r="N36" s="212"/>
    </row>
    <row r="37" spans="1:14" x14ac:dyDescent="0.25">
      <c r="A37" s="531">
        <v>44313</v>
      </c>
      <c r="B37" s="210" t="s">
        <v>322</v>
      </c>
      <c r="C37" s="210" t="s">
        <v>115</v>
      </c>
      <c r="D37" s="226" t="s">
        <v>91</v>
      </c>
      <c r="E37" s="220">
        <v>10000</v>
      </c>
      <c r="F37" s="687"/>
      <c r="G37" s="702">
        <f t="shared" si="1"/>
        <v>15000</v>
      </c>
      <c r="H37" s="228" t="s">
        <v>263</v>
      </c>
      <c r="I37" s="209"/>
      <c r="J37" s="884" t="s">
        <v>492</v>
      </c>
      <c r="K37" s="209"/>
      <c r="L37" s="210"/>
      <c r="M37" s="210"/>
      <c r="N37" s="212"/>
    </row>
    <row r="38" spans="1:14" x14ac:dyDescent="0.25">
      <c r="A38" s="531">
        <v>44313</v>
      </c>
      <c r="B38" s="210" t="s">
        <v>111</v>
      </c>
      <c r="C38" s="210" t="s">
        <v>115</v>
      </c>
      <c r="D38" s="226" t="s">
        <v>52</v>
      </c>
      <c r="E38" s="262">
        <v>10000</v>
      </c>
      <c r="F38" s="697"/>
      <c r="G38" s="702">
        <f t="shared" si="1"/>
        <v>5000</v>
      </c>
      <c r="H38" s="228" t="s">
        <v>53</v>
      </c>
      <c r="I38" s="209"/>
      <c r="J38" s="884" t="s">
        <v>492</v>
      </c>
      <c r="K38" s="209"/>
      <c r="L38" s="210"/>
      <c r="M38" s="210"/>
      <c r="N38" s="212"/>
    </row>
    <row r="39" spans="1:14" x14ac:dyDescent="0.25">
      <c r="A39" s="271">
        <v>44313</v>
      </c>
      <c r="B39" s="273" t="s">
        <v>74</v>
      </c>
      <c r="C39" s="273" t="s">
        <v>50</v>
      </c>
      <c r="D39" s="788" t="s">
        <v>14</v>
      </c>
      <c r="E39" s="274"/>
      <c r="F39" s="274">
        <v>198000</v>
      </c>
      <c r="G39" s="274">
        <f t="shared" si="1"/>
        <v>203000</v>
      </c>
      <c r="H39" s="735"/>
      <c r="I39" s="273"/>
      <c r="J39" s="412"/>
      <c r="K39" s="273"/>
      <c r="L39" s="273"/>
      <c r="M39" s="273"/>
      <c r="N39" s="272"/>
    </row>
    <row r="40" spans="1:14" x14ac:dyDescent="0.25">
      <c r="A40" s="48">
        <v>44313</v>
      </c>
      <c r="B40" s="438" t="s">
        <v>113</v>
      </c>
      <c r="C40" s="210" t="s">
        <v>115</v>
      </c>
      <c r="D40" s="226" t="s">
        <v>91</v>
      </c>
      <c r="E40" s="220">
        <v>30000</v>
      </c>
      <c r="F40" s="220"/>
      <c r="G40" s="702">
        <f t="shared" si="1"/>
        <v>173000</v>
      </c>
      <c r="H40" s="228" t="s">
        <v>70</v>
      </c>
      <c r="I40" s="209"/>
      <c r="J40" s="833" t="s">
        <v>805</v>
      </c>
      <c r="K40" s="209"/>
      <c r="L40" s="210"/>
      <c r="M40" s="210"/>
      <c r="N40" s="212"/>
    </row>
    <row r="41" spans="1:14" x14ac:dyDescent="0.25">
      <c r="A41" s="48">
        <v>44313</v>
      </c>
      <c r="B41" s="438" t="s">
        <v>114</v>
      </c>
      <c r="C41" s="210" t="s">
        <v>115</v>
      </c>
      <c r="D41" s="226" t="s">
        <v>91</v>
      </c>
      <c r="E41" s="220">
        <v>30000</v>
      </c>
      <c r="F41" s="220"/>
      <c r="G41" s="702">
        <f t="shared" si="1"/>
        <v>143000</v>
      </c>
      <c r="H41" s="228" t="s">
        <v>71</v>
      </c>
      <c r="I41" s="209"/>
      <c r="J41" s="833" t="s">
        <v>805</v>
      </c>
      <c r="K41" s="209"/>
      <c r="L41" s="210"/>
      <c r="M41" s="210"/>
      <c r="N41" s="212"/>
    </row>
    <row r="42" spans="1:14" x14ac:dyDescent="0.25">
      <c r="A42" s="48">
        <v>44313</v>
      </c>
      <c r="B42" s="438" t="s">
        <v>493</v>
      </c>
      <c r="C42" s="210" t="s">
        <v>115</v>
      </c>
      <c r="D42" s="226" t="s">
        <v>91</v>
      </c>
      <c r="E42" s="220">
        <v>30000</v>
      </c>
      <c r="F42" s="220"/>
      <c r="G42" s="702">
        <f t="shared" si="1"/>
        <v>113000</v>
      </c>
      <c r="H42" s="228" t="s">
        <v>276</v>
      </c>
      <c r="I42" s="209"/>
      <c r="J42" s="833" t="s">
        <v>805</v>
      </c>
      <c r="K42" s="209"/>
      <c r="L42" s="210"/>
      <c r="M42" s="210"/>
      <c r="N42" s="212"/>
    </row>
    <row r="43" spans="1:14" x14ac:dyDescent="0.25">
      <c r="A43" s="48">
        <v>44313</v>
      </c>
      <c r="B43" s="438" t="s">
        <v>323</v>
      </c>
      <c r="C43" s="210" t="s">
        <v>115</v>
      </c>
      <c r="D43" s="226" t="s">
        <v>91</v>
      </c>
      <c r="E43" s="220">
        <v>30000</v>
      </c>
      <c r="F43" s="220"/>
      <c r="G43" s="702">
        <f t="shared" si="1"/>
        <v>83000</v>
      </c>
      <c r="H43" s="228" t="s">
        <v>324</v>
      </c>
      <c r="I43" s="209"/>
      <c r="J43" s="833" t="s">
        <v>805</v>
      </c>
      <c r="K43" s="209"/>
      <c r="L43" s="210"/>
      <c r="M43" s="210"/>
      <c r="N43" s="212"/>
    </row>
    <row r="44" spans="1:14" x14ac:dyDescent="0.25">
      <c r="A44" s="48">
        <v>44313</v>
      </c>
      <c r="B44" s="438" t="s">
        <v>322</v>
      </c>
      <c r="C44" s="210" t="s">
        <v>115</v>
      </c>
      <c r="D44" s="226" t="s">
        <v>91</v>
      </c>
      <c r="E44" s="220">
        <v>20000</v>
      </c>
      <c r="F44" s="220"/>
      <c r="G44" s="702">
        <f t="shared" si="1"/>
        <v>63000</v>
      </c>
      <c r="H44" s="228" t="s">
        <v>263</v>
      </c>
      <c r="I44" s="209"/>
      <c r="J44" s="833" t="s">
        <v>805</v>
      </c>
      <c r="K44" s="209"/>
      <c r="L44" s="210"/>
      <c r="M44" s="210"/>
      <c r="N44" s="212"/>
    </row>
    <row r="45" spans="1:14" x14ac:dyDescent="0.25">
      <c r="A45" s="48">
        <v>44313</v>
      </c>
      <c r="B45" s="438" t="s">
        <v>111</v>
      </c>
      <c r="C45" s="210" t="s">
        <v>115</v>
      </c>
      <c r="D45" s="226" t="s">
        <v>52</v>
      </c>
      <c r="E45" s="220">
        <v>10000</v>
      </c>
      <c r="F45" s="220"/>
      <c r="G45" s="702">
        <f t="shared" si="1"/>
        <v>53000</v>
      </c>
      <c r="H45" s="228" t="s">
        <v>53</v>
      </c>
      <c r="I45" s="209"/>
      <c r="J45" s="833" t="s">
        <v>805</v>
      </c>
      <c r="K45" s="209"/>
      <c r="L45" s="210"/>
      <c r="M45" s="210"/>
      <c r="N45" s="212"/>
    </row>
    <row r="46" spans="1:14" x14ac:dyDescent="0.25">
      <c r="A46" s="48">
        <v>44313</v>
      </c>
      <c r="B46" s="438" t="s">
        <v>112</v>
      </c>
      <c r="C46" s="210" t="s">
        <v>115</v>
      </c>
      <c r="D46" s="226" t="s">
        <v>52</v>
      </c>
      <c r="E46" s="220">
        <v>20000</v>
      </c>
      <c r="F46" s="220"/>
      <c r="G46" s="702">
        <f t="shared" si="1"/>
        <v>33000</v>
      </c>
      <c r="H46" s="228" t="s">
        <v>97</v>
      </c>
      <c r="I46" s="209"/>
      <c r="J46" s="833" t="s">
        <v>805</v>
      </c>
      <c r="K46" s="209"/>
      <c r="L46" s="210"/>
      <c r="M46" s="210"/>
      <c r="N46" s="212"/>
    </row>
    <row r="47" spans="1:14" x14ac:dyDescent="0.25">
      <c r="A47" s="48">
        <v>44313</v>
      </c>
      <c r="B47" s="438" t="s">
        <v>123</v>
      </c>
      <c r="C47" s="210" t="s">
        <v>115</v>
      </c>
      <c r="D47" s="226" t="s">
        <v>92</v>
      </c>
      <c r="E47" s="220">
        <v>10000</v>
      </c>
      <c r="F47" s="220"/>
      <c r="G47" s="702">
        <f t="shared" si="1"/>
        <v>23000</v>
      </c>
      <c r="H47" s="228" t="s">
        <v>116</v>
      </c>
      <c r="I47" s="209"/>
      <c r="J47" s="833" t="s">
        <v>805</v>
      </c>
      <c r="K47" s="209"/>
      <c r="L47" s="210"/>
      <c r="M47" s="210"/>
      <c r="N47" s="212"/>
    </row>
    <row r="48" spans="1:14" ht="15.75" thickBot="1" x14ac:dyDescent="0.3">
      <c r="A48" s="48">
        <v>44313</v>
      </c>
      <c r="B48" s="438" t="s">
        <v>110</v>
      </c>
      <c r="C48" s="210" t="s">
        <v>115</v>
      </c>
      <c r="D48" s="226" t="s">
        <v>14</v>
      </c>
      <c r="E48" s="219">
        <v>23000</v>
      </c>
      <c r="F48" s="219"/>
      <c r="G48" s="702">
        <f t="shared" si="1"/>
        <v>0</v>
      </c>
      <c r="H48" s="228" t="s">
        <v>42</v>
      </c>
      <c r="I48" s="209"/>
      <c r="J48" s="833" t="s">
        <v>805</v>
      </c>
      <c r="K48" s="209"/>
      <c r="L48" s="210"/>
      <c r="M48" s="210"/>
      <c r="N48" s="212"/>
    </row>
    <row r="49" spans="1:14" ht="15.75" thickBot="1" x14ac:dyDescent="0.3">
      <c r="A49" s="48"/>
      <c r="B49" s="438"/>
      <c r="C49" s="228"/>
      <c r="D49" s="226"/>
      <c r="E49" s="1021">
        <f>SUM(E4:E48)</f>
        <v>808000</v>
      </c>
      <c r="F49" s="1022">
        <f>SUM(F4:F48)</f>
        <v>808000</v>
      </c>
      <c r="G49" s="799">
        <f>F49-E49</f>
        <v>0</v>
      </c>
      <c r="H49" s="228"/>
      <c r="I49" s="209"/>
      <c r="J49" s="701"/>
      <c r="K49" s="209"/>
      <c r="L49" s="210"/>
      <c r="M49" s="210"/>
      <c r="N49" s="212"/>
    </row>
    <row r="50" spans="1:14" x14ac:dyDescent="0.25">
      <c r="A50" s="48"/>
      <c r="B50" s="438"/>
      <c r="C50" s="228"/>
      <c r="D50" s="226"/>
      <c r="E50" s="262"/>
      <c r="F50" s="262"/>
      <c r="G50" s="1020"/>
      <c r="H50" s="228"/>
      <c r="I50" s="209"/>
      <c r="J50" s="701"/>
      <c r="K50" s="209"/>
      <c r="L50" s="210"/>
      <c r="M50" s="210"/>
      <c r="N50" s="212"/>
    </row>
    <row r="51" spans="1:14" x14ac:dyDescent="0.25">
      <c r="A51"/>
      <c r="B51"/>
      <c r="C51" s="228"/>
      <c r="D51" s="226"/>
      <c r="E51" s="220"/>
      <c r="F51" s="220"/>
      <c r="G51" s="702"/>
      <c r="H51" s="228"/>
      <c r="I51" s="209"/>
      <c r="J51" s="701"/>
      <c r="K51" s="209"/>
      <c r="L51" s="210"/>
      <c r="M51" s="210"/>
      <c r="N51" s="212"/>
    </row>
    <row r="52" spans="1:14" x14ac:dyDescent="0.25">
      <c r="A52" s="1031" t="s">
        <v>762</v>
      </c>
      <c r="B52" t="s">
        <v>765</v>
      </c>
      <c r="C52" s="229"/>
      <c r="D52" s="514"/>
      <c r="E52" s="687"/>
      <c r="F52" s="687"/>
      <c r="G52" s="702"/>
      <c r="H52" s="229"/>
      <c r="I52" s="209"/>
      <c r="J52" s="668"/>
      <c r="K52" s="1050"/>
      <c r="L52" s="1050"/>
      <c r="M52" s="1050"/>
      <c r="N52" s="1051"/>
    </row>
    <row r="53" spans="1:14" x14ac:dyDescent="0.25">
      <c r="A53" s="282" t="s">
        <v>53</v>
      </c>
      <c r="B53" s="1032">
        <v>80000</v>
      </c>
      <c r="C53" s="228"/>
      <c r="D53" s="210"/>
      <c r="E53" s="262"/>
      <c r="F53" s="262"/>
      <c r="G53" s="702"/>
      <c r="H53" s="210"/>
      <c r="I53" s="209"/>
      <c r="J53" s="668"/>
      <c r="K53" s="757"/>
      <c r="L53" s="696"/>
      <c r="M53" s="696"/>
      <c r="N53" s="758"/>
    </row>
    <row r="54" spans="1:14" x14ac:dyDescent="0.25">
      <c r="A54" s="282" t="s">
        <v>116</v>
      </c>
      <c r="B54" s="1032">
        <v>40000</v>
      </c>
      <c r="C54" s="228"/>
      <c r="D54" s="210"/>
      <c r="E54" s="220"/>
      <c r="F54" s="220"/>
      <c r="G54" s="702"/>
      <c r="H54" s="210"/>
      <c r="I54" s="209"/>
      <c r="J54" s="668"/>
      <c r="K54" s="209"/>
      <c r="L54" s="210"/>
      <c r="M54" s="210"/>
      <c r="N54" s="212"/>
    </row>
    <row r="55" spans="1:14" x14ac:dyDescent="0.25">
      <c r="A55" s="282" t="s">
        <v>276</v>
      </c>
      <c r="B55" s="1032">
        <v>80000</v>
      </c>
      <c r="C55" s="228"/>
      <c r="D55" s="210"/>
      <c r="E55" s="220"/>
      <c r="F55" s="220"/>
      <c r="G55" s="702"/>
      <c r="H55" s="210"/>
      <c r="I55" s="209"/>
      <c r="J55" s="668"/>
      <c r="K55" s="209"/>
      <c r="L55" s="210"/>
      <c r="M55" s="210"/>
      <c r="N55" s="212"/>
    </row>
    <row r="56" spans="1:14" x14ac:dyDescent="0.25">
      <c r="A56" s="282" t="s">
        <v>70</v>
      </c>
      <c r="B56" s="1032">
        <v>125000</v>
      </c>
      <c r="C56" s="228"/>
      <c r="D56" s="210"/>
      <c r="E56" s="220"/>
      <c r="F56" s="220"/>
      <c r="G56" s="702"/>
      <c r="H56" s="210"/>
      <c r="I56" s="209"/>
      <c r="J56" s="208"/>
      <c r="K56" s="209"/>
      <c r="L56" s="210"/>
      <c r="M56" s="210"/>
      <c r="N56" s="212"/>
    </row>
    <row r="57" spans="1:14" x14ac:dyDescent="0.25">
      <c r="A57" s="282" t="s">
        <v>324</v>
      </c>
      <c r="B57" s="1032">
        <v>80000</v>
      </c>
      <c r="C57" s="228"/>
      <c r="D57" s="210"/>
      <c r="E57" s="219"/>
      <c r="F57" s="219"/>
      <c r="G57" s="702"/>
      <c r="H57" s="210"/>
      <c r="I57" s="209"/>
      <c r="J57" s="208"/>
      <c r="K57" s="209"/>
      <c r="L57" s="210"/>
      <c r="M57" s="210"/>
      <c r="N57" s="212"/>
    </row>
    <row r="58" spans="1:14" x14ac:dyDescent="0.25">
      <c r="A58" s="282" t="s">
        <v>71</v>
      </c>
      <c r="B58" s="1032">
        <v>125000</v>
      </c>
      <c r="C58" s="228"/>
      <c r="D58" s="226"/>
      <c r="E58" s="220"/>
      <c r="F58" s="220"/>
      <c r="G58" s="702"/>
      <c r="H58" s="228"/>
      <c r="I58" s="209"/>
      <c r="J58" s="208"/>
      <c r="K58" s="209"/>
      <c r="L58" s="210"/>
      <c r="M58" s="210"/>
      <c r="N58" s="212"/>
    </row>
    <row r="59" spans="1:14" x14ac:dyDescent="0.25">
      <c r="A59" s="282" t="s">
        <v>263</v>
      </c>
      <c r="B59" s="1032">
        <v>80000</v>
      </c>
      <c r="C59" s="228"/>
      <c r="D59" s="226"/>
      <c r="E59" s="220"/>
      <c r="F59" s="220"/>
      <c r="G59" s="702"/>
      <c r="H59" s="228"/>
      <c r="I59" s="209"/>
      <c r="J59" s="208"/>
      <c r="K59" s="209"/>
      <c r="L59" s="210"/>
      <c r="M59" s="210"/>
      <c r="N59" s="212"/>
    </row>
    <row r="60" spans="1:14" x14ac:dyDescent="0.25">
      <c r="A60" s="282" t="s">
        <v>42</v>
      </c>
      <c r="B60" s="1032">
        <v>118000</v>
      </c>
      <c r="C60" s="228"/>
      <c r="D60" s="226"/>
      <c r="E60" s="220"/>
      <c r="F60" s="220"/>
      <c r="G60" s="702"/>
      <c r="H60" s="228"/>
      <c r="I60" s="209"/>
      <c r="J60" s="208"/>
      <c r="K60" s="209"/>
      <c r="L60" s="210"/>
      <c r="M60" s="210"/>
      <c r="N60" s="212"/>
    </row>
    <row r="61" spans="1:14" x14ac:dyDescent="0.25">
      <c r="A61" s="282" t="s">
        <v>97</v>
      </c>
      <c r="B61" s="1032">
        <v>80000</v>
      </c>
      <c r="C61" s="228"/>
      <c r="D61" s="226"/>
      <c r="E61" s="219"/>
      <c r="F61" s="219"/>
      <c r="G61" s="702"/>
      <c r="H61" s="228"/>
      <c r="I61" s="209"/>
      <c r="J61" s="208"/>
      <c r="K61" s="209"/>
      <c r="L61" s="210"/>
      <c r="M61" s="210"/>
      <c r="N61" s="212"/>
    </row>
    <row r="62" spans="1:14" x14ac:dyDescent="0.25">
      <c r="A62" s="282" t="s">
        <v>763</v>
      </c>
      <c r="B62" s="1032"/>
      <c r="C62" s="208"/>
      <c r="D62" s="208"/>
      <c r="E62" s="1052"/>
      <c r="F62" s="687"/>
      <c r="G62" s="702"/>
      <c r="H62" s="229"/>
      <c r="I62" s="209"/>
      <c r="J62" s="209"/>
      <c r="K62" s="273"/>
      <c r="L62" s="273"/>
      <c r="M62" s="273"/>
      <c r="N62" s="272"/>
    </row>
    <row r="63" spans="1:14" x14ac:dyDescent="0.25">
      <c r="A63" s="282" t="s">
        <v>764</v>
      </c>
      <c r="B63" s="1032">
        <v>808000</v>
      </c>
      <c r="C63" s="196"/>
      <c r="D63" s="196"/>
      <c r="E63" s="214"/>
      <c r="F63" s="196"/>
      <c r="G63" s="687"/>
      <c r="H63" s="209"/>
      <c r="I63" s="209"/>
      <c r="J63" s="209"/>
      <c r="K63" s="209"/>
      <c r="L63" s="196"/>
      <c r="M63" s="196"/>
      <c r="N63" s="108"/>
    </row>
    <row r="64" spans="1:14" x14ac:dyDescent="0.25">
      <c r="A64" s="798"/>
      <c r="B64" s="141"/>
      <c r="C64" s="196"/>
      <c r="D64" s="210"/>
      <c r="E64" s="214"/>
      <c r="F64" s="196"/>
      <c r="G64" s="687"/>
      <c r="H64" s="209"/>
      <c r="I64" s="209"/>
      <c r="J64" s="209"/>
      <c r="K64" s="209"/>
      <c r="L64" s="196"/>
      <c r="M64" s="196"/>
      <c r="N64" s="108"/>
    </row>
    <row r="65" spans="1:14" x14ac:dyDescent="0.25">
      <c r="A65" s="798"/>
      <c r="B65" s="141"/>
      <c r="C65" s="26"/>
      <c r="D65" s="496"/>
      <c r="E65" s="862"/>
      <c r="F65" s="26"/>
      <c r="G65" s="687"/>
      <c r="H65" s="209"/>
      <c r="I65" s="209"/>
      <c r="J65" s="209"/>
      <c r="K65" s="209"/>
      <c r="L65" s="196"/>
      <c r="M65" s="196"/>
      <c r="N65" s="108"/>
    </row>
    <row r="66" spans="1:14" ht="15.75" x14ac:dyDescent="0.25">
      <c r="A66" s="798"/>
      <c r="B66" s="864"/>
      <c r="C66" s="26"/>
      <c r="D66" s="865"/>
      <c r="E66" s="863"/>
      <c r="F66" s="868"/>
      <c r="G66" s="220"/>
      <c r="H66" s="866"/>
      <c r="I66" s="866"/>
      <c r="J66" s="866"/>
      <c r="K66" s="866"/>
      <c r="L66" s="866"/>
      <c r="M66" s="866"/>
      <c r="N66" s="867"/>
    </row>
    <row r="67" spans="1:14" x14ac:dyDescent="0.25">
      <c r="A67" s="798"/>
      <c r="B67" s="141"/>
      <c r="C67" s="26"/>
      <c r="D67" s="26"/>
      <c r="E67" s="862"/>
      <c r="F67" s="26"/>
      <c r="G67" s="687"/>
      <c r="H67" s="26"/>
      <c r="I67" s="26"/>
      <c r="J67" s="26"/>
      <c r="K67" s="26"/>
      <c r="L67" s="196"/>
      <c r="M67" s="196"/>
      <c r="N67" s="108"/>
    </row>
    <row r="68" spans="1:14" x14ac:dyDescent="0.25">
      <c r="A68" s="798"/>
      <c r="B68" s="677"/>
      <c r="C68" s="26"/>
      <c r="D68" s="26"/>
      <c r="E68" s="862"/>
      <c r="F68" s="26"/>
      <c r="G68" s="687"/>
      <c r="H68" s="26"/>
      <c r="I68" s="26"/>
      <c r="J68" s="26"/>
      <c r="K68" s="26"/>
      <c r="L68" s="196"/>
      <c r="M68" s="196"/>
      <c r="N68" s="108"/>
    </row>
    <row r="69" spans="1:14" ht="15.75" thickBot="1" x14ac:dyDescent="0.3">
      <c r="A69" s="798"/>
      <c r="B69" s="861"/>
      <c r="C69" s="26"/>
      <c r="D69" s="26"/>
      <c r="E69" s="449"/>
      <c r="F69" s="427"/>
      <c r="G69" s="702"/>
      <c r="H69" s="26"/>
      <c r="I69" s="26"/>
      <c r="J69" s="26"/>
      <c r="K69" s="26"/>
      <c r="L69" s="26"/>
      <c r="M69" s="26"/>
      <c r="N69" s="25"/>
    </row>
    <row r="70" spans="1:14" ht="15.75" thickBot="1" x14ac:dyDescent="0.3">
      <c r="A70" s="759"/>
      <c r="B70" s="811"/>
      <c r="C70"/>
      <c r="E70" s="869"/>
      <c r="F70" s="870"/>
      <c r="G70" s="871"/>
    </row>
    <row r="71" spans="1:14" x14ac:dyDescent="0.25">
      <c r="A71" s="759"/>
      <c r="B71" s="759"/>
      <c r="C71"/>
      <c r="G71" s="810"/>
    </row>
    <row r="72" spans="1:14" x14ac:dyDescent="0.25">
      <c r="A72"/>
      <c r="B72" s="504"/>
      <c r="C72"/>
      <c r="G72" s="810"/>
    </row>
    <row r="73" spans="1:14" x14ac:dyDescent="0.25">
      <c r="G73" s="810"/>
    </row>
    <row r="74" spans="1:14" x14ac:dyDescent="0.25">
      <c r="G74" s="810"/>
    </row>
    <row r="75" spans="1:14" x14ac:dyDescent="0.25">
      <c r="G75" s="810"/>
    </row>
    <row r="76" spans="1:14" x14ac:dyDescent="0.25">
      <c r="G76" s="810"/>
    </row>
    <row r="77" spans="1:14" x14ac:dyDescent="0.25">
      <c r="G77" s="810"/>
    </row>
    <row r="78" spans="1:14" x14ac:dyDescent="0.25">
      <c r="A78"/>
      <c r="B78"/>
      <c r="C78" s="442"/>
      <c r="G78" s="810"/>
    </row>
    <row r="79" spans="1:14" x14ac:dyDescent="0.25">
      <c r="A79"/>
      <c r="B79"/>
    </row>
    <row r="80" spans="1:14"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sheetData>
  <autoFilter ref="A1:N10"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Analysis</vt:lpstr>
      <vt:lpstr>Personal Expenses</vt:lpstr>
      <vt:lpstr>Total Expenses</vt:lpstr>
      <vt:lpstr>Personal Recieved</vt:lpstr>
      <vt:lpstr>UGX Cash Box  April</vt:lpstr>
      <vt:lpstr>USD-cash box April</vt:lpstr>
      <vt:lpstr>Balance UGX</vt:lpstr>
      <vt:lpstr>Balance USD</vt:lpstr>
      <vt:lpstr>Bank reconciliation UGX</vt:lpstr>
      <vt:lpstr>Bank reconciliation-Operational</vt:lpstr>
      <vt:lpstr>Bank reconciliation USD</vt:lpstr>
      <vt:lpstr>April. cash desk closing</vt:lpstr>
      <vt:lpstr>Augustus</vt:lpstr>
      <vt:lpstr>Mary</vt:lpstr>
      <vt:lpstr>Advances</vt:lpstr>
      <vt:lpstr>Lydia</vt:lpstr>
      <vt:lpstr>i27</vt:lpstr>
      <vt:lpstr>i45</vt:lpstr>
      <vt:lpstr>i53</vt:lpstr>
      <vt:lpstr>i67</vt:lpstr>
      <vt:lpstr>i81</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2021-05-14T14:33:30Z</cp:lastPrinted>
  <dcterms:created xsi:type="dcterms:W3CDTF">2016-05-26T14:51:01Z</dcterms:created>
  <dcterms:modified xsi:type="dcterms:W3CDTF">2021-06-04T07:32:28Z</dcterms:modified>
</cp:coreProperties>
</file>