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0E22BBF9-D26A-4427-BA20-1369D1BDA0B7}" xr6:coauthVersionLast="37" xr6:coauthVersionMax="45" xr10:uidLastSave="{00000000-0000-0000-0000-000000000000}"/>
  <bookViews>
    <workbookView xWindow="0" yWindow="0" windowWidth="20490" windowHeight="7245" tabRatio="862" firstSheet="5" activeTab="8" xr2:uid="{00000000-000D-0000-FFFF-FFFF00000000}"/>
  </bookViews>
  <sheets>
    <sheet name="Data Analysis" sheetId="229" r:id="rId1"/>
    <sheet name="Personal Recieved" sheetId="223" r:id="rId2"/>
    <sheet name="Personal Costs" sheetId="227" r:id="rId3"/>
    <sheet name="Total Expenses" sheetId="49" r:id="rId4"/>
    <sheet name="UGX Cash Box  February" sheetId="63" r:id="rId5"/>
    <sheet name="USD-cash box Feb." sheetId="116" r:id="rId6"/>
    <sheet name="Balance UGX" sheetId="55" r:id="rId7"/>
    <sheet name="Balance USD" sheetId="143" r:id="rId8"/>
    <sheet name="Bank reconciliation UGX" sheetId="56" r:id="rId9"/>
    <sheet name="Bank reconciliation-Operational" sheetId="221" r:id="rId10"/>
    <sheet name="Bank reconciliation USD" sheetId="52" r:id="rId11"/>
    <sheet name="Feb. cash desk closing" sheetId="176" r:id="rId12"/>
    <sheet name="Augustus" sheetId="162" r:id="rId13"/>
    <sheet name="Mary" sheetId="209" r:id="rId14"/>
    <sheet name="Lydia" sheetId="80" r:id="rId15"/>
    <sheet name="Advances" sheetId="216" r:id="rId16"/>
    <sheet name="i45" sheetId="199" r:id="rId17"/>
    <sheet name="i49" sheetId="222" r:id="rId18"/>
    <sheet name="i67" sheetId="202" r:id="rId19"/>
    <sheet name="Guard" sheetId="205" r:id="rId20"/>
    <sheet name="Airtime summary" sheetId="194" r:id="rId21"/>
  </sheets>
  <definedNames>
    <definedName name="_xlnm._FilterDatabase" localSheetId="20" hidden="1">'Airtime summary'!$A$1:$N$11</definedName>
    <definedName name="_xlnm._FilterDatabase" localSheetId="16" hidden="1">'i45'!$A$1:$N$208</definedName>
    <definedName name="_xlnm._FilterDatabase" localSheetId="14" hidden="1">Lydia!$A$1:$N$18</definedName>
    <definedName name="_xlnm._FilterDatabase" localSheetId="3" hidden="1">'Total Expenses'!$A$2:$N$440</definedName>
    <definedName name="_xlnm._FilterDatabase" localSheetId="4" hidden="1">'UGX Cash Box  February'!$A$2:$N$154</definedName>
    <definedName name="_xlnm._FilterDatabase" localSheetId="5" hidden="1">'USD-cash box Feb.'!$A$3:$S$4</definedName>
  </definedNames>
  <calcPr calcId="162913"/>
  <pivotCaches>
    <pivotCache cacheId="0" r:id="rId22"/>
    <pivotCache cacheId="1" r:id="rId23"/>
    <pivotCache cacheId="2" r:id="rId24"/>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437" i="49" l="1"/>
  <c r="E154" i="63" l="1"/>
  <c r="F154" i="63"/>
  <c r="G154" i="63" l="1"/>
  <c r="G436" i="49"/>
  <c r="G59" i="194"/>
  <c r="G60" i="194"/>
  <c r="G61" i="194" s="1"/>
  <c r="G62" i="194" s="1"/>
  <c r="G63" i="194" s="1"/>
  <c r="G64" i="194" s="1"/>
  <c r="G65" i="194" s="1"/>
  <c r="G66" i="194" s="1"/>
  <c r="E13" i="143"/>
  <c r="E7" i="55"/>
  <c r="E13" i="55"/>
  <c r="E5" i="55"/>
  <c r="E14" i="55"/>
  <c r="E6" i="55"/>
  <c r="E2" i="55"/>
  <c r="E3" i="55"/>
  <c r="E8" i="55"/>
  <c r="E4" i="55"/>
  <c r="G243" i="49" l="1"/>
  <c r="G244" i="49"/>
  <c r="G117" i="49"/>
  <c r="G407" i="49" l="1"/>
  <c r="E93" i="49" l="1"/>
  <c r="E65" i="49"/>
  <c r="G21" i="209" l="1"/>
  <c r="F21" i="209"/>
  <c r="E21" i="209"/>
  <c r="G374" i="49"/>
  <c r="G373" i="49"/>
  <c r="G372" i="49"/>
  <c r="G371" i="49"/>
  <c r="G13" i="143" l="1"/>
  <c r="D13" i="143"/>
  <c r="F63" i="222" l="1"/>
  <c r="G63" i="222" s="1"/>
  <c r="E63" i="222"/>
  <c r="G438" i="49"/>
  <c r="C14" i="223"/>
  <c r="G314" i="49"/>
  <c r="G313" i="49"/>
  <c r="G420" i="49" l="1"/>
  <c r="F20" i="55" l="1"/>
  <c r="G14" i="55"/>
  <c r="F14" i="55"/>
  <c r="G370" i="49"/>
  <c r="G13" i="55"/>
  <c r="D13" i="55"/>
  <c r="H7" i="55"/>
  <c r="H6" i="55"/>
  <c r="H5" i="55"/>
  <c r="H2" i="55"/>
  <c r="C13" i="55"/>
  <c r="C6" i="55"/>
  <c r="C5" i="55"/>
  <c r="C2" i="55"/>
  <c r="F101" i="80"/>
  <c r="E101" i="80"/>
  <c r="F42" i="162"/>
  <c r="G42" i="162"/>
  <c r="E42" i="162"/>
  <c r="G428" i="49"/>
  <c r="G426" i="49"/>
  <c r="G427" i="49"/>
  <c r="G429" i="49"/>
  <c r="G430" i="49"/>
  <c r="G431" i="49"/>
  <c r="G432" i="49"/>
  <c r="G433" i="49"/>
  <c r="G434" i="49"/>
  <c r="G435" i="49"/>
  <c r="G439" i="49"/>
  <c r="F137" i="199"/>
  <c r="G137" i="199"/>
  <c r="E137" i="199"/>
  <c r="F151" i="202"/>
  <c r="G151" i="202"/>
  <c r="E151" i="202"/>
  <c r="G135" i="199"/>
  <c r="G136" i="199"/>
  <c r="G134" i="199"/>
  <c r="G425" i="49"/>
  <c r="G424" i="49"/>
  <c r="G417" i="49"/>
  <c r="G404" i="49"/>
  <c r="G405" i="49"/>
  <c r="G406" i="49"/>
  <c r="G408" i="49"/>
  <c r="G409" i="49"/>
  <c r="G410" i="49"/>
  <c r="G411" i="49"/>
  <c r="G412" i="49"/>
  <c r="G413" i="49"/>
  <c r="G414" i="49"/>
  <c r="G415" i="49"/>
  <c r="G416" i="49"/>
  <c r="G418" i="49"/>
  <c r="G403" i="49"/>
  <c r="G393" i="49"/>
  <c r="G392" i="49"/>
  <c r="G391" i="49"/>
  <c r="G390" i="49"/>
  <c r="G402" i="49"/>
  <c r="G369" i="49"/>
  <c r="G368" i="49"/>
  <c r="G375" i="49"/>
  <c r="G376" i="49"/>
  <c r="G377" i="49"/>
  <c r="G378" i="49"/>
  <c r="G423" i="49"/>
  <c r="G401" i="49"/>
  <c r="G367" i="49"/>
  <c r="D9" i="223"/>
  <c r="D7" i="223"/>
  <c r="D6" i="223"/>
  <c r="E20" i="55"/>
  <c r="M5" i="55"/>
  <c r="M3" i="55"/>
  <c r="M6" i="55"/>
  <c r="M7" i="55"/>
  <c r="M2" i="55"/>
  <c r="D10" i="223"/>
  <c r="D5" i="223"/>
  <c r="D4" i="223"/>
  <c r="M8" i="55"/>
  <c r="M4" i="55"/>
  <c r="D8" i="223"/>
  <c r="D2" i="55" l="1"/>
  <c r="D5" i="55"/>
  <c r="I5" i="55" s="1"/>
  <c r="D3" i="55"/>
  <c r="D6" i="55"/>
  <c r="D4" i="55"/>
  <c r="D7" i="55"/>
  <c r="G101" i="80"/>
  <c r="H4" i="55" s="1"/>
  <c r="D20" i="55"/>
  <c r="I14" i="55"/>
  <c r="D8" i="55"/>
  <c r="I6" i="55" l="1"/>
  <c r="J6" i="55" s="1"/>
  <c r="G312" i="49"/>
  <c r="G311" i="49"/>
  <c r="G310" i="49"/>
  <c r="G276" i="49"/>
  <c r="G275" i="49"/>
  <c r="G274" i="49"/>
  <c r="G61" i="49" l="1"/>
  <c r="G396" i="49" l="1"/>
  <c r="G397" i="49"/>
  <c r="G398" i="49"/>
  <c r="G399" i="49"/>
  <c r="G400" i="49"/>
  <c r="G364" i="49"/>
  <c r="G365" i="49"/>
  <c r="G366" i="49"/>
  <c r="G379" i="49"/>
  <c r="G380" i="49"/>
  <c r="G381" i="49"/>
  <c r="G382" i="49"/>
  <c r="G383" i="49"/>
  <c r="G332" i="49"/>
  <c r="G333" i="49"/>
  <c r="G334" i="49"/>
  <c r="G335" i="49"/>
  <c r="G336" i="49"/>
  <c r="G337" i="49"/>
  <c r="G338" i="49"/>
  <c r="G363" i="49"/>
  <c r="G362" i="49"/>
  <c r="E48" i="194"/>
  <c r="G361" i="49" l="1"/>
  <c r="G387" i="49"/>
  <c r="G388" i="49"/>
  <c r="G389" i="49"/>
  <c r="G394" i="49"/>
  <c r="G395" i="49"/>
  <c r="G419" i="49"/>
  <c r="G421" i="49"/>
  <c r="G422" i="49"/>
  <c r="G360" i="49"/>
  <c r="G16" i="209"/>
  <c r="G17" i="209" s="1"/>
  <c r="G18" i="209" s="1"/>
  <c r="G19" i="209" s="1"/>
  <c r="G20" i="209" s="1"/>
  <c r="H3" i="55" s="1"/>
  <c r="G329" i="49" l="1"/>
  <c r="G330" i="49"/>
  <c r="G331" i="49"/>
  <c r="G339" i="49"/>
  <c r="G340" i="49"/>
  <c r="G341" i="49"/>
  <c r="G342" i="49"/>
  <c r="G343" i="49"/>
  <c r="G344" i="49"/>
  <c r="G345" i="49"/>
  <c r="G346" i="49"/>
  <c r="G347" i="49"/>
  <c r="G348" i="49"/>
  <c r="G349" i="49"/>
  <c r="G350" i="49"/>
  <c r="G351" i="49"/>
  <c r="G352" i="49"/>
  <c r="G353" i="49"/>
  <c r="G354" i="49"/>
  <c r="G355" i="49"/>
  <c r="G356" i="49"/>
  <c r="G357" i="49"/>
  <c r="G358" i="49"/>
  <c r="G359" i="49"/>
  <c r="G384" i="49"/>
  <c r="G385" i="49"/>
  <c r="G386" i="49"/>
  <c r="G321" i="49"/>
  <c r="G317" i="49"/>
  <c r="G318" i="49"/>
  <c r="G319" i="49"/>
  <c r="G320" i="49"/>
  <c r="G322" i="49"/>
  <c r="G323" i="49"/>
  <c r="G324" i="49"/>
  <c r="G325" i="49"/>
  <c r="G326" i="49"/>
  <c r="G327" i="49"/>
  <c r="G303" i="49"/>
  <c r="G304" i="49"/>
  <c r="G305" i="49"/>
  <c r="G306" i="49"/>
  <c r="G307" i="49"/>
  <c r="G308" i="49"/>
  <c r="G309" i="49"/>
  <c r="G315" i="49"/>
  <c r="G316" i="49"/>
  <c r="G302" i="49"/>
  <c r="G301" i="49"/>
  <c r="G300" i="49"/>
  <c r="G299" i="49"/>
  <c r="G298" i="49"/>
  <c r="G292" i="49" l="1"/>
  <c r="G290" i="49"/>
  <c r="G291" i="49"/>
  <c r="G293" i="49"/>
  <c r="G294" i="49"/>
  <c r="G295" i="49"/>
  <c r="G296" i="49"/>
  <c r="G297" i="49"/>
  <c r="G289" i="49"/>
  <c r="G288" i="49"/>
  <c r="G287" i="49"/>
  <c r="G286" i="49"/>
  <c r="G285" i="49"/>
  <c r="G284" i="49"/>
  <c r="G5" i="222" l="1"/>
  <c r="G6" i="222" s="1"/>
  <c r="G7" i="222" s="1"/>
  <c r="G8" i="222" s="1"/>
  <c r="G9" i="222" s="1"/>
  <c r="G10" i="222" s="1"/>
  <c r="G11" i="222" s="1"/>
  <c r="G12" i="222" s="1"/>
  <c r="G13" i="222" s="1"/>
  <c r="D24" i="221" l="1"/>
  <c r="G14" i="222" l="1"/>
  <c r="G13" i="209"/>
  <c r="G14" i="209"/>
  <c r="G15" i="209" s="1"/>
  <c r="G226" i="49"/>
  <c r="G223" i="49"/>
  <c r="G224" i="49"/>
  <c r="G225" i="49"/>
  <c r="G227" i="49"/>
  <c r="G228" i="49"/>
  <c r="G229" i="49"/>
  <c r="G230" i="49"/>
  <c r="G231" i="49"/>
  <c r="G232" i="49"/>
  <c r="G233" i="49"/>
  <c r="G234" i="49"/>
  <c r="G15" i="222" l="1"/>
  <c r="G16" i="222" s="1"/>
  <c r="G17" i="222" s="1"/>
  <c r="G18" i="222" s="1"/>
  <c r="G19" i="222" s="1"/>
  <c r="G20" i="222" s="1"/>
  <c r="G21" i="222" s="1"/>
  <c r="G22" i="222" s="1"/>
  <c r="G213" i="49"/>
  <c r="G214" i="49"/>
  <c r="G215" i="49"/>
  <c r="G216" i="49"/>
  <c r="G217" i="49"/>
  <c r="G218" i="49"/>
  <c r="G219" i="49"/>
  <c r="G220" i="49"/>
  <c r="G221" i="49"/>
  <c r="G222" i="49"/>
  <c r="G235" i="49"/>
  <c r="G236" i="49"/>
  <c r="G237" i="49"/>
  <c r="G238" i="49"/>
  <c r="G239" i="49"/>
  <c r="G240" i="49"/>
  <c r="G241" i="49"/>
  <c r="G242"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7" i="49"/>
  <c r="G278" i="49"/>
  <c r="G279" i="49"/>
  <c r="G280" i="49"/>
  <c r="G281" i="49"/>
  <c r="G282" i="49"/>
  <c r="G283" i="49"/>
  <c r="G328" i="49"/>
  <c r="G23" i="222" l="1"/>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12" i="209"/>
  <c r="G11" i="209"/>
  <c r="G10" i="209"/>
  <c r="G9" i="209"/>
  <c r="G24" i="222" l="1"/>
  <c r="G25" i="222" s="1"/>
  <c r="G26" i="222" s="1"/>
  <c r="G27" i="222" s="1"/>
  <c r="G28" i="222" s="1"/>
  <c r="G29" i="222" s="1"/>
  <c r="G30" i="222" s="1"/>
  <c r="G31" i="222" s="1"/>
  <c r="G32" i="222" s="1"/>
  <c r="G33" i="222" s="1"/>
  <c r="G128" i="49"/>
  <c r="G126" i="49"/>
  <c r="G127" i="49"/>
  <c r="G129" i="49"/>
  <c r="G130" i="49"/>
  <c r="G131" i="49"/>
  <c r="G132" i="49"/>
  <c r="G19" i="162"/>
  <c r="G20" i="162" s="1"/>
  <c r="G21" i="162" s="1"/>
  <c r="G22" i="162" s="1"/>
  <c r="G23" i="162" s="1"/>
  <c r="G24" i="162" s="1"/>
  <c r="G25" i="162" s="1"/>
  <c r="G26" i="162" s="1"/>
  <c r="G27" i="162" s="1"/>
  <c r="G28" i="162" s="1"/>
  <c r="G29" i="162" s="1"/>
  <c r="G30" i="162" s="1"/>
  <c r="G31" i="162" s="1"/>
  <c r="G32" i="162" s="1"/>
  <c r="G33" i="162" s="1"/>
  <c r="G34" i="162" s="1"/>
  <c r="G35" i="162" s="1"/>
  <c r="G36" i="162" s="1"/>
  <c r="G37" i="162" s="1"/>
  <c r="G38" i="162" s="1"/>
  <c r="G39" i="162" s="1"/>
  <c r="G40" i="162" s="1"/>
  <c r="G41" i="162" s="1"/>
  <c r="G133" i="49"/>
  <c r="G134" i="49"/>
  <c r="G135" i="49"/>
  <c r="G136" i="49"/>
  <c r="G137" i="49"/>
  <c r="G138" i="49"/>
  <c r="G139" i="49"/>
  <c r="G140" i="49"/>
  <c r="G119" i="49"/>
  <c r="G118" i="49"/>
  <c r="G120" i="49"/>
  <c r="G121" i="49"/>
  <c r="G122" i="49"/>
  <c r="G123" i="49"/>
  <c r="G124" i="49"/>
  <c r="G125" i="49"/>
  <c r="G141" i="49"/>
  <c r="G142" i="49"/>
  <c r="G143" i="49"/>
  <c r="G144" i="49"/>
  <c r="E115" i="49" l="1"/>
  <c r="G96" i="49"/>
  <c r="G97" i="49"/>
  <c r="G98" i="49"/>
  <c r="G99" i="49"/>
  <c r="G100" i="49"/>
  <c r="G101" i="49"/>
  <c r="G102" i="49"/>
  <c r="G103" i="49"/>
  <c r="G104" i="49"/>
  <c r="G105" i="49"/>
  <c r="G106" i="49"/>
  <c r="G107" i="49"/>
  <c r="G108" i="49"/>
  <c r="G109" i="49"/>
  <c r="G110" i="49"/>
  <c r="G111" i="49"/>
  <c r="G112" i="49"/>
  <c r="G113" i="49"/>
  <c r="G114" i="49"/>
  <c r="G116"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95" i="49"/>
  <c r="E92" i="49"/>
  <c r="E64" i="49"/>
  <c r="E440" i="49" s="1"/>
  <c r="D29" i="52"/>
  <c r="G11" i="162"/>
  <c r="G12" i="162"/>
  <c r="G13" i="162" s="1"/>
  <c r="G14" i="162" s="1"/>
  <c r="G15" i="162" s="1"/>
  <c r="G16" i="162" s="1"/>
  <c r="G17" i="162" s="1"/>
  <c r="G18" i="162" s="1"/>
  <c r="G34" i="222" l="1"/>
  <c r="G35" i="222" s="1"/>
  <c r="G36" i="222" s="1"/>
  <c r="G37" i="222" s="1"/>
  <c r="G38" i="222" s="1"/>
  <c r="G39" i="222" s="1"/>
  <c r="F12" i="194"/>
  <c r="F48" i="194" s="1"/>
  <c r="G48" i="194" s="1"/>
  <c r="I9" i="55" s="1"/>
  <c r="G83" i="49"/>
  <c r="G81" i="49"/>
  <c r="G82" i="49"/>
  <c r="G84" i="49"/>
  <c r="G85" i="49"/>
  <c r="G86" i="49"/>
  <c r="G87" i="49"/>
  <c r="G88" i="49"/>
  <c r="G89" i="49"/>
  <c r="G90" i="49"/>
  <c r="G91" i="49"/>
  <c r="G40" i="222" l="1"/>
  <c r="G41" i="222" s="1"/>
  <c r="G42" i="222" s="1"/>
  <c r="G43" i="222" s="1"/>
  <c r="G44" i="222" s="1"/>
  <c r="G45" i="222" s="1"/>
  <c r="G46" i="222" s="1"/>
  <c r="G47" i="222" s="1"/>
  <c r="G48" i="222" s="1"/>
  <c r="G49" i="222" s="1"/>
  <c r="G50" i="222" s="1"/>
  <c r="G51" i="222" s="1"/>
  <c r="G52" i="222" s="1"/>
  <c r="G53" i="222" s="1"/>
  <c r="G54" i="222" s="1"/>
  <c r="G55" i="222" s="1"/>
  <c r="G56" i="222" s="1"/>
  <c r="G57" i="222" s="1"/>
  <c r="G58" i="222" s="1"/>
  <c r="G59" i="222" s="1"/>
  <c r="G60" i="222" s="1"/>
  <c r="G61" i="222" s="1"/>
  <c r="G62" i="222" s="1"/>
  <c r="G18" i="49"/>
  <c r="G19" i="49"/>
  <c r="G20" i="49"/>
  <c r="G21" i="49"/>
  <c r="G22" i="49"/>
  <c r="G23" i="49"/>
  <c r="G40" i="49"/>
  <c r="G41" i="49"/>
  <c r="G42" i="49"/>
  <c r="G43" i="49"/>
  <c r="G44" i="49"/>
  <c r="G45" i="49"/>
  <c r="G46" i="49"/>
  <c r="G47" i="49"/>
  <c r="G48" i="49"/>
  <c r="G49" i="49"/>
  <c r="G50" i="49"/>
  <c r="G51" i="49"/>
  <c r="G52" i="49"/>
  <c r="G53" i="49"/>
  <c r="G54" i="49"/>
  <c r="G55" i="49"/>
  <c r="G56" i="49"/>
  <c r="G57" i="49"/>
  <c r="G58" i="49"/>
  <c r="G59" i="49"/>
  <c r="G60" i="49"/>
  <c r="G62" i="49"/>
  <c r="G63" i="49"/>
  <c r="G66" i="49"/>
  <c r="G67" i="49"/>
  <c r="G68" i="49"/>
  <c r="G69" i="49"/>
  <c r="G70" i="49"/>
  <c r="G71" i="49"/>
  <c r="G72" i="49"/>
  <c r="G73" i="49"/>
  <c r="G74" i="49"/>
  <c r="G75" i="49"/>
  <c r="G76" i="49"/>
  <c r="G77" i="49"/>
  <c r="G78" i="49"/>
  <c r="G79" i="49"/>
  <c r="G80" i="49"/>
  <c r="G7" i="202"/>
  <c r="G8" i="202" s="1"/>
  <c r="G9" i="202" s="1"/>
  <c r="G10" i="202" s="1"/>
  <c r="G11" i="202" s="1"/>
  <c r="G12" i="202" s="1"/>
  <c r="G13" i="202" s="1"/>
  <c r="G10" i="49"/>
  <c r="G9" i="49"/>
  <c r="G4" i="49"/>
  <c r="G5" i="49"/>
  <c r="G6" i="49"/>
  <c r="G7" i="49"/>
  <c r="G8" i="49"/>
  <c r="G11" i="49"/>
  <c r="G12" i="49"/>
  <c r="G13" i="49"/>
  <c r="G14" i="49"/>
  <c r="G15" i="49"/>
  <c r="G16" i="49"/>
  <c r="G17" i="49"/>
  <c r="G24" i="49"/>
  <c r="G25" i="49"/>
  <c r="G26" i="49"/>
  <c r="G27" i="49"/>
  <c r="G28" i="49"/>
  <c r="G29" i="49"/>
  <c r="G30" i="49"/>
  <c r="G31" i="49"/>
  <c r="G32" i="49"/>
  <c r="G33" i="49"/>
  <c r="G34" i="49"/>
  <c r="G35" i="49"/>
  <c r="G36" i="49"/>
  <c r="G37" i="49"/>
  <c r="G38" i="49"/>
  <c r="G39" i="49"/>
  <c r="K34" i="221" l="1"/>
  <c r="D34" i="221"/>
  <c r="G3" i="49"/>
  <c r="G440" i="49" s="1"/>
  <c r="C13" i="143" l="1"/>
  <c r="C14" i="55" l="1"/>
  <c r="G15" i="55" l="1"/>
  <c r="G19" i="55" s="1"/>
  <c r="D9" i="55"/>
  <c r="C7" i="55"/>
  <c r="C4" i="55"/>
  <c r="C3" i="55"/>
  <c r="E15" i="55" l="1"/>
  <c r="D15" i="55" l="1"/>
  <c r="F15" i="55" l="1"/>
  <c r="D24" i="55" l="1"/>
  <c r="H14" i="55" l="1"/>
  <c r="C9" i="55" l="1"/>
  <c r="C8" i="55"/>
  <c r="G5" i="202" l="1"/>
  <c r="G6" i="202" s="1"/>
  <c r="G14" i="202" s="1"/>
  <c r="G15" i="202" s="1"/>
  <c r="G16" i="202" s="1"/>
  <c r="G17" i="202" s="1"/>
  <c r="G18" i="202" s="1"/>
  <c r="G19" i="202" s="1"/>
  <c r="G20" i="202" s="1"/>
  <c r="G21" i="202" s="1"/>
  <c r="G22" i="202" s="1"/>
  <c r="G23" i="202" s="1"/>
  <c r="G24" i="202" s="1"/>
  <c r="G25" i="202" s="1"/>
  <c r="G26" i="202" s="1"/>
  <c r="G27" i="202" s="1"/>
  <c r="G28" i="202" s="1"/>
  <c r="G29" i="202" s="1"/>
  <c r="G30" i="202" s="1"/>
  <c r="G31" i="202" s="1"/>
  <c r="G32" i="202" s="1"/>
  <c r="G33" i="202" s="1"/>
  <c r="G34" i="202" s="1"/>
  <c r="G35" i="202" s="1"/>
  <c r="G36" i="202" s="1"/>
  <c r="G37" i="202" s="1"/>
  <c r="G38" i="202" s="1"/>
  <c r="G39" i="202" s="1"/>
  <c r="G40" i="202" s="1"/>
  <c r="G41" i="202" s="1"/>
  <c r="G42" i="202" s="1"/>
  <c r="G43" i="202" s="1"/>
  <c r="G44" i="202" s="1"/>
  <c r="G45" i="202" s="1"/>
  <c r="G46" i="202" s="1"/>
  <c r="G47" i="202" s="1"/>
  <c r="G48" i="202" s="1"/>
  <c r="G49" i="202" s="1"/>
  <c r="G50" i="202" s="1"/>
  <c r="G51" i="202" s="1"/>
  <c r="G52" i="202" s="1"/>
  <c r="G53" i="202" s="1"/>
  <c r="G54" i="202" s="1"/>
  <c r="G55" i="202" s="1"/>
  <c r="G56" i="202" s="1"/>
  <c r="G57" i="202" s="1"/>
  <c r="G58" i="202" s="1"/>
  <c r="G59" i="202" s="1"/>
  <c r="G60" i="202" s="1"/>
  <c r="G61" i="202" s="1"/>
  <c r="G62" i="202" s="1"/>
  <c r="G63" i="202" s="1"/>
  <c r="G64" i="202" s="1"/>
  <c r="G65" i="202" s="1"/>
  <c r="G66" i="202" s="1"/>
  <c r="G67" i="202" s="1"/>
  <c r="G68" i="202" s="1"/>
  <c r="G69" i="202" s="1"/>
  <c r="G70" i="202" s="1"/>
  <c r="G71" i="202" s="1"/>
  <c r="G72" i="202" s="1"/>
  <c r="G73" i="202" s="1"/>
  <c r="G74" i="202" s="1"/>
  <c r="G75" i="202" s="1"/>
  <c r="G76" i="202" s="1"/>
  <c r="G77" i="202" s="1"/>
  <c r="G78" i="202" s="1"/>
  <c r="G79" i="202" s="1"/>
  <c r="G80" i="202" s="1"/>
  <c r="G81" i="202" s="1"/>
  <c r="G82" i="202" s="1"/>
  <c r="G83" i="202" s="1"/>
  <c r="G84" i="202" s="1"/>
  <c r="G85" i="202" s="1"/>
  <c r="G86" i="202" s="1"/>
  <c r="G87" i="202" s="1"/>
  <c r="G88" i="202" s="1"/>
  <c r="G89" i="202" s="1"/>
  <c r="G90" i="202" s="1"/>
  <c r="G91" i="202" s="1"/>
  <c r="G92" i="202" s="1"/>
  <c r="G93" i="202" s="1"/>
  <c r="G94" i="202" s="1"/>
  <c r="G95" i="202" s="1"/>
  <c r="G96" i="202" s="1"/>
  <c r="G97" i="202" s="1"/>
  <c r="G98" i="202" s="1"/>
  <c r="G99" i="202" s="1"/>
  <c r="G100" i="202" s="1"/>
  <c r="G101" i="202" s="1"/>
  <c r="G102" i="202" s="1"/>
  <c r="G103" i="202" s="1"/>
  <c r="G104" i="202" s="1"/>
  <c r="G105" i="202" s="1"/>
  <c r="G106" i="202" s="1"/>
  <c r="G107" i="202" s="1"/>
  <c r="G108" i="202" s="1"/>
  <c r="G109" i="202" s="1"/>
  <c r="G110" i="202" s="1"/>
  <c r="G111" i="202" s="1"/>
  <c r="G112" i="202" s="1"/>
  <c r="G113" i="202" s="1"/>
  <c r="G114" i="202" s="1"/>
  <c r="G115" i="202" s="1"/>
  <c r="G116" i="202" s="1"/>
  <c r="G117" i="202" s="1"/>
  <c r="G118" i="202" s="1"/>
  <c r="G119" i="202" s="1"/>
  <c r="G120" i="202" s="1"/>
  <c r="G121" i="202" s="1"/>
  <c r="G122" i="202" s="1"/>
  <c r="G123" i="202" s="1"/>
  <c r="G124" i="202" s="1"/>
  <c r="G5" i="162"/>
  <c r="G6" i="162" s="1"/>
  <c r="G7" i="162" s="1"/>
  <c r="G8" i="162" s="1"/>
  <c r="G9" i="162" s="1"/>
  <c r="G10" i="162" s="1"/>
  <c r="G4" i="63"/>
  <c r="G5" i="63" s="1"/>
  <c r="G6" i="63" s="1"/>
  <c r="G7" i="63" s="1"/>
  <c r="G8" i="63" s="1"/>
  <c r="G9" i="63" s="1"/>
  <c r="G10" i="63" s="1"/>
  <c r="G11" i="63" s="1"/>
  <c r="G12" i="63" s="1"/>
  <c r="G13" i="63" s="1"/>
  <c r="G14" i="63" s="1"/>
  <c r="G15" i="63" s="1"/>
  <c r="G16" i="63" s="1"/>
  <c r="D23" i="56"/>
  <c r="H13" i="55" s="1"/>
  <c r="H15" i="55" s="1"/>
  <c r="G5" i="194"/>
  <c r="G6" i="194" s="1"/>
  <c r="G7" i="194" s="1"/>
  <c r="G8" i="194" s="1"/>
  <c r="G9" i="194" s="1"/>
  <c r="H13" i="143"/>
  <c r="H14" i="143" s="1"/>
  <c r="E186" i="202"/>
  <c r="E176" i="199"/>
  <c r="F176" i="199"/>
  <c r="G5" i="80"/>
  <c r="G6" i="80" s="1"/>
  <c r="G7" i="80" s="1"/>
  <c r="G8" i="80" s="1"/>
  <c r="G9" i="80" s="1"/>
  <c r="G10" i="80" s="1"/>
  <c r="G11" i="80" s="1"/>
  <c r="G12" i="80" s="1"/>
  <c r="G13" i="80" s="1"/>
  <c r="G14" i="80" s="1"/>
  <c r="G15" i="80" s="1"/>
  <c r="G16" i="80" s="1"/>
  <c r="G17" i="80" s="1"/>
  <c r="G18" i="80" s="1"/>
  <c r="G19" i="80" s="1"/>
  <c r="G20" i="80" s="1"/>
  <c r="G21" i="80" s="1"/>
  <c r="G22" i="80" s="1"/>
  <c r="G23" i="80" s="1"/>
  <c r="G24" i="80" s="1"/>
  <c r="G25" i="80" s="1"/>
  <c r="G26" i="80" s="1"/>
  <c r="G27" i="80" s="1"/>
  <c r="G28" i="80" s="1"/>
  <c r="G29" i="80" s="1"/>
  <c r="G30" i="80" s="1"/>
  <c r="G31" i="80" s="1"/>
  <c r="G32" i="80" s="1"/>
  <c r="G33" i="80" s="1"/>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G75" i="80" s="1"/>
  <c r="G76" i="80" s="1"/>
  <c r="G77" i="80" s="1"/>
  <c r="G78" i="80" s="1"/>
  <c r="G79" i="80" s="1"/>
  <c r="G80" i="80" s="1"/>
  <c r="G81" i="80" s="1"/>
  <c r="G82" i="80" s="1"/>
  <c r="G83" i="80" s="1"/>
  <c r="G6" i="199"/>
  <c r="G7" i="199" s="1"/>
  <c r="G8" i="199" s="1"/>
  <c r="G9" i="199" s="1"/>
  <c r="G10" i="199" s="1"/>
  <c r="G11" i="199" s="1"/>
  <c r="G12" i="199" s="1"/>
  <c r="G13" i="199" s="1"/>
  <c r="G14" i="199" s="1"/>
  <c r="G15" i="199" s="1"/>
  <c r="G16" i="199" s="1"/>
  <c r="G17" i="199" s="1"/>
  <c r="G18" i="199" s="1"/>
  <c r="G19" i="199" s="1"/>
  <c r="G20" i="199" s="1"/>
  <c r="G21" i="199" s="1"/>
  <c r="G22" i="199" s="1"/>
  <c r="G23" i="199" s="1"/>
  <c r="G24" i="199" s="1"/>
  <c r="G25" i="199" s="1"/>
  <c r="G26" i="199" s="1"/>
  <c r="G27" i="199" s="1"/>
  <c r="G28" i="199" s="1"/>
  <c r="G29" i="199" s="1"/>
  <c r="G30" i="199" s="1"/>
  <c r="G31" i="199" s="1"/>
  <c r="G32" i="199" s="1"/>
  <c r="G33" i="199" s="1"/>
  <c r="G34" i="199" s="1"/>
  <c r="H8" i="216"/>
  <c r="I8" i="216" s="1"/>
  <c r="J8" i="216" s="1"/>
  <c r="K8" i="216" s="1"/>
  <c r="L8" i="216" s="1"/>
  <c r="M8" i="216" s="1"/>
  <c r="C20" i="55"/>
  <c r="I20" i="55" s="1"/>
  <c r="E11" i="55"/>
  <c r="E18" i="55" s="1"/>
  <c r="E24" i="55" s="1"/>
  <c r="I13" i="143"/>
  <c r="I14" i="143" s="1"/>
  <c r="K23" i="56"/>
  <c r="K29" i="52"/>
  <c r="F5" i="116"/>
  <c r="E5" i="116"/>
  <c r="G5" i="116"/>
  <c r="E9" i="176"/>
  <c r="E14" i="176"/>
  <c r="E16" i="176"/>
  <c r="E6" i="176"/>
  <c r="E7" i="176"/>
  <c r="E8" i="176"/>
  <c r="E10" i="176"/>
  <c r="E11" i="176"/>
  <c r="E15" i="176"/>
  <c r="E17" i="176"/>
  <c r="H11" i="216"/>
  <c r="I11" i="216" s="1"/>
  <c r="J11" i="216" s="1"/>
  <c r="K11" i="216" s="1"/>
  <c r="L11" i="216" s="1"/>
  <c r="M11" i="216" s="1"/>
  <c r="G5" i="209"/>
  <c r="G6" i="209" s="1"/>
  <c r="G7" i="209" s="1"/>
  <c r="G8" i="209" s="1"/>
  <c r="C19" i="143"/>
  <c r="C14" i="143"/>
  <c r="C11" i="143"/>
  <c r="E11" i="143"/>
  <c r="E14" i="143"/>
  <c r="G23" i="143"/>
  <c r="I3" i="143"/>
  <c r="H11" i="143"/>
  <c r="H19" i="143"/>
  <c r="G14" i="143"/>
  <c r="G15" i="143" s="1"/>
  <c r="K21" i="143"/>
  <c r="I19" i="143"/>
  <c r="J19" i="143" s="1"/>
  <c r="F14" i="143"/>
  <c r="F15" i="143" s="1"/>
  <c r="D2" i="143"/>
  <c r="I2" i="143" s="1"/>
  <c r="I4" i="143"/>
  <c r="D5" i="143"/>
  <c r="I5" i="143"/>
  <c r="D6" i="143"/>
  <c r="I6" i="143"/>
  <c r="D7" i="143"/>
  <c r="I7" i="143"/>
  <c r="J7" i="143" s="1"/>
  <c r="I8" i="143"/>
  <c r="D11" i="143"/>
  <c r="J9" i="143"/>
  <c r="J8" i="143"/>
  <c r="J6" i="143"/>
  <c r="J5" i="143"/>
  <c r="J4" i="143"/>
  <c r="G17" i="205"/>
  <c r="K10" i="176"/>
  <c r="K6" i="176"/>
  <c r="K7" i="176"/>
  <c r="K8" i="176"/>
  <c r="K9" i="176"/>
  <c r="K20" i="176"/>
  <c r="K22" i="176"/>
  <c r="K23" i="176"/>
  <c r="K24" i="176"/>
  <c r="C23" i="143" l="1"/>
  <c r="I11" i="143"/>
  <c r="J11" i="143" s="1"/>
  <c r="J2" i="143"/>
  <c r="E17" i="143"/>
  <c r="E23" i="143" s="1"/>
  <c r="H23" i="143"/>
  <c r="G84" i="80"/>
  <c r="G85" i="80" s="1"/>
  <c r="G86" i="80" s="1"/>
  <c r="G87" i="80" s="1"/>
  <c r="G88" i="80" s="1"/>
  <c r="G89" i="80" s="1"/>
  <c r="G90" i="80" s="1"/>
  <c r="G91" i="80" s="1"/>
  <c r="G92" i="80" s="1"/>
  <c r="G93" i="80" s="1"/>
  <c r="G94" i="80" s="1"/>
  <c r="G95" i="80" s="1"/>
  <c r="G96" i="80" s="1"/>
  <c r="G97" i="80" s="1"/>
  <c r="G98" i="80" s="1"/>
  <c r="G99" i="80" s="1"/>
  <c r="G100" i="80" s="1"/>
  <c r="G125" i="202"/>
  <c r="G126" i="202" s="1"/>
  <c r="G127" i="202" s="1"/>
  <c r="G128" i="202" s="1"/>
  <c r="G129" i="202" s="1"/>
  <c r="G130" i="202" s="1"/>
  <c r="G131" i="202" s="1"/>
  <c r="D14" i="143"/>
  <c r="D23" i="143" s="1"/>
  <c r="G17" i="63"/>
  <c r="G18" i="63" s="1"/>
  <c r="G19" i="63" s="1"/>
  <c r="G20" i="63" s="1"/>
  <c r="G21" i="63" s="1"/>
  <c r="G22" i="63" s="1"/>
  <c r="G23" i="63" s="1"/>
  <c r="G24" i="63" s="1"/>
  <c r="G25" i="63" s="1"/>
  <c r="G26" i="63" s="1"/>
  <c r="G27" i="63" s="1"/>
  <c r="G28" i="63" s="1"/>
  <c r="G29" i="63" s="1"/>
  <c r="G30" i="63" s="1"/>
  <c r="G31" i="63" s="1"/>
  <c r="G32" i="63" s="1"/>
  <c r="G33" i="63" s="1"/>
  <c r="G34" i="63" s="1"/>
  <c r="G35" i="63" s="1"/>
  <c r="G36" i="63" s="1"/>
  <c r="G37" i="63" s="1"/>
  <c r="G10" i="194"/>
  <c r="G11" i="194" s="1"/>
  <c r="G12" i="194" s="1"/>
  <c r="I13" i="55"/>
  <c r="I15" i="55" s="1"/>
  <c r="J15" i="55" s="1"/>
  <c r="C15" i="55"/>
  <c r="I7" i="55"/>
  <c r="J7" i="55" s="1"/>
  <c r="J5" i="55"/>
  <c r="I3" i="55"/>
  <c r="G35" i="199"/>
  <c r="G36" i="199" s="1"/>
  <c r="G37" i="199" s="1"/>
  <c r="G38" i="199" s="1"/>
  <c r="G39" i="199" s="1"/>
  <c r="G40" i="199" s="1"/>
  <c r="G41" i="199" s="1"/>
  <c r="G42" i="199" s="1"/>
  <c r="G43" i="199" s="1"/>
  <c r="G44" i="199" s="1"/>
  <c r="G45" i="199" s="1"/>
  <c r="G46" i="199" s="1"/>
  <c r="G47" i="199" s="1"/>
  <c r="G48" i="199" s="1"/>
  <c r="G49" i="199" s="1"/>
  <c r="G50" i="199" s="1"/>
  <c r="G51" i="199" s="1"/>
  <c r="G52" i="199" s="1"/>
  <c r="G53" i="199" s="1"/>
  <c r="G54" i="199" s="1"/>
  <c r="G55" i="199" s="1"/>
  <c r="G56" i="199" s="1"/>
  <c r="G57" i="199" s="1"/>
  <c r="G58" i="199" s="1"/>
  <c r="G59" i="199" s="1"/>
  <c r="G60" i="199" s="1"/>
  <c r="G61" i="199" s="1"/>
  <c r="G62" i="199" s="1"/>
  <c r="G63" i="199" s="1"/>
  <c r="G64" i="199" s="1"/>
  <c r="G65" i="199" s="1"/>
  <c r="G66" i="199" s="1"/>
  <c r="G67" i="199" s="1"/>
  <c r="G68" i="199" s="1"/>
  <c r="G69" i="199" s="1"/>
  <c r="G70" i="199" s="1"/>
  <c r="G71" i="199" s="1"/>
  <c r="G72" i="199" s="1"/>
  <c r="G73" i="199" s="1"/>
  <c r="G74" i="199" s="1"/>
  <c r="G75" i="199" s="1"/>
  <c r="G76" i="199" s="1"/>
  <c r="G77" i="199" s="1"/>
  <c r="G78" i="199" s="1"/>
  <c r="G79" i="199" s="1"/>
  <c r="G80" i="199" s="1"/>
  <c r="G81" i="199" s="1"/>
  <c r="G82" i="199" s="1"/>
  <c r="G83" i="199" s="1"/>
  <c r="G84" i="199" s="1"/>
  <c r="G85" i="199" s="1"/>
  <c r="G86" i="199" s="1"/>
  <c r="G87" i="199" s="1"/>
  <c r="G88" i="199" s="1"/>
  <c r="G89" i="199" s="1"/>
  <c r="G90" i="199" s="1"/>
  <c r="G91" i="199" s="1"/>
  <c r="G92" i="199" s="1"/>
  <c r="G93" i="199" s="1"/>
  <c r="G94" i="199" s="1"/>
  <c r="G95" i="199" s="1"/>
  <c r="G96" i="199" s="1"/>
  <c r="G97" i="199" s="1"/>
  <c r="G98" i="199" s="1"/>
  <c r="G99" i="199" s="1"/>
  <c r="G100" i="199" s="1"/>
  <c r="G101" i="199" s="1"/>
  <c r="G102" i="199" s="1"/>
  <c r="G103" i="199" s="1"/>
  <c r="G104" i="199" s="1"/>
  <c r="G105" i="199" s="1"/>
  <c r="G106" i="199" s="1"/>
  <c r="G107" i="199" s="1"/>
  <c r="G108" i="199" s="1"/>
  <c r="N11" i="216"/>
  <c r="N8" i="216"/>
  <c r="E20" i="176"/>
  <c r="I23" i="143"/>
  <c r="J23" i="143" s="1"/>
  <c r="J14" i="143"/>
  <c r="J13" i="143"/>
  <c r="I8" i="55"/>
  <c r="J8" i="55" s="1"/>
  <c r="M10" i="55"/>
  <c r="G13" i="194" l="1"/>
  <c r="G14" i="194" s="1"/>
  <c r="G15" i="194" s="1"/>
  <c r="G16" i="194" s="1"/>
  <c r="G17" i="194" s="1"/>
  <c r="G18" i="194" s="1"/>
  <c r="G19" i="194" s="1"/>
  <c r="G20" i="194" s="1"/>
  <c r="G21" i="194" s="1"/>
  <c r="G22" i="194" s="1"/>
  <c r="G23" i="194" s="1"/>
  <c r="G24" i="194" s="1"/>
  <c r="G25" i="194" s="1"/>
  <c r="G26" i="194" s="1"/>
  <c r="G27" i="194" s="1"/>
  <c r="G28" i="194" s="1"/>
  <c r="G29" i="194" s="1"/>
  <c r="G30" i="194" s="1"/>
  <c r="G31" i="194" s="1"/>
  <c r="G32" i="194" s="1"/>
  <c r="G33" i="194" s="1"/>
  <c r="G34" i="194" s="1"/>
  <c r="G35" i="194" s="1"/>
  <c r="G36" i="194" s="1"/>
  <c r="G37" i="194" s="1"/>
  <c r="G38" i="194" s="1"/>
  <c r="G39" i="194" s="1"/>
  <c r="G40" i="194" s="1"/>
  <c r="G41" i="194" s="1"/>
  <c r="G42" i="194" s="1"/>
  <c r="G43" i="194" s="1"/>
  <c r="G44" i="194" s="1"/>
  <c r="G45" i="194" s="1"/>
  <c r="G46" i="194" s="1"/>
  <c r="G47" i="194" s="1"/>
  <c r="H9" i="55" s="1"/>
  <c r="J9" i="55" s="1"/>
  <c r="G132" i="202"/>
  <c r="G133" i="202" s="1"/>
  <c r="G134" i="202" s="1"/>
  <c r="G135" i="202" s="1"/>
  <c r="G136" i="202" s="1"/>
  <c r="G137" i="202" s="1"/>
  <c r="G138" i="202" s="1"/>
  <c r="G139" i="202" s="1"/>
  <c r="G140" i="202" s="1"/>
  <c r="G141" i="202" s="1"/>
  <c r="G142" i="202" s="1"/>
  <c r="G143" i="202" s="1"/>
  <c r="G144" i="202" s="1"/>
  <c r="G145" i="202" s="1"/>
  <c r="G146" i="202" s="1"/>
  <c r="G147" i="202" s="1"/>
  <c r="G148" i="202" s="1"/>
  <c r="G149" i="202" s="1"/>
  <c r="G150" i="202" s="1"/>
  <c r="G157" i="202" s="1"/>
  <c r="G158" i="202" s="1"/>
  <c r="G109" i="199"/>
  <c r="G110" i="199" s="1"/>
  <c r="G111" i="199" s="1"/>
  <c r="G112" i="199" s="1"/>
  <c r="G113" i="199" s="1"/>
  <c r="G114" i="199" s="1"/>
  <c r="G115" i="199" s="1"/>
  <c r="G116" i="199" s="1"/>
  <c r="G117" i="199" s="1"/>
  <c r="G118" i="199" s="1"/>
  <c r="G38" i="63"/>
  <c r="G39" i="63" s="1"/>
  <c r="G40" i="63" s="1"/>
  <c r="G41" i="63" s="1"/>
  <c r="G42" i="63" s="1"/>
  <c r="G43" i="63" s="1"/>
  <c r="G44" i="63" s="1"/>
  <c r="G45" i="63" s="1"/>
  <c r="G46" i="63" s="1"/>
  <c r="G47" i="63" s="1"/>
  <c r="G48" i="63" s="1"/>
  <c r="G49" i="63" s="1"/>
  <c r="E22" i="176"/>
  <c r="J13" i="55"/>
  <c r="C11" i="55"/>
  <c r="I2" i="55"/>
  <c r="J2" i="55" s="1"/>
  <c r="I4" i="55"/>
  <c r="J3" i="55"/>
  <c r="D11" i="55"/>
  <c r="G50" i="63" l="1"/>
  <c r="G51" i="63" s="1"/>
  <c r="G119" i="199"/>
  <c r="G120" i="199" s="1"/>
  <c r="G121" i="199" s="1"/>
  <c r="G122" i="199" s="1"/>
  <c r="G123" i="199" s="1"/>
  <c r="G124" i="199" s="1"/>
  <c r="G125" i="199" s="1"/>
  <c r="G126" i="199" s="1"/>
  <c r="G127" i="199" s="1"/>
  <c r="G128" i="199" s="1"/>
  <c r="G129" i="199" s="1"/>
  <c r="G130" i="199" s="1"/>
  <c r="G131" i="199" s="1"/>
  <c r="G132" i="199" s="1"/>
  <c r="G133" i="199" s="1"/>
  <c r="J4" i="55"/>
  <c r="H11" i="55"/>
  <c r="I11" i="55"/>
  <c r="G52" i="63" l="1"/>
  <c r="G53" i="63" s="1"/>
  <c r="G54" i="63" s="1"/>
  <c r="G55" i="63" s="1"/>
  <c r="G56" i="63" s="1"/>
  <c r="G57" i="63" s="1"/>
  <c r="G58" i="63" s="1"/>
  <c r="G59" i="63" s="1"/>
  <c r="G60" i="63" s="1"/>
  <c r="G61" i="63" s="1"/>
  <c r="G62" i="63" s="1"/>
  <c r="G63" i="63" s="1"/>
  <c r="G64" i="63" s="1"/>
  <c r="G65" i="63" s="1"/>
  <c r="G66" i="63" s="1"/>
  <c r="G67" i="63" s="1"/>
  <c r="G68" i="63" s="1"/>
  <c r="G69" i="63" s="1"/>
  <c r="G70" i="63" s="1"/>
  <c r="G71" i="63" s="1"/>
  <c r="G72" i="63" s="1"/>
  <c r="G73" i="63" s="1"/>
  <c r="G74" i="63" s="1"/>
  <c r="G75" i="63" s="1"/>
  <c r="G76" i="63" s="1"/>
  <c r="G77" i="63" s="1"/>
  <c r="G78" i="63" s="1"/>
  <c r="G79" i="63" s="1"/>
  <c r="G80" i="63" s="1"/>
  <c r="G81" i="63" s="1"/>
  <c r="G82" i="63" s="1"/>
  <c r="G83" i="63" s="1"/>
  <c r="G84" i="63" s="1"/>
  <c r="G85" i="63" s="1"/>
  <c r="G86" i="63" s="1"/>
  <c r="G87" i="63" s="1"/>
  <c r="G88" i="63" s="1"/>
  <c r="G89" i="63" s="1"/>
  <c r="G90" i="63" s="1"/>
  <c r="G91" i="63" s="1"/>
  <c r="G92" i="63" s="1"/>
  <c r="G93" i="63" s="1"/>
  <c r="G94" i="63" s="1"/>
  <c r="G95" i="63" s="1"/>
  <c r="G96" i="63" s="1"/>
  <c r="G97" i="63" s="1"/>
  <c r="G98" i="63" s="1"/>
  <c r="G99" i="63" s="1"/>
  <c r="G100" i="63" s="1"/>
  <c r="J11" i="55"/>
  <c r="C24" i="55"/>
  <c r="I24" i="55" s="1"/>
  <c r="G101" i="63" l="1"/>
  <c r="G102" i="63" s="1"/>
  <c r="G103" i="63" s="1"/>
  <c r="G104" i="63" s="1"/>
  <c r="G105" i="63" s="1"/>
  <c r="G106" i="63" s="1"/>
  <c r="G107" i="63" s="1"/>
  <c r="G108" i="63" l="1"/>
  <c r="G109" i="63" s="1"/>
  <c r="G110" i="63" s="1"/>
  <c r="G111" i="63" s="1"/>
  <c r="G112" i="63" s="1"/>
  <c r="G113" i="63" s="1"/>
  <c r="G114" i="63" s="1"/>
  <c r="G115" i="63" s="1"/>
  <c r="G116" i="63" s="1"/>
  <c r="G117" i="63" s="1"/>
  <c r="G118" i="63" s="1"/>
  <c r="G119" i="63" s="1"/>
  <c r="G120" i="63" s="1"/>
  <c r="G121" i="63" s="1"/>
  <c r="G122" i="63" s="1"/>
  <c r="G123" i="63" s="1"/>
  <c r="G124" i="63" l="1"/>
  <c r="G125" i="63" l="1"/>
  <c r="G126" i="63" s="1"/>
  <c r="G127" i="63" s="1"/>
  <c r="G128" i="63" s="1"/>
  <c r="G129" i="63" s="1"/>
  <c r="G130" i="63" s="1"/>
  <c r="G131" i="63" s="1"/>
  <c r="G132" i="63" s="1"/>
  <c r="G133" i="63" l="1"/>
  <c r="G134" i="63" s="1"/>
  <c r="G135" i="63" s="1"/>
  <c r="G136" i="63" s="1"/>
  <c r="G137" i="63" s="1"/>
  <c r="G138" i="63" s="1"/>
  <c r="G139" i="63" s="1"/>
  <c r="G140" i="63" s="1"/>
  <c r="G141" i="63" s="1"/>
  <c r="G142" i="63" l="1"/>
  <c r="G143" i="63" s="1"/>
  <c r="G144" i="63" s="1"/>
  <c r="G145" i="63" s="1"/>
  <c r="G146" i="63" s="1"/>
  <c r="G147" i="63" l="1"/>
  <c r="G148" i="63" s="1"/>
  <c r="G149" i="63" s="1"/>
  <c r="G150" i="63" s="1"/>
  <c r="G151" i="63" s="1"/>
  <c r="G152" i="63" s="1"/>
  <c r="G153" i="63" l="1"/>
  <c r="E23" i="176" s="1"/>
  <c r="E24" i="176" s="1"/>
  <c r="H20" i="55"/>
  <c r="J20" i="55" s="1"/>
  <c r="H24" i="55" l="1"/>
  <c r="J24" i="55" s="1"/>
</calcChain>
</file>

<file path=xl/sharedStrings.xml><?xml version="1.0" encoding="utf-8"?>
<sst xmlns="http://schemas.openxmlformats.org/spreadsheetml/2006/main" count="9544" uniqueCount="600">
  <si>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</si>
  <si>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</si>
  <si>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</si>
  <si>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</si>
  <si>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</si>
  <si>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</si>
  <si>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</si>
  <si>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</si>
  <si>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</si>
  <si>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</si>
  <si>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</si>
  <si>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</si>
  <si>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</si>
  <si>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</si>
  <si>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</si>
  <si>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</si>
  <si>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</si>
  <si>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</si>
  <si>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</si>
  <si>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</si>
  <si>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</si>
  <si>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</si>
  <si>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</si>
  <si>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</si>
  <si>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</si>
  <si>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</si>
  <si>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</si>
  <si>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</si>
  <si>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</si>
  <si>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</si>
  <si>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</si>
  <si>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</si>
  <si>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</si>
  <si>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</si>
  <si>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</si>
  <si>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</si>
  <si>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</si>
  <si>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</si>
  <si>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</si>
  <si>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</si>
  <si>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</si>
  <si>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</si>
  <si>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</si>
  <si>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</si>
  <si>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</si>
  <si>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</si>
  <si>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</si>
  <si>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</si>
  <si>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</si>
  <si>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Totals</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</si>
  <si>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</si>
  <si>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</si>
  <si>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</si>
  <si>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</si>
  <si>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</si>
  <si>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</si>
  <si>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</si>
  <si>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</si>
  <si>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</si>
  <si>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</si>
  <si>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</si>
  <si>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</si>
  <si>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</si>
  <si>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</si>
  <si>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</si>
  <si>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</si>
  <si>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</si>
  <si>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</si>
  <si>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</si>
  <si>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</si>
  <si>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</si>
  <si>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</si>
  <si>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</si>
  <si>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Reimbursement to project</t>
  </si>
  <si>
    <t>RUFFORD</t>
  </si>
  <si>
    <t xml:space="preserve">Personal balance </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</si>
  <si>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</si>
  <si>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</si>
  <si>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</si>
  <si>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</si>
  <si>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</si>
  <si>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</si>
  <si>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</si>
  <si>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</si>
  <si>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</si>
  <si>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</si>
  <si>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</si>
  <si>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</si>
  <si>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</si>
  <si>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</si>
  <si>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</si>
  <si>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</si>
  <si>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</si>
  <si>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</si>
  <si>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</si>
  <si>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</si>
  <si>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</si>
  <si>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</si>
  <si>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</si>
  <si>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</si>
  <si>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</si>
  <si>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</si>
  <si>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</si>
  <si>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</si>
  <si>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</si>
  <si>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</si>
  <si>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RWL</t>
  </si>
  <si>
    <t>Insignificant small denominiation</t>
  </si>
  <si>
    <t>Mission Budget for 1 day</t>
  </si>
  <si>
    <t>Personal balance i45</t>
  </si>
  <si>
    <t>Personal balance i67</t>
  </si>
  <si>
    <t>=1009201652537</t>
  </si>
  <si>
    <t xml:space="preserve">Eco- Activities for Governance and Law Enforcement-Operational Account </t>
  </si>
  <si>
    <t>Internet</t>
  </si>
  <si>
    <t>Airtime for Lydia</t>
  </si>
  <si>
    <t>Airtime for Augustus</t>
  </si>
  <si>
    <t>Airtime for Mary</t>
  </si>
  <si>
    <t>Airtime for i45</t>
  </si>
  <si>
    <t>Airtime for i67</t>
  </si>
  <si>
    <t>Telephone</t>
  </si>
  <si>
    <t>Day Guard</t>
  </si>
  <si>
    <t>Personnel</t>
  </si>
  <si>
    <t>Bank Fees</t>
  </si>
  <si>
    <t>List Of advanced salaries EAGLE Uganda 2021</t>
  </si>
  <si>
    <t>Cheque clearance charges</t>
  </si>
  <si>
    <t>Mbalwa/Makindye</t>
  </si>
  <si>
    <t>Office/Kasubi</t>
  </si>
  <si>
    <t>Kasubi/Kyanja</t>
  </si>
  <si>
    <t>Office/UWA</t>
  </si>
  <si>
    <t>UWA/Office</t>
  </si>
  <si>
    <t>Balance from previous month Dec 20)</t>
  </si>
  <si>
    <t>Office/Court</t>
  </si>
  <si>
    <t>Court/Office</t>
  </si>
  <si>
    <t>Office/Najjera</t>
  </si>
  <si>
    <t>Operational Account</t>
  </si>
  <si>
    <t>UGX-Opp</t>
  </si>
  <si>
    <t>EAGLE UGANDA FINANCIAL REPORT FEBRUARY 2021</t>
  </si>
  <si>
    <t>February Cash Box 2021</t>
  </si>
  <si>
    <t>Cash box Jan. 202</t>
  </si>
  <si>
    <t>Cashbox February-2021 USD</t>
  </si>
  <si>
    <t>February</t>
  </si>
  <si>
    <t>29-02-2021</t>
  </si>
  <si>
    <t>Balance from previous month (Jan) 2021</t>
  </si>
  <si>
    <t>Balance from previous month (Jan. 2021)</t>
  </si>
  <si>
    <t>Balance from previous month (Jan)21</t>
  </si>
  <si>
    <t>Balance from previous month (Jan 2021)</t>
  </si>
  <si>
    <t>Balance from Jan.2020</t>
  </si>
  <si>
    <t>Feb_i67_V1</t>
  </si>
  <si>
    <t>Feb_i45_V1</t>
  </si>
  <si>
    <t>Office/Matugga</t>
  </si>
  <si>
    <t>Matugga/Kiseny</t>
  </si>
  <si>
    <t>Kisenyi/Ntinda</t>
  </si>
  <si>
    <t>Ntinda/Masajja</t>
  </si>
  <si>
    <t>Office/Mpelerwe</t>
  </si>
  <si>
    <t>Mpelerwe/Kibuye</t>
  </si>
  <si>
    <t>Kibuye/Natete</t>
  </si>
  <si>
    <t>Natete/Kazo</t>
  </si>
  <si>
    <t>Feb_i67_V2</t>
  </si>
  <si>
    <t>Office/Nakulabye</t>
  </si>
  <si>
    <t>Nakulabye/Nakawa</t>
  </si>
  <si>
    <t>Nakawa/Mpererwe</t>
  </si>
  <si>
    <t>Mpererwe/Kireka</t>
  </si>
  <si>
    <t>Feb_i45_V2</t>
  </si>
  <si>
    <t>Mobile Money withdraw charges</t>
  </si>
  <si>
    <t>Transfer fees</t>
  </si>
  <si>
    <t>Mobile Money charges</t>
  </si>
  <si>
    <t>Transfer Fees</t>
  </si>
  <si>
    <t>Office/Bwaise</t>
  </si>
  <si>
    <t>Bwaise/Bunga</t>
  </si>
  <si>
    <t>Bunga/Bukoto</t>
  </si>
  <si>
    <t>Bukoto/Arua park</t>
  </si>
  <si>
    <t>Local transport</t>
  </si>
  <si>
    <t>Feb_Aug_V1</t>
  </si>
  <si>
    <t>Feb_i45_V3</t>
  </si>
  <si>
    <t>Office/Town</t>
  </si>
  <si>
    <t>Town/Bulenga</t>
  </si>
  <si>
    <t>Bulenga/Namugoona</t>
  </si>
  <si>
    <t>Feb_i67_V3</t>
  </si>
  <si>
    <t>Kyanja/Mulago</t>
  </si>
  <si>
    <t>Feb_M_V1</t>
  </si>
  <si>
    <t>Court/office</t>
  </si>
  <si>
    <t>Feb_Aug_V2</t>
  </si>
  <si>
    <t>Feb_L_V1</t>
  </si>
  <si>
    <t>Office/Nakawa</t>
  </si>
  <si>
    <t>Nakawa/Bugolobi</t>
  </si>
  <si>
    <t>Bugolobi/Office</t>
  </si>
  <si>
    <t>Airtime for day guard</t>
  </si>
  <si>
    <t>Febrauary Internet</t>
  </si>
  <si>
    <t>Feb_L_R2</t>
  </si>
  <si>
    <t>January water bill</t>
  </si>
  <si>
    <t>Feb_i45_V1,2,3</t>
  </si>
  <si>
    <t>Feb_i67_V1,2,3</t>
  </si>
  <si>
    <t>Cash Box Jan. 2021</t>
  </si>
  <si>
    <t>Mary's medical Insurance</t>
  </si>
  <si>
    <t>Mary's medical Insurance Chq:12</t>
  </si>
  <si>
    <t>Team Building</t>
  </si>
  <si>
    <t>Feb_i45_V4</t>
  </si>
  <si>
    <t>Office/Kasanga</t>
  </si>
  <si>
    <t>Kasanga/Mbalwa</t>
  </si>
  <si>
    <t>Makindye/Mengo</t>
  </si>
  <si>
    <t>Feb_i67_V4</t>
  </si>
  <si>
    <t>Najjera/Banda</t>
  </si>
  <si>
    <t>Banda/Ndeeba</t>
  </si>
  <si>
    <t>Ndeeba/Kalerwe</t>
  </si>
  <si>
    <t>Feb_i45_V5</t>
  </si>
  <si>
    <t>Nakulabye/Bunga</t>
  </si>
  <si>
    <t>Bunga Kyebando</t>
  </si>
  <si>
    <t>Feb_i67_V5</t>
  </si>
  <si>
    <t>Office/Kasangati</t>
  </si>
  <si>
    <t>Kasangati/Bweyogerere</t>
  </si>
  <si>
    <t>Bweyogerere/Mengo</t>
  </si>
  <si>
    <t>Cash withdraw chq:13</t>
  </si>
  <si>
    <t>Internal transfer</t>
  </si>
  <si>
    <t>Feb_i45_V6</t>
  </si>
  <si>
    <t>Office/Makindye</t>
  </si>
  <si>
    <t>Makindye/Namugongo</t>
  </si>
  <si>
    <t>Namugongo/Kawempe</t>
  </si>
  <si>
    <t>Kawempe/Kasuubi</t>
  </si>
  <si>
    <t>Feb_Aug_V3</t>
  </si>
  <si>
    <t>Office/Bank</t>
  </si>
  <si>
    <t>Bank/Nakawa</t>
  </si>
  <si>
    <t>Feb-OTT for Lydia</t>
  </si>
  <si>
    <t>Feb-OTT for Augustus</t>
  </si>
  <si>
    <t>Feb-OTT for Mary</t>
  </si>
  <si>
    <t>Feb-OTT for i45</t>
  </si>
  <si>
    <t>Feb-OTT for i67</t>
  </si>
  <si>
    <t>January Grant Transfer</t>
  </si>
  <si>
    <t>Grant transfer charges</t>
  </si>
  <si>
    <t>February Grant Transfer</t>
  </si>
  <si>
    <t>Transfer to UGX account</t>
  </si>
  <si>
    <t>Transfer charges</t>
  </si>
  <si>
    <t>Grant Transfer Charges</t>
  </si>
  <si>
    <t>Bank USD</t>
  </si>
  <si>
    <t>Transfer from the USD Account</t>
  </si>
  <si>
    <t>Rate3650</t>
  </si>
  <si>
    <t>Transfer to Operational account</t>
  </si>
  <si>
    <t>Transfer to Operational Account</t>
  </si>
  <si>
    <t>Feb_i45_V7</t>
  </si>
  <si>
    <t>Office/Lweza</t>
  </si>
  <si>
    <t>Lweza/Kawempe</t>
  </si>
  <si>
    <t>Kawempe/Naluvule</t>
  </si>
  <si>
    <t>Naluvule/Nabweru</t>
  </si>
  <si>
    <t>Bank Transfer charges</t>
  </si>
  <si>
    <t>Bank UGX</t>
  </si>
  <si>
    <t>Bank Charges</t>
  </si>
  <si>
    <t>Prepaid electricity for office</t>
  </si>
  <si>
    <t>Jan_L_V3</t>
  </si>
  <si>
    <t>Mission Budget top up</t>
  </si>
  <si>
    <t>Mission budget top up</t>
  </si>
  <si>
    <t>Transfer from the UGX Account</t>
  </si>
  <si>
    <t>Cash withdraw Chq:13</t>
  </si>
  <si>
    <t>Ball Valve for water tank</t>
  </si>
  <si>
    <t>2 Ltrs of weed master@14000</t>
  </si>
  <si>
    <t>Office Materials</t>
  </si>
  <si>
    <t>2kgs of sugar</t>
  </si>
  <si>
    <t>1 tin of milk</t>
  </si>
  <si>
    <t>1Kg magic detergent</t>
  </si>
  <si>
    <t>January PAYE (Uganda Revenue Authority)</t>
  </si>
  <si>
    <t>Bank charges</t>
  </si>
  <si>
    <t>January PAYE: Lydia</t>
  </si>
  <si>
    <t>January PAYE: Augustus</t>
  </si>
  <si>
    <t>January PAYE: Mary</t>
  </si>
  <si>
    <t>Rent &amp; Utilities</t>
  </si>
  <si>
    <t>Feb_i67_V6</t>
  </si>
  <si>
    <t>Office/Bus terminal</t>
  </si>
  <si>
    <t>Bus terminal/Kasese-i67</t>
  </si>
  <si>
    <t>Bus terminal/Kasese-</t>
  </si>
  <si>
    <t>Intercity transport to Kasese-i67</t>
  </si>
  <si>
    <t>Intercity transport to Kasese-Lead</t>
  </si>
  <si>
    <t>Loding for 1 night @40,000</t>
  </si>
  <si>
    <t xml:space="preserve">Snacks </t>
  </si>
  <si>
    <t>Supper</t>
  </si>
  <si>
    <t>Travel Subsistence</t>
  </si>
  <si>
    <t>Mission Budget for 2 day</t>
  </si>
  <si>
    <t>Feb_i67_V7</t>
  </si>
  <si>
    <t>Mobile Money Transfer Charges</t>
  </si>
  <si>
    <t>Lodging for 1 night @40,000</t>
  </si>
  <si>
    <t>Bwera/Kinyamaseke (2 people)</t>
  </si>
  <si>
    <t>Bwera/Kasese</t>
  </si>
  <si>
    <t>Lunch</t>
  </si>
  <si>
    <t>Mobile Money transfer Charges</t>
  </si>
  <si>
    <t>Intercity Transport to Kampala</t>
  </si>
  <si>
    <t>Kasese/Kampala</t>
  </si>
  <si>
    <t>Kampala/Home</t>
  </si>
  <si>
    <t>Reimbursement to Augustus</t>
  </si>
  <si>
    <t>Mission budget for 1 day</t>
  </si>
  <si>
    <t>Feb_Mary_V2</t>
  </si>
  <si>
    <t>10-.2-21</t>
  </si>
  <si>
    <t>Feb_i45_V8</t>
  </si>
  <si>
    <t>Office/Nsambya</t>
  </si>
  <si>
    <t>Nsambya/Nkoowe</t>
  </si>
  <si>
    <t>Nkoowe/Namirembe</t>
  </si>
  <si>
    <t>Namirembe/Kazo</t>
  </si>
  <si>
    <t>Office/Kyanja</t>
  </si>
  <si>
    <t>Kyanja/Bweyogerere</t>
  </si>
  <si>
    <t>Bweyogerere/Mutugo</t>
  </si>
  <si>
    <t>Mutugo/kasubi</t>
  </si>
  <si>
    <t>Office/Kajjansi</t>
  </si>
  <si>
    <t>Kajjansi/Katwe</t>
  </si>
  <si>
    <t>Katwe/Naalya</t>
  </si>
  <si>
    <t>Naalya/Namungoona</t>
  </si>
  <si>
    <t>Feb_i45_V9</t>
  </si>
  <si>
    <t>Feb_i45_V10</t>
  </si>
  <si>
    <t>Office/Busega</t>
  </si>
  <si>
    <t>Busega/Najjanakumbi</t>
  </si>
  <si>
    <t>Najjanakumbi/Kawempe</t>
  </si>
  <si>
    <t>Kawempe/Kasubi</t>
  </si>
  <si>
    <t>Kampala Language Center(Feb.French calsses)</t>
  </si>
  <si>
    <t>Feb_i67_V8</t>
  </si>
  <si>
    <t>Kasubi/Owino</t>
  </si>
  <si>
    <t>Owino/Mpererwe</t>
  </si>
  <si>
    <t>Summit Projekt Ltd</t>
  </si>
  <si>
    <t>Jan. &amp; Feb Rent-Summit Projekt Ltd</t>
  </si>
  <si>
    <t>Feb_i67_V9</t>
  </si>
  <si>
    <t>Office/Ggaba</t>
  </si>
  <si>
    <t>Ggaba/Nakulabye</t>
  </si>
  <si>
    <t>Nakulabye/Munyonyo</t>
  </si>
  <si>
    <t>Munyonyo/City Centre</t>
  </si>
  <si>
    <t>Office/Wakaliga</t>
  </si>
  <si>
    <t>Wakaliga/Naalya</t>
  </si>
  <si>
    <t>Naalya/Kyebando</t>
  </si>
  <si>
    <t>Kyebando/Nakulabye</t>
  </si>
  <si>
    <t>Reimbursement to Lydia</t>
  </si>
  <si>
    <t>Feb_i45_V11</t>
  </si>
  <si>
    <t>Feb_i45_V12</t>
  </si>
  <si>
    <t>Office/Mulago</t>
  </si>
  <si>
    <t>Mulago/Makindye</t>
  </si>
  <si>
    <t>Makindye/Nabweru</t>
  </si>
  <si>
    <t>Busega/Ntinda</t>
  </si>
  <si>
    <t>Ntinda/Kawempe</t>
  </si>
  <si>
    <t>Feb_i67_V10</t>
  </si>
  <si>
    <t>Reimbursement to i67</t>
  </si>
  <si>
    <t>1pc high pressure vball valve</t>
  </si>
  <si>
    <t>1pc gate valve</t>
  </si>
  <si>
    <t>1 pc reducing bush</t>
  </si>
  <si>
    <t>Labour for repairing tank</t>
  </si>
  <si>
    <t>Jan_L_V6</t>
  </si>
  <si>
    <t>Court/S.General's office</t>
  </si>
  <si>
    <t>S.G/Office</t>
  </si>
  <si>
    <t>Court/ACC</t>
  </si>
  <si>
    <t>ACC/Office</t>
  </si>
  <si>
    <t>Feb_Aug_V4</t>
  </si>
  <si>
    <t>Feb_i45_V13</t>
  </si>
  <si>
    <t>Office/Mengo</t>
  </si>
  <si>
    <t>Mengo/Kawuku</t>
  </si>
  <si>
    <t>Kawuku/Kasubi</t>
  </si>
  <si>
    <t>Kasubi/Katwe</t>
  </si>
  <si>
    <t>Kasubi/City Center</t>
  </si>
  <si>
    <t>City center/Kyanja</t>
  </si>
  <si>
    <t>Feb_i67_V11</t>
  </si>
  <si>
    <t>Feb_Mary_V3</t>
  </si>
  <si>
    <t>Jan_L_V7</t>
  </si>
  <si>
    <t>Bank/Market Street</t>
  </si>
  <si>
    <t>Market street/Bugolobi</t>
  </si>
  <si>
    <t>OTT for Wilfred</t>
  </si>
  <si>
    <t>Airtime for Guard</t>
  </si>
  <si>
    <t>20ltrs horse pipe</t>
  </si>
  <si>
    <t>Wilfried's simcard</t>
  </si>
  <si>
    <t>Cash withdraw chq:17</t>
  </si>
  <si>
    <t>Repairs to digital scale</t>
  </si>
  <si>
    <t>Services</t>
  </si>
  <si>
    <t xml:space="preserve">Equipment </t>
  </si>
  <si>
    <t>Feb_L_R3</t>
  </si>
  <si>
    <t>Feb_L_V2</t>
  </si>
  <si>
    <t>Feb_L_V3</t>
  </si>
  <si>
    <t>Feb_L_R4</t>
  </si>
  <si>
    <t>Feb_L_R5</t>
  </si>
  <si>
    <t>Feb_L_R6</t>
  </si>
  <si>
    <t>Feb_L_V4</t>
  </si>
  <si>
    <t>Feb_L_R7</t>
  </si>
  <si>
    <t>Feb_L_R8</t>
  </si>
  <si>
    <t>Feb_L_R9</t>
  </si>
  <si>
    <t>Feb_L_R10</t>
  </si>
  <si>
    <t>Feb_L_V7</t>
  </si>
  <si>
    <t>Feb_L_V8</t>
  </si>
  <si>
    <t>Feb_L_V6</t>
  </si>
  <si>
    <t>Bank/Shell Bugolobi</t>
  </si>
  <si>
    <t>Shell Bugolobi/Office</t>
  </si>
  <si>
    <t>Feb_L_V9</t>
  </si>
  <si>
    <t>Feb_L_V5</t>
  </si>
  <si>
    <t>Reimbursement to the project</t>
  </si>
  <si>
    <t>20ltrs petrol for office generator</t>
  </si>
  <si>
    <t>January NSSF-Lydia</t>
  </si>
  <si>
    <t>January NSSF-Augustus</t>
  </si>
  <si>
    <t>January NSSF-Mary</t>
  </si>
  <si>
    <t>17-.02-21</t>
  </si>
  <si>
    <t>Cash withdraw Chq:</t>
  </si>
  <si>
    <t>January NSSF (Augustus/Lydia/Mary)</t>
  </si>
  <si>
    <t>Payment for Augustus' driving permit</t>
  </si>
  <si>
    <t>Feb_Aug_V5</t>
  </si>
  <si>
    <t>Feb_Aug_V6</t>
  </si>
  <si>
    <t>Deez Martial Arts club (Feb) for 5 people</t>
  </si>
  <si>
    <t>Wilfired's feeding budget for 2 days</t>
  </si>
  <si>
    <t>Lydia's passport</t>
  </si>
  <si>
    <t>Balance from previous month Jan 21)</t>
  </si>
  <si>
    <t>Mission Budget for 2 days</t>
  </si>
  <si>
    <t>Electrical replacements at office</t>
  </si>
  <si>
    <t>Labour for repairs (Nambale Electricals)</t>
  </si>
  <si>
    <t>Home/Office</t>
  </si>
  <si>
    <t>Office/Home</t>
  </si>
  <si>
    <t xml:space="preserve">Airtime </t>
  </si>
  <si>
    <t>OTT for 1 week</t>
  </si>
  <si>
    <t>Wilfried's Visa</t>
  </si>
  <si>
    <t>Office/Kabalagala</t>
  </si>
  <si>
    <t>Kabalagala/Lweza</t>
  </si>
  <si>
    <t>Lweza/Natete</t>
  </si>
  <si>
    <t>Natete/Namugoona</t>
  </si>
  <si>
    <t>Feb_i45_V14</t>
  </si>
  <si>
    <t>Feb_i67_V12</t>
  </si>
  <si>
    <t>Ggaba/Namasuba</t>
  </si>
  <si>
    <t>Namasuba/Najjera</t>
  </si>
  <si>
    <t>Najjera/Arua park</t>
  </si>
  <si>
    <t>Office/Nansana</t>
  </si>
  <si>
    <t>Nasana/Mpererwe</t>
  </si>
  <si>
    <t>Mpererwe/City Center</t>
  </si>
  <si>
    <t>Feb_i67_V13</t>
  </si>
  <si>
    <t>Office/Kisasi</t>
  </si>
  <si>
    <t>Kisasi/Busega</t>
  </si>
  <si>
    <t>Busega/Nakulabye</t>
  </si>
  <si>
    <t>Feb_i45_V15</t>
  </si>
  <si>
    <t>Office/Uncle Bob</t>
  </si>
  <si>
    <t>Uncle Bob/Independence Mon.</t>
  </si>
  <si>
    <t>Independence M/Golf course</t>
  </si>
  <si>
    <t>Golf course/Kingdom Kla</t>
  </si>
  <si>
    <t>Kingdom K'la/Serena Hotel</t>
  </si>
  <si>
    <t>Serena/Munyonyo</t>
  </si>
  <si>
    <t>Munyonyo/Kabalagala</t>
  </si>
  <si>
    <t>Kabalagala/Office</t>
  </si>
  <si>
    <t>Feb_i67_V14</t>
  </si>
  <si>
    <t>Visa Payment</t>
  </si>
  <si>
    <t>Travel Expenses</t>
  </si>
  <si>
    <t>3 bottles of rwenzori drinking water</t>
  </si>
  <si>
    <t>Mission budget for  6 days</t>
  </si>
  <si>
    <t>Carriage bag</t>
  </si>
  <si>
    <t>50 pcs of black pens</t>
  </si>
  <si>
    <t>10 Nataraj pens</t>
  </si>
  <si>
    <t>4 marker pens @3900</t>
  </si>
  <si>
    <t>Gorrila coffee</t>
  </si>
  <si>
    <t>Main entrance lock</t>
  </si>
  <si>
    <t>Guest room lock</t>
  </si>
  <si>
    <t>Labour for repairs (Door locks)</t>
  </si>
  <si>
    <t>Cash withdraw chq:19</t>
  </si>
  <si>
    <t>Pair of wall clock battries</t>
  </si>
  <si>
    <t>1 padlock for burglar proof door</t>
  </si>
  <si>
    <t>Airtime for i49</t>
  </si>
  <si>
    <t>Airtime for i4</t>
  </si>
  <si>
    <t>i49</t>
  </si>
  <si>
    <t>Bank/Bugolobi</t>
  </si>
  <si>
    <t xml:space="preserve">Cash withdraw: </t>
  </si>
  <si>
    <t>February salaries</t>
  </si>
  <si>
    <t>February Salary-Lydia</t>
  </si>
  <si>
    <t>February Salary-Augustus</t>
  </si>
  <si>
    <t>February Salary-Mary</t>
  </si>
  <si>
    <t>February Salary-i45</t>
  </si>
  <si>
    <t>February Salary-i67</t>
  </si>
  <si>
    <t>2 pairs of ink catridges</t>
  </si>
  <si>
    <t>Repairs to Office laptop</t>
  </si>
  <si>
    <t>Hand water pump</t>
  </si>
  <si>
    <t>Febrauary Water bill</t>
  </si>
  <si>
    <t>Breakfast</t>
  </si>
  <si>
    <t>Dinner</t>
  </si>
  <si>
    <t>Snacks</t>
  </si>
  <si>
    <t>Feb_i49_V1</t>
  </si>
  <si>
    <t>Feb_i49_V2</t>
  </si>
  <si>
    <t>KIU/Capital shoppers</t>
  </si>
  <si>
    <t>Capital shoppers/Home</t>
  </si>
  <si>
    <t>Laptop deliver</t>
  </si>
  <si>
    <t>Office/Kampala International University</t>
  </si>
  <si>
    <t>Feb_i49_V3</t>
  </si>
  <si>
    <t>Feb_i49_V4</t>
  </si>
  <si>
    <t>Feb_i49_V5</t>
  </si>
  <si>
    <t>Mission budget for 2 days</t>
  </si>
  <si>
    <t>Feb_L_R1</t>
  </si>
  <si>
    <t>Feb_BS_1</t>
  </si>
  <si>
    <t>Local Transport for 2@15000</t>
  </si>
  <si>
    <t>Feb_i67_R1</t>
  </si>
  <si>
    <t>Feb_i67_R2</t>
  </si>
  <si>
    <t>Feb_i67_R3</t>
  </si>
  <si>
    <t>Feb_i67_R4</t>
  </si>
  <si>
    <t>Feb_i67_R5</t>
  </si>
  <si>
    <t>Feb_i67_R6</t>
  </si>
  <si>
    <t>Feb_i67_R7</t>
  </si>
  <si>
    <t>Feb_i67_R8</t>
  </si>
  <si>
    <t>Feb_i67_R9</t>
  </si>
  <si>
    <t>Feb_BS_2</t>
  </si>
  <si>
    <t>Feb_BS_3</t>
  </si>
  <si>
    <t>Feb_Bs_4</t>
  </si>
  <si>
    <t>Feb_Bs_5</t>
  </si>
  <si>
    <t>Feb_Bs_6</t>
  </si>
  <si>
    <t>Jan_i67_R7</t>
  </si>
  <si>
    <t>Feb_BS_9</t>
  </si>
  <si>
    <t>Office/Bank-Bugolobi</t>
  </si>
  <si>
    <t>Bank/URA</t>
  </si>
  <si>
    <t>URA/Container village</t>
  </si>
  <si>
    <t>Container village/Bugolobi</t>
  </si>
  <si>
    <t>Feb_L_R11</t>
  </si>
  <si>
    <t>Feb_L_R12</t>
  </si>
  <si>
    <t>Feb_L_R13</t>
  </si>
  <si>
    <t>local Transport</t>
  </si>
  <si>
    <t>Feb_L_R14</t>
  </si>
  <si>
    <t>Feb_L_R15</t>
  </si>
  <si>
    <t>Bank/Office</t>
  </si>
  <si>
    <t>Feb_L_R16</t>
  </si>
  <si>
    <t>Feb_L_R17</t>
  </si>
  <si>
    <t>Feb_L_R18</t>
  </si>
  <si>
    <t>Feb_L_R20</t>
  </si>
  <si>
    <t>Feb_L_R21</t>
  </si>
  <si>
    <t>Feb_L_R19</t>
  </si>
  <si>
    <t>Breakfast/lunch/dinner</t>
  </si>
  <si>
    <t>Office/Bugolobi/Office</t>
  </si>
  <si>
    <t>Breakfast/Lunch/Dinner/Snacks</t>
  </si>
  <si>
    <t xml:space="preserve">Local transport reimburement </t>
  </si>
  <si>
    <t xml:space="preserve">Local Transport </t>
  </si>
  <si>
    <t>Feb_Aug_V7</t>
  </si>
  <si>
    <t>Office/ODPP</t>
  </si>
  <si>
    <t>ODPP/Office</t>
  </si>
  <si>
    <t>Oasis/Bugolobi (for 2 people)</t>
  </si>
  <si>
    <t>Feb_i67_V15</t>
  </si>
  <si>
    <t>Feb_i67_V16</t>
  </si>
  <si>
    <t>Hire of car for 1 day(Benz)</t>
  </si>
  <si>
    <t>Fuel for hired car</t>
  </si>
  <si>
    <t>Reimbursemment to project</t>
  </si>
  <si>
    <t>Feb_i67_V17</t>
  </si>
  <si>
    <t>Feb_i45_V16</t>
  </si>
  <si>
    <t>Feb_i45</t>
  </si>
  <si>
    <t>Accacia Mall/Village mall</t>
  </si>
  <si>
    <t>Village mall/Gabz</t>
  </si>
  <si>
    <t>Feb_Aug</t>
  </si>
  <si>
    <t>Row Labels</t>
  </si>
  <si>
    <t>(blank)</t>
  </si>
  <si>
    <t>Grand Total</t>
  </si>
  <si>
    <t>Sum of spent in national currency (Ugx)</t>
  </si>
  <si>
    <t>Sum of Received</t>
  </si>
  <si>
    <t>Sum of Spent  in national currency (UGX)</t>
  </si>
  <si>
    <t>Sum of Spent in $</t>
  </si>
  <si>
    <t>1.02.2021  Balance and advance</t>
  </si>
  <si>
    <t>28.02.2021  Balance and advance</t>
  </si>
  <si>
    <t>FINANCIAL POSITION AT 1/02/2021</t>
  </si>
  <si>
    <t>FINANCIAL POSITION AT 28/02/2021</t>
  </si>
  <si>
    <t>Febraury day guards salary</t>
  </si>
  <si>
    <t>February day guards salary</t>
  </si>
  <si>
    <t>Aug_Feb</t>
  </si>
  <si>
    <t>Breakfast/Lunch/Dinner</t>
  </si>
  <si>
    <t>Reinbursement to project</t>
  </si>
  <si>
    <t>Feb_L_R22</t>
  </si>
  <si>
    <t>Feb_L_V10</t>
  </si>
  <si>
    <t>Feb_L_R23</t>
  </si>
  <si>
    <t>Feb_L_R24</t>
  </si>
  <si>
    <t>Feb_L_V11</t>
  </si>
  <si>
    <t>Feb_L_R25</t>
  </si>
  <si>
    <t>Feb_L_R26</t>
  </si>
  <si>
    <t>Feb_i49_V7</t>
  </si>
  <si>
    <t>Feb_L_V12</t>
  </si>
  <si>
    <t>Feb_L_R27</t>
  </si>
  <si>
    <t>Feb_L_R28</t>
  </si>
  <si>
    <t>Feb_L_R29</t>
  </si>
  <si>
    <t>Feb_L_R30</t>
  </si>
  <si>
    <t>Feb_L_R31</t>
  </si>
  <si>
    <t>Feb_L_R32</t>
  </si>
  <si>
    <t>Feb_M_V4</t>
  </si>
  <si>
    <t>Fwb_i49_V2</t>
  </si>
  <si>
    <t>Feb_L_V13</t>
  </si>
  <si>
    <t>Feb_L_R33</t>
  </si>
  <si>
    <t>Feb_i49_V6</t>
  </si>
  <si>
    <t>Feb_i49_R1</t>
  </si>
  <si>
    <t>Feb_i49_R2</t>
  </si>
  <si>
    <t>Feb_L_R34</t>
  </si>
  <si>
    <t>Feb_L_V14</t>
  </si>
  <si>
    <t>Feb_L_R35</t>
  </si>
  <si>
    <t>Feb_L_V15</t>
  </si>
  <si>
    <t>Feb_L_V16</t>
  </si>
  <si>
    <t>February salary:Day guard</t>
  </si>
  <si>
    <t>Feb_i49_V8</t>
  </si>
  <si>
    <t>Feb_i49_V9</t>
  </si>
  <si>
    <t>Column Labels</t>
  </si>
  <si>
    <t>Interbank transfer charges</t>
  </si>
  <si>
    <t>Interbank Transfer charges</t>
  </si>
  <si>
    <t>o</t>
  </si>
  <si>
    <t>Feb_IT_1</t>
  </si>
  <si>
    <t>Feb_IT_2</t>
  </si>
  <si>
    <t>Feb_i49_R3</t>
  </si>
  <si>
    <t>Feb_i49_R4</t>
  </si>
  <si>
    <t>Feb_i49_R5</t>
  </si>
  <si>
    <t>Feb_i49_R6</t>
  </si>
  <si>
    <t>Feb_i49_R7</t>
  </si>
  <si>
    <t>Feb_i49_R8</t>
  </si>
  <si>
    <t>Feb_i49_R9</t>
  </si>
  <si>
    <t>Feb_i49_R10</t>
  </si>
  <si>
    <t>Feb_i49_R11</t>
  </si>
  <si>
    <t>Feb_i49_R12</t>
  </si>
  <si>
    <t>Feb_i49_R13</t>
  </si>
  <si>
    <t>Feb_i49_R14</t>
  </si>
  <si>
    <t>Feb_i49_R15</t>
  </si>
  <si>
    <t>Lunch and Dinner</t>
  </si>
  <si>
    <t>Feb_BS_10</t>
  </si>
  <si>
    <t>Feb_Bs_13</t>
  </si>
  <si>
    <t>Feb_BS_11</t>
  </si>
  <si>
    <t>Feb_BS_12</t>
  </si>
  <si>
    <t>Feb_Bs_14</t>
  </si>
  <si>
    <t>Extra fuel for special 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</si>
</sst>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0_ ;[Red]\-#,##0.000\ "/>
  </numFmts>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b/>
      <sz val="11"/>
      <color rgb="FFFF0000"/>
      <name val="Calibri"/>
      <family val="2"/>
      <scheme val="minor"/>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1"/>
      <name val="Calibri"/>
      <family val="2"/>
      <charset val="238"/>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4"/>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90">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3" fontId="38" fillId="0" borderId="0" xfId="0" applyNumberFormat="1" applyFont="1" applyAlignment="1">
      <alignment horizontal="left" vertical="center" wrapText="1"/>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165" fontId="19" fillId="0" borderId="19" xfId="0" applyNumberFormat="1" applyFont="1" applyFill="1" applyBorder="1" applyAlignment="1">
      <alignment horizontal="left" vertical="center" wrapText="1"/>
    </xf>
    <xf numFmtId="4" fontId="19" fillId="0"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3" fontId="19" fillId="0" borderId="19" xfId="0" applyNumberFormat="1" applyFont="1" applyFill="1" applyBorder="1" applyAlignment="1">
      <alignment horizontal="left" vertical="center" wrapText="1"/>
    </xf>
    <xf numFmtId="0" fontId="19" fillId="0" borderId="19" xfId="0" applyFont="1" applyFill="1" applyBorder="1" applyAlignment="1">
      <alignment horizontal="left" vertical="center"/>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165" fontId="38" fillId="0" borderId="19" xfId="0" applyNumberFormat="1" applyFon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3" fontId="38" fillId="0" borderId="0" xfId="0" applyNumberFormat="1" applyFont="1" applyFill="1" applyAlignment="1">
      <alignment horizontal="left" vertical="center" wrapText="1"/>
    </xf>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19" fillId="0" borderId="19" xfId="0" applyNumberFormat="1" applyFont="1" applyBorder="1" applyAlignment="1">
      <alignment horizontal="left" vertical="center"/>
    </xf>
    <xf numFmtId="3" fontId="0" fillId="6" borderId="19" xfId="0" applyNumberFormat="1" applyFont="1" applyFill="1" applyBorder="1" applyAlignment="1">
      <alignment horizontal="left" vertical="center" wrapText="1"/>
    </xf>
    <xf numFmtId="0" fontId="2" fillId="0" borderId="0" xfId="0" pivotButton="1" applyFont="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19" fillId="0" borderId="3" xfId="0" applyNumberFormat="1" applyFont="1" applyFill="1" applyBorder="1" applyAlignment="1">
      <alignment horizontal="left" vertical="center" wrapText="1"/>
    </xf>
    <xf numFmtId="4" fontId="19" fillId="0" borderId="3"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165" fontId="38" fillId="0" borderId="28" xfId="0" applyNumberFormat="1" applyFont="1" applyFill="1" applyBorder="1" applyAlignment="1">
      <alignment horizontal="left" vertical="center" wrapText="1"/>
    </xf>
    <xf numFmtId="4" fontId="38" fillId="0" borderId="15" xfId="0" applyNumberFormat="1" applyFont="1" applyFill="1" applyBorder="1" applyAlignment="1">
      <alignment horizontal="left" vertical="center" wrapText="1"/>
    </xf>
    <xf numFmtId="165" fontId="9" fillId="0" borderId="27" xfId="0" applyNumberFormat="1" applyFont="1" applyBorder="1" applyAlignment="1">
      <alignment horizontal="left" vertical="center" wrapText="1"/>
    </xf>
    <xf numFmtId="0" fontId="0" fillId="0" borderId="19" xfId="0" pivotButton="1" applyBorder="1"/>
    <xf numFmtId="165" fontId="2" fillId="0" borderId="19" xfId="0" pivotButton="1" applyNumberFormat="1" applyFont="1" applyBorder="1" applyAlignment="1">
      <alignment horizontal="left" vertical="center" wrapText="1"/>
    </xf>
    <xf numFmtId="0" fontId="2" fillId="0" borderId="19" xfId="0" pivotButton="1" applyFont="1" applyBorder="1" applyAlignment="1">
      <alignment horizontal="left" vertical="center" wrapText="1"/>
    </xf>
    <xf numFmtId="3" fontId="33" fillId="0" borderId="2" xfId="0" applyNumberFormat="1" applyFont="1" applyFill="1" applyBorder="1" applyAlignment="1">
      <alignment horizontal="center" vertical="center" wrapText="1"/>
    </xf>
    <xf numFmtId="4" fontId="33"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64" fontId="41" fillId="6" borderId="19" xfId="2" applyFont="1" applyFill="1" applyBorder="1" applyAlignment="1">
      <alignment horizontal="righ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0" fontId="0" fillId="0" borderId="9" xfId="0"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3" fontId="0" fillId="0" borderId="19" xfId="1"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1"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center"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2" fillId="6" borderId="16" xfId="2" applyFont="1" applyFill="1" applyBorder="1" applyAlignment="1">
      <alignment horizontal="right" vertical="center" wrapText="1"/>
    </xf>
    <xf numFmtId="0" fontId="42" fillId="6" borderId="16" xfId="0" applyFont="1" applyFill="1" applyBorder="1" applyAlignment="1">
      <alignment horizontal="left" vertical="center" wrapText="1"/>
    </xf>
    <xf numFmtId="4" fontId="19" fillId="6" borderId="16" xfId="0"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1"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0" fontId="0" fillId="0" borderId="19" xfId="0" applyBorder="1" applyAlignment="1">
      <alignment horizontal="left"/>
    </xf>
    <xf numFmtId="3" fontId="0" fillId="0" borderId="19" xfId="1" applyNumberFormat="1" applyFont="1" applyFill="1" applyBorder="1" applyAlignment="1">
      <alignment horizontal="left" wrapText="1"/>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165" fontId="0" fillId="6" borderId="16"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3" fontId="41" fillId="6" borderId="11"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1" fillId="6" borderId="9" xfId="4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14" fontId="3" fillId="0" borderId="19" xfId="0" applyNumberFormat="1" applyFont="1" applyBorder="1" applyAlignment="1">
      <alignment horizontal="left" vertical="center"/>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14" fontId="0" fillId="6" borderId="19" xfId="0" applyNumberFormat="1" applyFont="1" applyFill="1" applyBorder="1" applyAlignment="1">
      <alignment horizontal="right" vertical="center"/>
    </xf>
    <xf numFmtId="3" fontId="4"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4" fillId="6" borderId="9" xfId="40" applyNumberFormat="1" applyFont="1" applyFill="1" applyBorder="1" applyAlignment="1">
      <alignment horizontal="right" vertical="center" wrapText="1"/>
    </xf>
    <xf numFmtId="0" fontId="0" fillId="0" borderId="19" xfId="0"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43" fontId="0" fillId="6" borderId="13" xfId="0" applyNumberFormat="1" applyFont="1" applyFill="1" applyBorder="1" applyAlignment="1">
      <alignment horizontal="left" vertical="center"/>
    </xf>
    <xf numFmtId="0" fontId="0" fillId="6" borderId="2" xfId="0" applyFont="1" applyFill="1" applyBorder="1" applyAlignment="1">
      <alignment horizontal="left" vertical="center"/>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164" fontId="41" fillId="6" borderId="16" xfId="2" applyFont="1" applyFill="1" applyBorder="1" applyAlignment="1">
      <alignment horizontal="right" vertical="center" wrapText="1"/>
    </xf>
    <xf numFmtId="3" fontId="4" fillId="6" borderId="16" xfId="1" applyNumberFormat="1" applyFont="1" applyFill="1" applyBorder="1" applyAlignment="1">
      <alignment horizontal="left" vertical="center" wrapText="1"/>
    </xf>
    <xf numFmtId="14" fontId="9" fillId="0" borderId="33"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0" fontId="0" fillId="6" borderId="6" xfId="0" applyFill="1" applyBorder="1" applyAlignment="1">
      <alignment horizontal="left" vertical="center"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4"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4"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5"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1" xfId="40" applyNumberFormat="1" applyFont="1" applyFill="1" applyBorder="1" applyAlignment="1">
      <alignment horizontal="left" vertical="center"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0" fontId="41" fillId="13" borderId="19" xfId="0" applyFont="1" applyFill="1" applyBorder="1" applyAlignment="1">
      <alignment horizontal="left"/>
    </xf>
    <xf numFmtId="0" fontId="41" fillId="13" borderId="3" xfId="0" applyFont="1" applyFill="1" applyBorder="1" applyAlignment="1">
      <alignment horizontal="left" vertical="center"/>
    </xf>
    <xf numFmtId="165" fontId="0" fillId="6" borderId="11" xfId="40" applyNumberFormat="1" applyFont="1" applyFill="1" applyBorder="1" applyAlignment="1">
      <alignment horizontal="left" vertical="center" wrapText="1"/>
    </xf>
    <xf numFmtId="0" fontId="0" fillId="0" borderId="16" xfId="0" applyBorder="1" applyAlignment="1">
      <alignment horizontal="left" vertical="center"/>
    </xf>
    <xf numFmtId="165" fontId="41" fillId="13" borderId="19" xfId="0" applyNumberFormat="1" applyFont="1" applyFill="1" applyBorder="1" applyAlignment="1">
      <alignment horizontal="right" vertical="center" wrapText="1"/>
    </xf>
    <xf numFmtId="164" fontId="4" fillId="6" borderId="19" xfId="2" applyFont="1" applyFill="1" applyBorder="1" applyAlignment="1">
      <alignment horizontal="left" wrapText="1"/>
    </xf>
    <xf numFmtId="0" fontId="0" fillId="0" borderId="19" xfId="0" applyBorder="1" applyAlignment="1">
      <alignment horizontal="right" vertical="center"/>
    </xf>
    <xf numFmtId="165" fontId="41" fillId="13" borderId="9" xfId="40"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164" fontId="0" fillId="0" borderId="19" xfId="2" applyFont="1" applyBorder="1" applyAlignment="1">
      <alignment horizontal="right" wrapText="1"/>
    </xf>
    <xf numFmtId="40" fontId="14" fillId="0" borderId="0" xfId="0" applyNumberFormat="1" applyFont="1" applyAlignment="1">
      <alignment horizontal="center" vertical="center"/>
    </xf>
    <xf numFmtId="165" fontId="51" fillId="6" borderId="19" xfId="2" applyNumberFormat="1" applyFont="1" applyFill="1" applyBorder="1"/>
    <xf numFmtId="3" fontId="0" fillId="6" borderId="16" xfId="1" applyNumberFormat="1" applyFont="1" applyFill="1" applyBorder="1" applyAlignment="1">
      <alignment horizontal="left" wrapText="1"/>
    </xf>
    <xf numFmtId="165" fontId="41" fillId="6" borderId="16" xfId="40" applyNumberFormat="1" applyFont="1" applyFill="1" applyBorder="1" applyAlignment="1">
      <alignment horizontal="left" vertical="center" wrapText="1"/>
    </xf>
    <xf numFmtId="0" fontId="0" fillId="0" borderId="19" xfId="0" applyFont="1" applyFill="1" applyBorder="1" applyAlignment="1">
      <alignment horizontal="left" vertical="center"/>
    </xf>
    <xf numFmtId="14" fontId="0" fillId="0" borderId="19" xfId="0" applyNumberFormat="1" applyFont="1" applyFill="1" applyBorder="1" applyAlignment="1">
      <alignment horizontal="left" vertical="center"/>
    </xf>
    <xf numFmtId="0" fontId="0" fillId="0" borderId="19" xfId="0" applyFont="1" applyFill="1" applyBorder="1" applyAlignment="1">
      <alignment horizontal="left"/>
    </xf>
    <xf numFmtId="0" fontId="0" fillId="0" borderId="9" xfId="0" applyFont="1" applyFill="1" applyBorder="1" applyAlignment="1">
      <alignment horizontal="left" vertical="center"/>
    </xf>
    <xf numFmtId="0" fontId="41" fillId="0" borderId="0" xfId="0" applyFont="1" applyAlignment="1">
      <alignment horizontal="left" vertical="center"/>
    </xf>
    <xf numFmtId="164" fontId="4" fillId="0" borderId="19" xfId="2" applyFont="1" applyBorder="1" applyAlignment="1">
      <alignment horizontal="righ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165" fontId="2" fillId="0" borderId="19" xfId="0" applyNumberFormat="1" applyFont="1" applyBorder="1" applyAlignment="1">
      <alignment horizontal="right" wrapText="1"/>
    </xf>
    <xf numFmtId="164" fontId="0" fillId="0" borderId="16" xfId="2" applyFont="1" applyBorder="1" applyAlignment="1">
      <alignment horizontal="right" wrapText="1"/>
    </xf>
    <xf numFmtId="165" fontId="0" fillId="6" borderId="9" xfId="40" applyNumberFormat="1" applyFont="1" applyFill="1" applyBorder="1" applyAlignment="1">
      <alignment horizontal="left" vertical="center" wrapText="1"/>
    </xf>
    <xf numFmtId="0" fontId="0" fillId="0" borderId="16" xfId="0" applyBorder="1" applyAlignment="1">
      <alignment horizontal="left" vertical="center" wrapText="1"/>
    </xf>
    <xf numFmtId="2" fontId="0" fillId="6" borderId="16" xfId="0" applyNumberFormat="1" applyFont="1" applyFill="1" applyBorder="1" applyAlignment="1">
      <alignment horizontal="right" vertical="center"/>
    </xf>
    <xf numFmtId="164" fontId="0" fillId="6" borderId="19" xfId="2"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4" xfId="0" applyFont="1" applyFill="1" applyBorder="1" applyAlignment="1">
      <alignment horizontal="left" vertical="center"/>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164" fontId="41" fillId="6" borderId="27" xfId="2" applyFont="1" applyFill="1" applyBorder="1" applyAlignment="1">
      <alignment horizontal="right" vertical="center"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7"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8" fillId="12" borderId="3" xfId="0" applyNumberFormat="1" applyFont="1" applyFill="1" applyBorder="1"/>
    <xf numFmtId="3" fontId="19"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4" xfId="0" applyBorder="1"/>
    <xf numFmtId="0" fontId="41" fillId="14" borderId="12" xfId="0" applyFont="1" applyFill="1" applyBorder="1"/>
    <xf numFmtId="0" fontId="41" fillId="14" borderId="34"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0" fontId="0" fillId="0" borderId="19" xfId="0" applyFont="1" applyBorder="1" applyAlignment="1">
      <alignment horizontal="left" vertical="center"/>
    </xf>
    <xf numFmtId="165" fontId="0" fillId="6" borderId="16" xfId="0" applyNumberFormat="1" applyFont="1" applyFill="1" applyBorder="1" applyAlignment="1">
      <alignment horizontal="right" vertical="center" wrapText="1"/>
    </xf>
    <xf numFmtId="3" fontId="0" fillId="0" borderId="19" xfId="0" applyNumberFormat="1" applyFont="1" applyFill="1" applyBorder="1" applyAlignment="1">
      <alignment horizontal="center" vertical="center" wrapText="1"/>
    </xf>
    <xf numFmtId="165" fontId="0" fillId="6" borderId="3" xfId="0" applyNumberFormat="1" applyFont="1" applyFill="1" applyBorder="1" applyAlignment="1">
      <alignment horizontal="right" vertical="center" wrapText="1"/>
    </xf>
    <xf numFmtId="3" fontId="4" fillId="6" borderId="11" xfId="1" applyNumberFormat="1" applyFont="1" applyFill="1" applyBorder="1" applyAlignment="1">
      <alignment horizontal="left"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5" fontId="4" fillId="6" borderId="2" xfId="40" applyNumberFormat="1" applyFont="1" applyFill="1" applyBorder="1" applyAlignment="1">
      <alignment horizontal="left" vertical="center" wrapText="1"/>
    </xf>
    <xf numFmtId="164" fontId="0" fillId="0" borderId="0" xfId="2" applyFont="1"/>
    <xf numFmtId="0" fontId="14" fillId="0" borderId="0" xfId="0" applyFont="1" applyBorder="1" applyAlignment="1">
      <alignment horizontal="center" vertical="center"/>
    </xf>
    <xf numFmtId="165" fontId="59"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41"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1" fillId="6" borderId="16" xfId="2" applyNumberFormat="1" applyFont="1" applyFill="1" applyBorder="1" applyAlignment="1">
      <alignment horizontal="righ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vertical="center"/>
    </xf>
    <xf numFmtId="165" fontId="9"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19" xfId="0" applyNumberFormat="1" applyBorder="1" applyAlignment="1">
      <alignment horizontal="left" vertical="center"/>
    </xf>
    <xf numFmtId="165" fontId="0" fillId="0" borderId="0" xfId="2" applyNumberFormat="1" applyFont="1" applyAlignment="1">
      <alignment horizontal="right" wrapText="1"/>
    </xf>
    <xf numFmtId="14" fontId="1" fillId="0" borderId="19" xfId="0" applyNumberFormat="1" applyFont="1" applyBorder="1" applyAlignment="1">
      <alignment horizontal="left" vertical="center" wrapText="1"/>
    </xf>
    <xf numFmtId="0" fontId="46" fillId="15" borderId="36" xfId="0" applyFont="1" applyFill="1" applyBorder="1" applyAlignment="1">
      <alignment wrapText="1"/>
    </xf>
    <xf numFmtId="165" fontId="46" fillId="15" borderId="16" xfId="0" applyNumberFormat="1" applyFont="1" applyFill="1" applyBorder="1"/>
    <xf numFmtId="165" fontId="47" fillId="8" borderId="37"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60"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3" fillId="0" borderId="0" xfId="0" applyFont="1" applyAlignment="1">
      <alignment horizontal="right" vertical="center"/>
    </xf>
    <xf numFmtId="0" fontId="64" fillId="0" borderId="0" xfId="0" applyFont="1" applyAlignment="1">
      <alignment vertical="center"/>
    </xf>
    <xf numFmtId="0" fontId="64" fillId="0" borderId="12" xfId="0" applyFont="1" applyBorder="1" applyAlignment="1">
      <alignment vertical="center"/>
    </xf>
    <xf numFmtId="0" fontId="64" fillId="0" borderId="13" xfId="0" applyFont="1" applyBorder="1" applyAlignment="1">
      <alignment vertical="center"/>
    </xf>
    <xf numFmtId="0" fontId="63" fillId="0" borderId="0" xfId="0" applyFont="1" applyAlignment="1">
      <alignment horizontal="center" vertical="center"/>
    </xf>
    <xf numFmtId="49" fontId="63" fillId="0" borderId="0" xfId="0" applyNumberFormat="1" applyFont="1" applyAlignment="1">
      <alignment vertical="center"/>
    </xf>
    <xf numFmtId="0" fontId="61" fillId="11" borderId="23" xfId="0" applyFont="1" applyFill="1" applyBorder="1" applyAlignment="1">
      <alignment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3" fillId="11" borderId="23" xfId="0" applyFont="1" applyFill="1" applyBorder="1" applyAlignment="1">
      <alignment horizontal="center" vertical="center"/>
    </xf>
    <xf numFmtId="0" fontId="63" fillId="11" borderId="19" xfId="0" applyFont="1" applyFill="1" applyBorder="1" applyAlignment="1">
      <alignment horizontal="center" vertical="center"/>
    </xf>
    <xf numFmtId="0" fontId="63" fillId="11" borderId="14" xfId="0" applyFont="1" applyFill="1" applyBorder="1" applyAlignment="1">
      <alignment horizontal="center" vertical="center"/>
    </xf>
    <xf numFmtId="0" fontId="64" fillId="0" borderId="0" xfId="0" applyFont="1" applyAlignment="1">
      <alignment horizontal="center" vertical="center"/>
    </xf>
    <xf numFmtId="3" fontId="65" fillId="0" borderId="0" xfId="0" applyNumberFormat="1" applyFont="1" applyAlignment="1">
      <alignment vertical="center"/>
    </xf>
    <xf numFmtId="0" fontId="62" fillId="0" borderId="0" xfId="0" applyFont="1"/>
    <xf numFmtId="3" fontId="62" fillId="0" borderId="0" xfId="0" applyNumberFormat="1" applyFont="1"/>
    <xf numFmtId="0" fontId="61"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3" fontId="9" fillId="6" borderId="19" xfId="0" applyNumberFormat="1" applyFont="1" applyFill="1" applyBorder="1" applyAlignment="1">
      <alignment horizontal="center" wrapText="1"/>
    </xf>
    <xf numFmtId="4" fontId="9" fillId="6" borderId="19" xfId="0" applyNumberFormat="1" applyFont="1" applyFill="1" applyBorder="1" applyAlignment="1">
      <alignment horizontal="center" wrapText="1"/>
    </xf>
    <xf numFmtId="165" fontId="0" fillId="6" borderId="16" xfId="1" applyNumberFormat="1" applyFont="1" applyFill="1" applyBorder="1" applyAlignment="1">
      <alignment horizontal="left" vertic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19"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3" fontId="9" fillId="6" borderId="19" xfId="0" applyNumberFormat="1" applyFont="1" applyFill="1" applyBorder="1" applyAlignment="1">
      <alignment horizontal="center" vertical="center" wrapText="1"/>
    </xf>
    <xf numFmtId="4" fontId="9" fillId="6" borderId="19" xfId="0" applyNumberFormat="1" applyFont="1" applyFill="1" applyBorder="1" applyAlignment="1">
      <alignment horizontal="center" vertical="center" wrapText="1"/>
    </xf>
    <xf numFmtId="3" fontId="0" fillId="6" borderId="19" xfId="0" applyNumberFormat="1" applyFont="1" applyFill="1" applyBorder="1" applyAlignment="1">
      <alignment horizontal="center" vertical="center" wrapText="1"/>
    </xf>
    <xf numFmtId="164" fontId="1" fillId="6" borderId="19" xfId="2" applyFont="1" applyFill="1" applyBorder="1" applyAlignment="1">
      <alignment horizontal="right" wrapText="1"/>
    </xf>
    <xf numFmtId="164" fontId="1" fillId="6" borderId="19" xfId="2" applyFont="1" applyFill="1" applyBorder="1" applyAlignment="1">
      <alignment horizontal="right" vertical="center" wrapText="1"/>
    </xf>
    <xf numFmtId="14" fontId="0" fillId="6" borderId="16" xfId="0" applyNumberFormat="1" applyFont="1" applyFill="1" applyBorder="1" applyAlignment="1">
      <alignment horizontal="left" vertical="center" wrapText="1"/>
    </xf>
    <xf numFmtId="14" fontId="1" fillId="0" borderId="19" xfId="0" applyNumberFormat="1" applyFont="1" applyBorder="1" applyAlignment="1">
      <alignment horizontal="left" wrapText="1"/>
    </xf>
    <xf numFmtId="164" fontId="1" fillId="0" borderId="19" xfId="2" applyFont="1" applyBorder="1" applyAlignment="1">
      <alignment horizontal="right" wrapText="1"/>
    </xf>
    <xf numFmtId="164" fontId="1" fillId="6" borderId="16" xfId="2" applyFont="1" applyFill="1" applyBorder="1" applyAlignment="1">
      <alignment horizontal="right" vertical="center" wrapText="1"/>
    </xf>
    <xf numFmtId="164" fontId="4" fillId="0" borderId="3" xfId="2" applyFont="1" applyBorder="1" applyAlignment="1">
      <alignment horizontal="right" wrapText="1"/>
    </xf>
    <xf numFmtId="165" fontId="1" fillId="0" borderId="19" xfId="0" applyNumberFormat="1" applyFont="1" applyBorder="1" applyAlignment="1">
      <alignment horizontal="left" vertical="center" wrapText="1"/>
    </xf>
    <xf numFmtId="165" fontId="0" fillId="0" borderId="19" xfId="0" applyNumberFormat="1" applyFont="1" applyBorder="1" applyAlignment="1">
      <alignment horizontal="right" wrapText="1"/>
    </xf>
    <xf numFmtId="14" fontId="0" fillId="0" borderId="2"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2" fillId="6" borderId="19" xfId="0" applyNumberFormat="1" applyFont="1" applyFill="1" applyBorder="1" applyAlignment="1">
      <alignment horizontal="left" vertical="center"/>
    </xf>
    <xf numFmtId="0" fontId="62" fillId="6" borderId="19" xfId="0" applyFont="1" applyFill="1" applyBorder="1" applyAlignment="1">
      <alignment horizontal="center" vertical="center" wrapText="1"/>
    </xf>
    <xf numFmtId="0" fontId="64" fillId="6" borderId="19" xfId="0" applyFont="1" applyFill="1" applyBorder="1" applyAlignment="1">
      <alignment vertical="center"/>
    </xf>
    <xf numFmtId="3" fontId="65" fillId="6" borderId="19" xfId="0" applyNumberFormat="1" applyFont="1" applyFill="1" applyBorder="1" applyAlignment="1">
      <alignment vertical="center"/>
    </xf>
    <xf numFmtId="0" fontId="14" fillId="6" borderId="19" xfId="0" applyFont="1" applyFill="1" applyBorder="1"/>
    <xf numFmtId="0" fontId="65" fillId="6" borderId="19" xfId="0" applyFont="1" applyFill="1" applyBorder="1" applyAlignment="1">
      <alignment horizontal="center" vertical="center"/>
    </xf>
    <xf numFmtId="14" fontId="63" fillId="6" borderId="19" xfId="0" applyNumberFormat="1" applyFont="1" applyFill="1" applyBorder="1" applyAlignment="1">
      <alignment horizontal="left" vertical="center"/>
    </xf>
    <xf numFmtId="0" fontId="63" fillId="6" borderId="19" xfId="0" applyFont="1" applyFill="1" applyBorder="1" applyAlignment="1">
      <alignment vertical="center"/>
    </xf>
    <xf numFmtId="3" fontId="63"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applyAlignment="1">
      <alignment vertical="center"/>
    </xf>
    <xf numFmtId="3" fontId="61" fillId="6" borderId="19" xfId="0" applyNumberFormat="1" applyFont="1" applyFill="1" applyBorder="1" applyAlignment="1">
      <alignment vertical="center"/>
    </xf>
    <xf numFmtId="3" fontId="64" fillId="6" borderId="19" xfId="0" applyNumberFormat="1" applyFont="1" applyFill="1" applyBorder="1" applyAlignment="1">
      <alignment vertical="center"/>
    </xf>
    <xf numFmtId="0" fontId="64" fillId="6" borderId="19" xfId="0" applyFont="1" applyFill="1" applyBorder="1"/>
    <xf numFmtId="0" fontId="66" fillId="6" borderId="19" xfId="0" applyFont="1" applyFill="1" applyBorder="1" applyAlignment="1">
      <alignment vertical="center"/>
    </xf>
    <xf numFmtId="14" fontId="63" fillId="6" borderId="19" xfId="0" applyNumberFormat="1" applyFont="1" applyFill="1" applyBorder="1" applyAlignment="1">
      <alignment horizontal="center" vertical="center"/>
    </xf>
    <xf numFmtId="3" fontId="68" fillId="6" borderId="19" xfId="0" applyNumberFormat="1" applyFont="1" applyFill="1" applyBorder="1" applyAlignment="1">
      <alignment vertical="center"/>
    </xf>
    <xf numFmtId="0" fontId="67" fillId="6" borderId="19" xfId="0" applyFont="1" applyFill="1" applyBorder="1" applyAlignment="1">
      <alignment vertical="center"/>
    </xf>
    <xf numFmtId="14" fontId="67" fillId="6" borderId="19" xfId="0" applyNumberFormat="1" applyFont="1" applyFill="1" applyBorder="1" applyAlignment="1">
      <alignment horizontal="center" vertical="center"/>
    </xf>
    <xf numFmtId="0" fontId="24" fillId="6" borderId="19" xfId="0" applyFont="1" applyFill="1" applyBorder="1"/>
    <xf numFmtId="0" fontId="62" fillId="6" borderId="19" xfId="0" applyFont="1" applyFill="1" applyBorder="1"/>
    <xf numFmtId="0" fontId="61" fillId="6" borderId="19" xfId="0" applyFont="1" applyFill="1" applyBorder="1" applyAlignment="1">
      <alignment horizontal="center"/>
    </xf>
    <xf numFmtId="3" fontId="61" fillId="6" borderId="19" xfId="0" applyNumberFormat="1" applyFont="1" applyFill="1" applyBorder="1"/>
    <xf numFmtId="3" fontId="62" fillId="6" borderId="19" xfId="0" applyNumberFormat="1" applyFont="1" applyFill="1" applyBorder="1"/>
    <xf numFmtId="14" fontId="62" fillId="6" borderId="19" xfId="0" applyNumberFormat="1" applyFont="1" applyFill="1" applyBorder="1"/>
    <xf numFmtId="0" fontId="14" fillId="0" borderId="16" xfId="0" applyFont="1" applyBorder="1" applyAlignment="1">
      <alignment vertical="center"/>
    </xf>
    <xf numFmtId="165" fontId="14" fillId="0" borderId="16" xfId="0" applyNumberFormat="1" applyFont="1" applyBorder="1" applyAlignment="1">
      <alignment vertical="center"/>
    </xf>
    <xf numFmtId="14" fontId="14" fillId="0" borderId="19" xfId="0" applyNumberFormat="1" applyFont="1" applyBorder="1" applyAlignment="1">
      <alignment horizontal="center" vertical="center"/>
    </xf>
    <xf numFmtId="14" fontId="14" fillId="0" borderId="36" xfId="0" applyNumberFormat="1" applyFont="1" applyBorder="1" applyAlignment="1">
      <alignment horizontal="center" vertical="center"/>
    </xf>
    <xf numFmtId="165" fontId="14" fillId="0" borderId="37" xfId="0" applyNumberFormat="1" applyFont="1" applyBorder="1" applyAlignment="1">
      <alignment vertical="center"/>
    </xf>
    <xf numFmtId="0" fontId="14" fillId="0" borderId="38"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0" fontId="0" fillId="6" borderId="3" xfId="0" applyFill="1" applyBorder="1" applyAlignment="1">
      <alignment horizontal="left" vertical="center" wrapText="1"/>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164" fontId="4" fillId="0" borderId="6" xfId="2" applyFont="1" applyBorder="1" applyAlignment="1">
      <alignment horizontal="right" vertical="center" wrapText="1"/>
    </xf>
    <xf numFmtId="164" fontId="0" fillId="0" borderId="13" xfId="2" applyFont="1" applyBorder="1" applyAlignment="1">
      <alignment horizontal="right" vertical="center" wrapText="1"/>
    </xf>
    <xf numFmtId="164" fontId="0" fillId="0" borderId="34" xfId="2" applyFont="1" applyBorder="1" applyAlignment="1">
      <alignment horizontal="right" vertical="center" wrapText="1"/>
    </xf>
    <xf numFmtId="164" fontId="0" fillId="0" borderId="13" xfId="2" applyFont="1" applyBorder="1" applyAlignment="1">
      <alignment horizontal="right" wrapText="1"/>
    </xf>
    <xf numFmtId="164" fontId="0" fillId="0" borderId="34" xfId="2" applyFont="1" applyBorder="1" applyAlignment="1">
      <alignment horizontal="right" wrapText="1"/>
    </xf>
    <xf numFmtId="164" fontId="69" fillId="6" borderId="3" xfId="2" applyFont="1" applyFill="1" applyBorder="1" applyAlignment="1">
      <alignment horizontal="right" wrapText="1"/>
    </xf>
    <xf numFmtId="164" fontId="4" fillId="6" borderId="19" xfId="2" applyFont="1" applyFill="1" applyBorder="1" applyAlignment="1">
      <alignment horizontal="center" wrapText="1"/>
    </xf>
    <xf numFmtId="0" fontId="0" fillId="6" borderId="3" xfId="0" applyFont="1" applyFill="1" applyBorder="1" applyAlignment="1">
      <alignment horizontal="left" wrapText="1"/>
    </xf>
    <xf numFmtId="0" fontId="69" fillId="6" borderId="19" xfId="0" applyFont="1" applyFill="1" applyBorder="1" applyAlignment="1">
      <alignment horizontal="left"/>
    </xf>
    <xf numFmtId="0" fontId="69" fillId="6" borderId="19"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164" fontId="4" fillId="6" borderId="3" xfId="2" applyFont="1" applyFill="1" applyBorder="1" applyAlignment="1">
      <alignment horizontal="left" wrapText="1"/>
    </xf>
    <xf numFmtId="0" fontId="19" fillId="6" borderId="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xf>
    <xf numFmtId="164" fontId="43" fillId="6" borderId="19" xfId="2" applyFont="1" applyFill="1" applyBorder="1" applyAlignment="1">
      <alignment horizontal="right" vertical="center" wrapText="1"/>
    </xf>
    <xf numFmtId="164" fontId="55" fillId="6" borderId="19" xfId="2" applyFont="1" applyFill="1" applyBorder="1" applyAlignment="1">
      <alignment horizontal="right" vertical="center" wrapText="1"/>
    </xf>
    <xf numFmtId="165" fontId="41" fillId="6" borderId="19" xfId="0" applyNumberFormat="1" applyFont="1" applyFill="1" applyBorder="1" applyAlignment="1">
      <alignment horizontal="right" vertical="center"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164" fontId="41" fillId="13" borderId="5" xfId="2" applyFont="1" applyFill="1" applyBorder="1" applyAlignment="1">
      <alignment horizontal="right" vertical="center" wrapText="1"/>
    </xf>
    <xf numFmtId="0" fontId="1" fillId="0" borderId="11" xfId="0" applyFont="1" applyBorder="1" applyAlignment="1">
      <alignment horizontal="left" vertical="center" wrapText="1"/>
    </xf>
    <xf numFmtId="165" fontId="0" fillId="6" borderId="16" xfId="0" applyNumberFormat="1" applyFont="1" applyFill="1" applyBorder="1" applyAlignment="1">
      <alignment vertical="center" wrapText="1"/>
    </xf>
    <xf numFmtId="0" fontId="0" fillId="6" borderId="34" xfId="0"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4" fontId="0" fillId="0" borderId="19" xfId="0" applyNumberFormat="1" applyFont="1" applyFill="1" applyBorder="1" applyAlignment="1">
      <alignment horizontal="left"/>
    </xf>
    <xf numFmtId="0" fontId="0" fillId="0" borderId="9" xfId="0" applyFont="1" applyFill="1" applyBorder="1" applyAlignment="1">
      <alignment horizontal="left"/>
    </xf>
    <xf numFmtId="164" fontId="33" fillId="6" borderId="19" xfId="2" applyFont="1" applyFill="1" applyBorder="1" applyAlignment="1">
      <alignment horizontal="right" wrapText="1"/>
    </xf>
    <xf numFmtId="165" fontId="41" fillId="6" borderId="16" xfId="0" applyNumberFormat="1" applyFont="1" applyFill="1" applyBorder="1" applyAlignment="1">
      <alignment horizontal="right" wrapText="1"/>
    </xf>
    <xf numFmtId="164" fontId="20" fillId="6" borderId="16" xfId="2" applyFont="1" applyFill="1" applyBorder="1" applyAlignment="1">
      <alignment horizontal="right" vertical="center" wrapText="1"/>
    </xf>
    <xf numFmtId="0" fontId="0" fillId="6" borderId="0" xfId="0" applyFill="1" applyAlignment="1">
      <alignment horizontal="lef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41" fillId="6" borderId="19" xfId="2" applyFont="1" applyFill="1" applyBorder="1" applyAlignment="1">
      <alignment horizontal="right" wrapText="1"/>
    </xf>
    <xf numFmtId="164" fontId="14" fillId="0" borderId="14" xfId="2" applyFont="1" applyBorder="1" applyAlignment="1">
      <alignment vertical="center"/>
    </xf>
    <xf numFmtId="164" fontId="19" fillId="6" borderId="3" xfId="2" applyFont="1" applyFill="1" applyBorder="1" applyAlignment="1">
      <alignment horizontal="right" wrapText="1"/>
    </xf>
    <xf numFmtId="165" fontId="1" fillId="0" borderId="19" xfId="0" applyNumberFormat="1" applyFont="1" applyBorder="1" applyAlignment="1">
      <alignment horizontal="left" vertical="center"/>
    </xf>
    <xf numFmtId="0" fontId="19" fillId="6" borderId="3" xfId="0" applyFont="1" applyFill="1" applyBorder="1" applyAlignment="1">
      <alignment horizontal="left" vertical="center"/>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0" fillId="6" borderId="19"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1" fillId="6" borderId="3" xfId="2" applyFont="1" applyFill="1" applyBorder="1" applyAlignment="1">
      <alignment horizontal="right" wrapText="1"/>
    </xf>
    <xf numFmtId="165" fontId="41" fillId="6" borderId="16" xfId="0" applyNumberFormat="1" applyFont="1" applyFill="1" applyBorder="1" applyAlignment="1">
      <alignment horizontal="right" vertical="center" wrapText="1"/>
    </xf>
    <xf numFmtId="164" fontId="41" fillId="6" borderId="5" xfId="2" applyFont="1" applyFill="1" applyBorder="1" applyAlignment="1">
      <alignment horizontal="right" vertical="center" wrapText="1"/>
    </xf>
    <xf numFmtId="3" fontId="3" fillId="0" borderId="16" xfId="0" applyNumberFormat="1" applyFont="1" applyBorder="1" applyAlignment="1">
      <alignment horizontal="left" vertical="center"/>
    </xf>
    <xf numFmtId="3" fontId="41" fillId="6" borderId="19" xfId="1" applyNumberFormat="1" applyFont="1" applyFill="1" applyBorder="1" applyAlignment="1">
      <alignment horizontal="left" wrapText="1"/>
    </xf>
    <xf numFmtId="164" fontId="41" fillId="6" borderId="16" xfId="2" applyFont="1" applyFill="1" applyBorder="1" applyAlignment="1">
      <alignment horizontal="right" wrapText="1"/>
    </xf>
    <xf numFmtId="14" fontId="0" fillId="6" borderId="3" xfId="0"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165" fontId="4" fillId="6" borderId="3" xfId="2" applyNumberFormat="1" applyFont="1" applyFill="1" applyBorder="1" applyAlignment="1">
      <alignment horizontal="right" wrapText="1"/>
    </xf>
    <xf numFmtId="0" fontId="63" fillId="0" borderId="0" xfId="0" applyFont="1" applyAlignment="1">
      <alignment horizontal="center" vertical="center"/>
    </xf>
    <xf numFmtId="14" fontId="19" fillId="6" borderId="19" xfId="0" applyNumberFormat="1"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65" fontId="41" fillId="13" borderId="5" xfId="2" applyNumberFormat="1" applyFont="1" applyFill="1" applyBorder="1" applyAlignment="1">
      <alignment horizontal="right" vertical="center" wrapText="1"/>
    </xf>
    <xf numFmtId="165" fontId="41" fillId="13" borderId="5" xfId="40" applyNumberFormat="1" applyFont="1" applyFill="1" applyBorder="1" applyAlignment="1">
      <alignment horizontal="left" vertical="center" wrapText="1"/>
    </xf>
    <xf numFmtId="0" fontId="41" fillId="13" borderId="19" xfId="0" applyFont="1" applyFill="1" applyBorder="1" applyAlignment="1">
      <alignment horizontal="left" vertical="top" wrapText="1"/>
    </xf>
    <xf numFmtId="3" fontId="41" fillId="13" borderId="5" xfId="1" applyNumberFormat="1" applyFont="1" applyFill="1" applyBorder="1" applyAlignment="1">
      <alignment horizontal="left" vertical="center" wrapText="1"/>
    </xf>
    <xf numFmtId="3" fontId="41" fillId="13" borderId="5" xfId="0" applyNumberFormat="1" applyFont="1" applyFill="1" applyBorder="1" applyAlignment="1">
      <alignment horizontal="left" vertical="center" wrapText="1"/>
    </xf>
    <xf numFmtId="4" fontId="41" fillId="13" borderId="31" xfId="0" applyNumberFormat="1" applyFont="1" applyFill="1" applyBorder="1" applyAlignment="1">
      <alignment horizontal="left" vertical="center" wrapText="1"/>
    </xf>
    <xf numFmtId="165" fontId="43" fillId="6" borderId="16" xfId="2" applyNumberFormat="1" applyFont="1" applyFill="1" applyBorder="1" applyAlignment="1">
      <alignment horizontal="right" vertical="center" wrapText="1"/>
    </xf>
    <xf numFmtId="0" fontId="41" fillId="6" borderId="0" xfId="0" applyFont="1" applyFill="1" applyAlignment="1">
      <alignment horizontal="left" vertical="center"/>
    </xf>
    <xf numFmtId="0" fontId="44" fillId="0" borderId="0" xfId="0" applyFont="1" applyAlignment="1">
      <alignment horizontal="left" vertical="center"/>
    </xf>
    <xf numFmtId="3" fontId="41" fillId="23" borderId="19" xfId="1" applyNumberFormat="1" applyFont="1" applyFill="1" applyBorder="1" applyAlignment="1">
      <alignment horizontal="lef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165" fontId="19" fillId="6" borderId="16" xfId="40" applyNumberFormat="1" applyFont="1" applyFill="1" applyBorder="1" applyAlignment="1">
      <alignment horizontal="left" vertical="center" wrapText="1"/>
    </xf>
    <xf numFmtId="3" fontId="19" fillId="6" borderId="16" xfId="1" applyNumberFormat="1" applyFont="1" applyFill="1" applyBorder="1" applyAlignment="1">
      <alignment horizontal="left" wrapText="1"/>
    </xf>
    <xf numFmtId="165" fontId="41" fillId="23" borderId="19" xfId="2" applyNumberFormat="1" applyFont="1" applyFill="1" applyBorder="1" applyAlignment="1">
      <alignment horizontal="right" wrapText="1"/>
    </xf>
    <xf numFmtId="165" fontId="43" fillId="23" borderId="19" xfId="2" applyNumberFormat="1" applyFont="1" applyFill="1" applyBorder="1" applyAlignment="1">
      <alignment horizontal="right" wrapText="1"/>
    </xf>
    <xf numFmtId="165" fontId="41" fillId="23" borderId="19" xfId="40" applyNumberFormat="1" applyFont="1" applyFill="1" applyBorder="1" applyAlignment="1">
      <alignment horizontal="left" wrapText="1"/>
    </xf>
    <xf numFmtId="3" fontId="41" fillId="23" borderId="19" xfId="0" applyNumberFormat="1" applyFont="1" applyFill="1" applyBorder="1" applyAlignment="1">
      <alignment horizontal="left" wrapText="1"/>
    </xf>
    <xf numFmtId="4" fontId="41" fillId="23" borderId="19" xfId="0" applyNumberFormat="1" applyFont="1" applyFill="1" applyBorder="1" applyAlignment="1">
      <alignment horizontal="left" wrapText="1"/>
    </xf>
    <xf numFmtId="0" fontId="0" fillId="0" borderId="9" xfId="0" applyFont="1" applyBorder="1" applyAlignment="1">
      <alignment horizontal="left" vertical="center"/>
    </xf>
    <xf numFmtId="0" fontId="0" fillId="6" borderId="9" xfId="0" applyFont="1" applyFill="1" applyBorder="1" applyAlignment="1">
      <alignment horizontal="left" vertical="center" wrapText="1"/>
    </xf>
    <xf numFmtId="165" fontId="0" fillId="0" borderId="3" xfId="0" applyNumberFormat="1" applyFont="1" applyBorder="1" applyAlignment="1">
      <alignment horizontal="right" wrapText="1"/>
    </xf>
    <xf numFmtId="0" fontId="0" fillId="6" borderId="5" xfId="0" applyFont="1" applyFill="1" applyBorder="1" applyAlignment="1">
      <alignment horizontal="left"/>
    </xf>
    <xf numFmtId="0" fontId="0" fillId="6" borderId="5" xfId="0" applyFont="1" applyFill="1" applyBorder="1" applyAlignment="1">
      <alignment horizontal="left" wrapText="1"/>
    </xf>
    <xf numFmtId="0" fontId="0" fillId="6" borderId="5" xfId="0" applyFont="1" applyFill="1" applyBorder="1" applyAlignment="1">
      <alignment horizontal="left" vertical="center"/>
    </xf>
    <xf numFmtId="165" fontId="0" fillId="6" borderId="7" xfId="40" applyNumberFormat="1" applyFont="1" applyFill="1" applyBorder="1" applyAlignment="1">
      <alignment horizontal="left" vertical="center" wrapText="1"/>
    </xf>
    <xf numFmtId="3" fontId="0" fillId="6" borderId="5" xfId="1" applyNumberFormat="1" applyFont="1" applyFill="1" applyBorder="1" applyAlignment="1">
      <alignment horizontal="left" vertical="center" wrapText="1"/>
    </xf>
    <xf numFmtId="0" fontId="41" fillId="13" borderId="16" xfId="0" applyFont="1" applyFill="1" applyBorder="1" applyAlignment="1">
      <alignment horizontal="left" vertical="center"/>
    </xf>
    <xf numFmtId="164" fontId="43" fillId="13" borderId="19" xfId="2" applyFont="1" applyFill="1" applyBorder="1" applyAlignment="1">
      <alignment horizontal="right" wrapText="1"/>
    </xf>
    <xf numFmtId="165" fontId="41" fillId="13" borderId="11" xfId="40" applyNumberFormat="1" applyFont="1" applyFill="1" applyBorder="1" applyAlignment="1">
      <alignment horizontal="left" wrapText="1"/>
    </xf>
    <xf numFmtId="0" fontId="41" fillId="13" borderId="16" xfId="0" applyFont="1" applyFill="1" applyBorder="1" applyAlignment="1">
      <alignment horizontal="left" vertical="center" wrapText="1"/>
    </xf>
    <xf numFmtId="164" fontId="41" fillId="13" borderId="3" xfId="2" applyFont="1" applyFill="1" applyBorder="1" applyAlignment="1">
      <alignment horizontal="right" wrapText="1"/>
    </xf>
    <xf numFmtId="3" fontId="41" fillId="13" borderId="16" xfId="1" applyNumberFormat="1" applyFont="1" applyFill="1" applyBorder="1" applyAlignment="1">
      <alignment horizontal="left" wrapText="1"/>
    </xf>
    <xf numFmtId="165" fontId="2" fillId="0" borderId="16" xfId="0" applyNumberFormat="1" applyFont="1" applyBorder="1" applyAlignment="1">
      <alignment horizontal="right" wrapText="1"/>
    </xf>
    <xf numFmtId="165" fontId="2" fillId="0" borderId="3" xfId="0" applyNumberFormat="1" applyFont="1" applyBorder="1" applyAlignment="1">
      <alignment horizontal="right" wrapText="1"/>
    </xf>
    <xf numFmtId="3" fontId="0" fillId="6" borderId="3" xfId="1" applyNumberFormat="1" applyFont="1" applyFill="1" applyBorder="1" applyAlignment="1">
      <alignment horizontal="left" vertical="center" wrapText="1"/>
    </xf>
    <xf numFmtId="4" fontId="4" fillId="6" borderId="16" xfId="1" applyNumberFormat="1" applyFont="1" applyFill="1" applyBorder="1" applyAlignment="1">
      <alignment horizontal="right" wrapText="1"/>
    </xf>
    <xf numFmtId="165" fontId="1" fillId="0" borderId="2" xfId="0" applyNumberFormat="1" applyFont="1" applyBorder="1" applyAlignment="1">
      <alignment horizontal="left" vertical="center"/>
    </xf>
    <xf numFmtId="165" fontId="1" fillId="0" borderId="16" xfId="0" applyNumberFormat="1" applyFont="1" applyBorder="1" applyAlignment="1">
      <alignment horizontal="left" vertical="center"/>
    </xf>
    <xf numFmtId="0" fontId="43" fillId="13" borderId="9" xfId="0" applyFont="1" applyFill="1" applyBorder="1" applyAlignment="1">
      <alignment horizontal="left" vertical="center"/>
    </xf>
    <xf numFmtId="0" fontId="43" fillId="13" borderId="19" xfId="0" applyFont="1" applyFill="1" applyBorder="1" applyAlignment="1">
      <alignment horizontal="left" vertical="center"/>
    </xf>
    <xf numFmtId="165" fontId="2" fillId="0" borderId="19" xfId="0" applyNumberFormat="1" applyFont="1" applyBorder="1" applyAlignment="1">
      <alignmen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4" fontId="3" fillId="0" borderId="16" xfId="0" applyNumberFormat="1" applyFont="1" applyBorder="1" applyAlignment="1">
      <alignment horizontal="left" vertical="top" wrapText="1"/>
    </xf>
    <xf numFmtId="3" fontId="1" fillId="0" borderId="19" xfId="0" applyNumberFormat="1" applyFont="1" applyBorder="1" applyAlignment="1">
      <alignment horizontal="left" vertical="center"/>
    </xf>
    <xf numFmtId="165" fontId="3" fillId="0" borderId="19" xfId="0" applyNumberFormat="1" applyFont="1" applyBorder="1" applyAlignment="1">
      <alignment horizontal="right" vertical="center"/>
    </xf>
    <xf numFmtId="14" fontId="41" fillId="13" borderId="19" xfId="0" applyNumberFormat="1" applyFont="1" applyFill="1" applyBorder="1" applyAlignment="1">
      <alignment horizontal="left" wrapText="1"/>
    </xf>
    <xf numFmtId="165" fontId="2" fillId="0" borderId="16" xfId="0" applyNumberFormat="1" applyFont="1" applyBorder="1" applyAlignment="1">
      <alignment vertical="center" wrapText="1"/>
    </xf>
    <xf numFmtId="165" fontId="2" fillId="0" borderId="3" xfId="0" applyNumberFormat="1" applyFont="1" applyBorder="1" applyAlignment="1">
      <alignment vertical="center" wrapText="1"/>
    </xf>
    <xf numFmtId="165" fontId="0" fillId="6" borderId="3" xfId="0" applyNumberFormat="1" applyFont="1" applyFill="1" applyBorder="1" applyAlignment="1">
      <alignment vertical="center" wrapText="1"/>
    </xf>
    <xf numFmtId="164" fontId="4" fillId="0" borderId="16" xfId="2" applyFont="1" applyFill="1" applyBorder="1" applyAlignment="1">
      <alignment horizontal="right" vertical="center" wrapText="1"/>
    </xf>
    <xf numFmtId="165" fontId="0" fillId="0" borderId="19" xfId="0" applyNumberFormat="1" applyFont="1" applyBorder="1" applyAlignment="1">
      <alignment vertical="center" wrapText="1"/>
    </xf>
    <xf numFmtId="165" fontId="1" fillId="0" borderId="9" xfId="0" applyNumberFormat="1" applyFont="1" applyBorder="1" applyAlignment="1">
      <alignment horizontal="left" vertical="center"/>
    </xf>
    <xf numFmtId="164" fontId="41" fillId="13" borderId="16" xfId="2" applyFont="1" applyFill="1" applyBorder="1" applyAlignment="1">
      <alignment horizontal="right"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165" fontId="41" fillId="13" borderId="19" xfId="2" applyNumberFormat="1"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4" fontId="4" fillId="0" borderId="5" xfId="2" applyFont="1" applyFill="1" applyBorder="1" applyAlignment="1">
      <alignment horizontal="right" vertical="center" wrapText="1"/>
    </xf>
    <xf numFmtId="165" fontId="2" fillId="0" borderId="5" xfId="0" applyNumberFormat="1" applyFont="1" applyBorder="1" applyAlignment="1">
      <alignment vertical="center" wrapText="1"/>
    </xf>
    <xf numFmtId="164" fontId="14" fillId="0" borderId="14" xfId="2" applyFont="1" applyBorder="1" applyAlignment="1">
      <alignment horizontal="right" wrapText="1"/>
    </xf>
    <xf numFmtId="3" fontId="17" fillId="0" borderId="14" xfId="0" applyNumberFormat="1" applyFont="1" applyFill="1" applyBorder="1" applyAlignment="1">
      <alignment horizontal="right" vertical="center" wrapText="1"/>
    </xf>
    <xf numFmtId="3" fontId="17" fillId="0" borderId="14" xfId="0" applyNumberFormat="1" applyFont="1" applyBorder="1" applyAlignment="1">
      <alignment horizontal="right" vertical="center"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164" fontId="4" fillId="6" borderId="3" xfId="2" pivotButton="1" applyFont="1" applyFill="1" applyBorder="1" applyAlignment="1">
      <alignment horizontal="right" wrapText="1"/>
    </xf>
    <xf numFmtId="0" fontId="41" fillId="6" borderId="19" xfId="0" pivotButton="1" applyFont="1" applyFill="1" applyBorder="1" applyAlignment="1">
      <alignment horizontal="left" vertical="center"/>
    </xf>
    <xf numFmtId="3" fontId="41" fillId="6" borderId="19" xfId="1" pivotButton="1" applyNumberFormat="1" applyFont="1" applyFill="1" applyBorder="1" applyAlignment="1">
      <alignment horizontal="left" vertical="center" wrapText="1"/>
    </xf>
    <xf numFmtId="0" fontId="0" fillId="6" borderId="19" xfId="0" pivotButton="1" applyFont="1" applyFill="1" applyBorder="1" applyAlignment="1">
      <alignment horizontal="left" vertical="center" wrapText="1"/>
    </xf>
    <xf numFmtId="0" fontId="0" fillId="6" borderId="0" xfId="0" applyFont="1" applyFill="1" applyBorder="1" applyAlignment="1"/>
    <xf numFmtId="0" fontId="0" fillId="6" borderId="0" xfId="0" applyFont="1" applyFill="1" applyBorder="1"/>
    <xf numFmtId="0" fontId="0" fillId="0" borderId="0" xfId="0" applyFont="1" applyBorder="1"/>
    <xf numFmtId="0" fontId="41" fillId="0" borderId="0" xfId="0" applyFont="1" applyBorder="1"/>
    <xf numFmtId="14" fontId="43" fillId="13" borderId="19" xfId="0" applyNumberFormat="1" applyFont="1" applyFill="1" applyBorder="1" applyAlignment="1">
      <alignment horizontal="left" vertical="center" wrapText="1"/>
    </xf>
    <xf numFmtId="0" fontId="43" fillId="13" borderId="19" xfId="0" applyFont="1" applyFill="1" applyBorder="1" applyAlignment="1">
      <alignment horizontal="left" vertical="center" wrapText="1"/>
    </xf>
    <xf numFmtId="164" fontId="43" fillId="13" borderId="19" xfId="2" applyFont="1" applyFill="1" applyBorder="1" applyAlignment="1">
      <alignment horizontal="right" vertical="center" wrapText="1"/>
    </xf>
    <xf numFmtId="164" fontId="43" fillId="6" borderId="19" xfId="2" applyFont="1" applyFill="1" applyBorder="1" applyAlignment="1">
      <alignment horizontal="right" wrapText="1"/>
    </xf>
    <xf numFmtId="3" fontId="19" fillId="6" borderId="11" xfId="1" applyNumberFormat="1" applyFont="1" applyFill="1" applyBorder="1" applyAlignment="1">
      <alignment horizontal="left" vertical="center" wrapText="1"/>
    </xf>
    <xf numFmtId="3" fontId="19" fillId="6" borderId="16" xfId="1" applyNumberFormat="1" applyFont="1" applyFill="1" applyBorder="1" applyAlignment="1">
      <alignment horizontal="left" vertical="center" wrapText="1"/>
    </xf>
    <xf numFmtId="0" fontId="19" fillId="6" borderId="19" xfId="0" applyFont="1" applyFill="1" applyBorder="1" applyAlignment="1">
      <alignment horizontal="left" wrapText="1"/>
    </xf>
    <xf numFmtId="3" fontId="43" fillId="13" borderId="19" xfId="1" applyNumberFormat="1" applyFont="1" applyFill="1" applyBorder="1" applyAlignment="1">
      <alignment horizontal="left" wrapText="1"/>
    </xf>
    <xf numFmtId="3" fontId="43" fillId="13" borderId="11" xfId="1" applyNumberFormat="1" applyFont="1" applyFill="1" applyBorder="1" applyAlignment="1">
      <alignment horizontal="left" vertical="center" wrapText="1"/>
    </xf>
    <xf numFmtId="165" fontId="4" fillId="6" borderId="19" xfId="40" applyNumberFormat="1" applyFont="1" applyFill="1" applyBorder="1" applyAlignment="1">
      <alignment horizontal="left" wrapText="1"/>
    </xf>
    <xf numFmtId="0" fontId="41" fillId="13" borderId="6" xfId="0" applyFont="1" applyFill="1" applyBorder="1" applyAlignment="1">
      <alignment horizontal="left" wrapText="1"/>
    </xf>
    <xf numFmtId="165" fontId="41" fillId="13" borderId="16" xfId="2" applyNumberFormat="1" applyFont="1" applyFill="1" applyBorder="1" applyAlignment="1">
      <alignment horizontal="right" wrapText="1"/>
    </xf>
    <xf numFmtId="0" fontId="43" fillId="13" borderId="6" xfId="0" applyFont="1" applyFill="1" applyBorder="1" applyAlignment="1">
      <alignment horizontal="left" vertical="center" wrapText="1"/>
    </xf>
    <xf numFmtId="164" fontId="4" fillId="0" borderId="34" xfId="2" applyFont="1" applyBorder="1" applyAlignment="1">
      <alignment horizontal="right" vertical="center" wrapText="1"/>
    </xf>
    <xf numFmtId="164" fontId="0" fillId="0" borderId="6" xfId="2" applyFont="1" applyBorder="1" applyAlignment="1">
      <alignment horizontal="right" wrapText="1"/>
    </xf>
    <xf numFmtId="164" fontId="4" fillId="0" borderId="34" xfId="2" applyFont="1" applyBorder="1" applyAlignment="1">
      <alignment horizontal="right" wrapText="1"/>
    </xf>
    <xf numFmtId="164" fontId="19" fillId="6" borderId="6" xfId="2" applyFont="1" applyFill="1" applyBorder="1" applyAlignment="1">
      <alignment horizontal="right" wrapText="1"/>
    </xf>
    <xf numFmtId="164" fontId="4" fillId="0" borderId="6" xfId="2" applyFont="1" applyBorder="1" applyAlignment="1">
      <alignment horizontal="right" wrapText="1"/>
    </xf>
    <xf numFmtId="164" fontId="0" fillId="0" borderId="12" xfId="2" applyFont="1" applyBorder="1" applyAlignment="1">
      <alignment horizontal="right" wrapText="1"/>
    </xf>
    <xf numFmtId="164" fontId="19" fillId="6" borderId="6" xfId="2" applyFont="1" applyFill="1" applyBorder="1" applyAlignment="1">
      <alignment horizontal="right" vertical="center" wrapText="1"/>
    </xf>
    <xf numFmtId="164" fontId="1" fillId="0" borderId="6" xfId="2" applyFont="1" applyBorder="1" applyAlignment="1">
      <alignment horizontal="right" wrapText="1"/>
    </xf>
    <xf numFmtId="164" fontId="1" fillId="0" borderId="34" xfId="2" applyFont="1" applyBorder="1" applyAlignment="1">
      <alignment horizontal="right" wrapText="1"/>
    </xf>
    <xf numFmtId="164" fontId="1" fillId="0" borderId="13" xfId="2" applyFont="1" applyBorder="1" applyAlignment="1">
      <alignment horizontal="right" wrapText="1"/>
    </xf>
    <xf numFmtId="165" fontId="0" fillId="6" borderId="6" xfId="0" applyNumberFormat="1" applyFont="1" applyFill="1" applyBorder="1" applyAlignment="1">
      <alignment horizontal="right" wrapText="1"/>
    </xf>
    <xf numFmtId="165" fontId="0" fillId="6" borderId="6" xfId="0" applyNumberFormat="1" applyFont="1" applyFill="1" applyBorder="1" applyAlignment="1">
      <alignment vertical="center" wrapText="1"/>
    </xf>
    <xf numFmtId="165" fontId="0" fillId="0" borderId="6" xfId="0" applyNumberFormat="1" applyFont="1" applyBorder="1" applyAlignment="1">
      <alignment horizontal="right" vertical="center" wrapText="1"/>
    </xf>
    <xf numFmtId="164" fontId="4" fillId="0" borderId="13" xfId="2" applyFont="1" applyBorder="1" applyAlignment="1">
      <alignment horizontal="right" wrapText="1"/>
    </xf>
    <xf numFmtId="165" fontId="0" fillId="0" borderId="6" xfId="2" applyNumberFormat="1" applyFont="1" applyBorder="1" applyAlignment="1">
      <alignment horizontal="right" wrapText="1"/>
    </xf>
    <xf numFmtId="14" fontId="41" fillId="13" borderId="3" xfId="0" applyNumberFormat="1" applyFont="1" applyFill="1" applyBorder="1" applyAlignment="1">
      <alignment horizontal="left" vertical="center" wrapText="1"/>
    </xf>
    <xf numFmtId="0" fontId="41" fillId="13" borderId="3" xfId="0" applyFont="1" applyFill="1" applyBorder="1" applyAlignment="1">
      <alignment horizontal="left" vertical="center" wrapText="1"/>
    </xf>
    <xf numFmtId="164" fontId="43" fillId="13" borderId="3" xfId="2" applyFont="1" applyFill="1" applyBorder="1" applyAlignment="1">
      <alignment horizontal="right" wrapText="1"/>
    </xf>
    <xf numFmtId="164" fontId="43" fillId="13" borderId="3" xfId="2" applyFont="1" applyFill="1" applyBorder="1" applyAlignment="1">
      <alignment horizontal="right" vertical="center" wrapText="1"/>
    </xf>
    <xf numFmtId="165" fontId="43" fillId="13" borderId="19" xfId="40" applyNumberFormat="1" applyFont="1" applyFill="1" applyBorder="1" applyAlignment="1">
      <alignment horizontal="left" vertical="center" wrapText="1"/>
    </xf>
    <xf numFmtId="3" fontId="43" fillId="13" borderId="16" xfId="1" applyNumberFormat="1" applyFont="1" applyFill="1" applyBorder="1" applyAlignment="1">
      <alignment horizontal="left" wrapText="1"/>
    </xf>
    <xf numFmtId="0" fontId="41" fillId="13" borderId="13" xfId="0" applyFont="1" applyFill="1" applyBorder="1" applyAlignment="1">
      <alignment horizontal="left" vertical="center" wrapText="1"/>
    </xf>
    <xf numFmtId="164" fontId="41" fillId="13" borderId="5" xfId="2" applyFont="1" applyFill="1" applyBorder="1" applyAlignment="1">
      <alignment horizontal="right" wrapText="1"/>
    </xf>
    <xf numFmtId="0" fontId="41" fillId="13" borderId="5" xfId="0" applyFont="1" applyFill="1" applyBorder="1" applyAlignment="1">
      <alignment horizontal="left" vertical="center"/>
    </xf>
    <xf numFmtId="3" fontId="41" fillId="13" borderId="3" xfId="1" applyNumberFormat="1" applyFont="1" applyFill="1" applyBorder="1" applyAlignment="1">
      <alignment horizontal="left" vertical="center" wrapText="1"/>
    </xf>
    <xf numFmtId="0" fontId="41" fillId="13" borderId="3" xfId="0" applyFont="1" applyFill="1" applyBorder="1" applyAlignment="1">
      <alignment horizontal="left" wrapText="1"/>
    </xf>
    <xf numFmtId="164" fontId="43" fillId="13" borderId="16" xfId="2" applyFont="1" applyFill="1" applyBorder="1" applyAlignment="1">
      <alignment horizontal="right" wrapText="1"/>
    </xf>
    <xf numFmtId="165" fontId="41" fillId="13" borderId="9" xfId="40" applyNumberFormat="1" applyFont="1" applyFill="1" applyBorder="1" applyAlignment="1">
      <alignment horizontal="left" wrapText="1"/>
    </xf>
    <xf numFmtId="43" fontId="0" fillId="6" borderId="19" xfId="0" applyNumberFormat="1" applyFont="1" applyFill="1" applyBorder="1" applyAlignment="1">
      <alignment horizontal="left" vertical="center"/>
    </xf>
    <xf numFmtId="0" fontId="19" fillId="6" borderId="9" xfId="0" applyFont="1" applyFill="1" applyBorder="1" applyAlignment="1">
      <alignment horizontal="left"/>
    </xf>
    <xf numFmtId="165" fontId="41" fillId="13" borderId="19" xfId="2" applyNumberFormat="1" applyFont="1" applyFill="1" applyBorder="1" applyAlignment="1">
      <alignment horizontal="right" vertical="center" wrapText="1"/>
    </xf>
    <xf numFmtId="4" fontId="4" fillId="6" borderId="16" xfId="2" applyNumberFormat="1" applyFont="1" applyFill="1" applyBorder="1" applyAlignment="1">
      <alignment horizontal="right" vertical="center" wrapText="1"/>
    </xf>
    <xf numFmtId="165" fontId="41" fillId="13" borderId="19" xfId="0" applyNumberFormat="1" applyFont="1" applyFill="1" applyBorder="1" applyAlignment="1">
      <alignment horizontal="right" wrapText="1"/>
    </xf>
    <xf numFmtId="14" fontId="2" fillId="0" borderId="19" xfId="0" applyNumberFormat="1" applyFont="1" applyBorder="1" applyAlignment="1">
      <alignment horizontal="left" wrapText="1"/>
    </xf>
    <xf numFmtId="164" fontId="4" fillId="0" borderId="16" xfId="2" applyFont="1" applyFill="1" applyBorder="1" applyAlignment="1">
      <alignment horizontal="right" wrapText="1"/>
    </xf>
    <xf numFmtId="0" fontId="0" fillId="6" borderId="6" xfId="0" applyFont="1" applyFill="1" applyBorder="1" applyAlignment="1">
      <alignment horizontal="left"/>
    </xf>
    <xf numFmtId="165" fontId="1" fillId="0" borderId="19" xfId="0" applyNumberFormat="1" applyFont="1" applyBorder="1" applyAlignment="1">
      <alignment horizontal="left"/>
    </xf>
    <xf numFmtId="165" fontId="0" fillId="6" borderId="19" xfId="1" applyNumberFormat="1" applyFont="1" applyFill="1" applyBorder="1" applyAlignment="1">
      <alignment horizontal="left" wrapText="1"/>
    </xf>
    <xf numFmtId="14" fontId="41" fillId="13" borderId="19" xfId="0" applyNumberFormat="1" applyFont="1" applyFill="1" applyBorder="1" applyAlignment="1">
      <alignment horizontal="left" vertical="center"/>
    </xf>
    <xf numFmtId="0" fontId="41" fillId="13" borderId="6" xfId="0" applyFont="1" applyFill="1" applyBorder="1" applyAlignment="1">
      <alignment horizontal="left" vertical="center"/>
    </xf>
    <xf numFmtId="165" fontId="41" fillId="13" borderId="16" xfId="0" applyNumberFormat="1" applyFont="1" applyFill="1" applyBorder="1" applyAlignment="1">
      <alignment horizontal="right" vertical="center" wrapText="1"/>
    </xf>
    <xf numFmtId="164" fontId="41" fillId="13" borderId="15" xfId="2" applyFont="1" applyFill="1" applyBorder="1" applyAlignment="1">
      <alignment horizontal="right" wrapText="1"/>
    </xf>
    <xf numFmtId="0" fontId="41" fillId="13" borderId="11" xfId="0" applyFont="1" applyFill="1" applyBorder="1" applyAlignment="1">
      <alignment horizontal="left"/>
    </xf>
    <xf numFmtId="0" fontId="0" fillId="13" borderId="19" xfId="0" applyFont="1" applyFill="1" applyBorder="1" applyAlignment="1">
      <alignment horizontal="left" vertical="center" wrapText="1"/>
    </xf>
    <xf numFmtId="165" fontId="41" fillId="13" borderId="19" xfId="0" applyNumberFormat="1" applyFont="1" applyFill="1" applyBorder="1" applyAlignment="1">
      <alignment wrapText="1"/>
    </xf>
    <xf numFmtId="165" fontId="41" fillId="13" borderId="19" xfId="0" applyNumberFormat="1" applyFont="1" applyFill="1" applyBorder="1" applyAlignment="1">
      <alignment vertical="center" wrapText="1"/>
    </xf>
    <xf numFmtId="165" fontId="70" fillId="0" borderId="19" xfId="0" applyNumberFormat="1" applyFont="1" applyBorder="1" applyAlignment="1">
      <alignment vertical="center" wrapText="1"/>
    </xf>
    <xf numFmtId="165" fontId="43" fillId="13" borderId="19" xfId="0" applyNumberFormat="1" applyFont="1" applyFill="1" applyBorder="1" applyAlignment="1">
      <alignment vertical="center" wrapText="1"/>
    </xf>
    <xf numFmtId="168" fontId="0" fillId="6" borderId="16" xfId="0" applyNumberFormat="1" applyFont="1" applyFill="1" applyBorder="1" applyAlignment="1">
      <alignment wrapText="1"/>
    </xf>
    <xf numFmtId="164" fontId="19" fillId="6" borderId="34" xfId="2" applyFont="1" applyFill="1" applyBorder="1" applyAlignment="1">
      <alignment horizontal="right" wrapText="1"/>
    </xf>
    <xf numFmtId="165" fontId="41" fillId="0" borderId="19" xfId="0" applyNumberFormat="1" applyFont="1" applyBorder="1" applyAlignment="1">
      <alignment horizontal="right" wrapText="1"/>
    </xf>
    <xf numFmtId="165" fontId="2" fillId="0" borderId="5" xfId="0" applyNumberFormat="1" applyFont="1" applyBorder="1" applyAlignment="1">
      <alignment horizontal="right" wrapText="1"/>
    </xf>
    <xf numFmtId="164" fontId="19" fillId="6" borderId="12" xfId="2" applyFont="1" applyFill="1" applyBorder="1" applyAlignment="1">
      <alignment horizontal="right" wrapText="1"/>
    </xf>
    <xf numFmtId="164" fontId="4" fillId="6" borderId="13" xfId="2" applyFont="1" applyFill="1" applyBorder="1" applyAlignment="1">
      <alignment horizontal="right" vertical="center" wrapText="1"/>
    </xf>
    <xf numFmtId="168" fontId="0" fillId="6" borderId="19" xfId="0" applyNumberFormat="1" applyFont="1" applyFill="1" applyBorder="1" applyAlignment="1">
      <alignment wrapText="1"/>
    </xf>
    <xf numFmtId="168" fontId="41" fillId="13" borderId="19" xfId="0" applyNumberFormat="1" applyFont="1" applyFill="1" applyBorder="1" applyAlignment="1">
      <alignment wrapText="1"/>
    </xf>
    <xf numFmtId="0" fontId="41" fillId="13" borderId="9" xfId="0" applyFont="1" applyFill="1" applyBorder="1" applyAlignment="1">
      <alignment horizontal="left"/>
    </xf>
    <xf numFmtId="168" fontId="0" fillId="6" borderId="19" xfId="0" applyNumberFormat="1" applyFont="1" applyFill="1" applyBorder="1" applyAlignment="1">
      <alignment vertical="center" wrapText="1"/>
    </xf>
    <xf numFmtId="14" fontId="2" fillId="6" borderId="19" xfId="0" applyNumberFormat="1" applyFont="1" applyFill="1" applyBorder="1" applyAlignment="1">
      <alignment horizontal="left" vertical="center" wrapText="1"/>
    </xf>
    <xf numFmtId="165" fontId="0" fillId="0" borderId="12" xfId="0" applyNumberFormat="1" applyFont="1" applyBorder="1" applyAlignment="1">
      <alignment horizontal="right" vertical="center" wrapText="1"/>
    </xf>
    <xf numFmtId="14" fontId="0" fillId="0" borderId="19" xfId="0" applyNumberFormat="1" applyBorder="1" applyAlignment="1">
      <alignment horizontal="left"/>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164" fontId="41" fillId="6" borderId="27" xfId="2" applyFont="1" applyFill="1" applyBorder="1" applyAlignment="1">
      <alignment horizontal="right" wrapText="1"/>
    </xf>
    <xf numFmtId="14" fontId="41" fillId="13" borderId="19" xfId="0" applyNumberFormat="1" applyFont="1" applyFill="1" applyBorder="1" applyAlignment="1">
      <alignment horizontal="left"/>
    </xf>
    <xf numFmtId="0" fontId="41" fillId="13" borderId="19" xfId="0" applyFont="1" applyFill="1" applyBorder="1"/>
    <xf numFmtId="3" fontId="3" fillId="0" borderId="19" xfId="0" applyNumberFormat="1" applyFont="1" applyBorder="1" applyAlignment="1">
      <alignment horizontal="left"/>
    </xf>
    <xf numFmtId="4" fontId="3" fillId="0" borderId="19" xfId="0" applyNumberFormat="1" applyFont="1" applyBorder="1" applyAlignment="1">
      <alignment horizontal="left" wrapText="1"/>
    </xf>
    <xf numFmtId="0" fontId="0" fillId="0" borderId="19" xfId="0" applyFont="1" applyBorder="1" applyAlignment="1">
      <alignment horizontal="left"/>
    </xf>
    <xf numFmtId="0" fontId="0" fillId="0" borderId="9" xfId="0" applyFont="1" applyBorder="1" applyAlignment="1">
      <alignment horizontal="left"/>
    </xf>
    <xf numFmtId="165" fontId="41" fillId="0" borderId="16" xfId="0" applyNumberFormat="1" applyFont="1" applyBorder="1" applyAlignment="1">
      <alignment vertical="center" wrapText="1"/>
    </xf>
    <xf numFmtId="165" fontId="0" fillId="0" borderId="16" xfId="0" applyNumberFormat="1" applyFont="1" applyBorder="1" applyAlignment="1">
      <alignment vertical="center" wrapText="1"/>
    </xf>
    <xf numFmtId="165" fontId="41" fillId="0" borderId="18" xfId="0" applyNumberFormat="1" applyFont="1" applyBorder="1" applyAlignment="1">
      <alignment vertical="center" wrapText="1"/>
    </xf>
    <xf numFmtId="165" fontId="41" fillId="0" borderId="15" xfId="0" applyNumberFormat="1" applyFont="1" applyBorder="1" applyAlignment="1">
      <alignment vertical="center" wrapText="1"/>
    </xf>
    <xf numFmtId="164" fontId="41" fillId="0" borderId="27" xfId="2" applyFont="1" applyFill="1" applyBorder="1" applyAlignment="1">
      <alignment horizontal="right" vertical="center" wrapText="1"/>
    </xf>
    <xf numFmtId="165" fontId="41" fillId="0" borderId="27" xfId="0" applyNumberFormat="1" applyFont="1" applyBorder="1" applyAlignment="1">
      <alignment vertical="center" wrapText="1"/>
    </xf>
    <xf numFmtId="165" fontId="4" fillId="6" borderId="5" xfId="2" applyNumberFormat="1" applyFont="1" applyFill="1" applyBorder="1" applyAlignment="1">
      <alignment horizontal="right" vertical="center" wrapText="1"/>
    </xf>
    <xf numFmtId="164" fontId="41" fillId="0" borderId="18" xfId="2" applyFont="1" applyBorder="1" applyAlignment="1">
      <alignment horizontal="right" wrapText="1"/>
    </xf>
    <xf numFmtId="164" fontId="41" fillId="0" borderId="15" xfId="2" applyFont="1" applyBorder="1" applyAlignment="1">
      <alignment horizontal="right" wrapText="1"/>
    </xf>
    <xf numFmtId="165" fontId="0" fillId="6" borderId="3" xfId="0" applyNumberFormat="1" applyFont="1" applyFill="1" applyBorder="1" applyAlignment="1">
      <alignment horizontal="right" wrapText="1"/>
    </xf>
    <xf numFmtId="165" fontId="2" fillId="6" borderId="19"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164" fontId="4" fillId="8" borderId="19" xfId="2" applyFont="1" applyFill="1" applyBorder="1" applyAlignment="1">
      <alignment horizontal="right" wrapText="1"/>
    </xf>
    <xf numFmtId="165" fontId="2" fillId="6" borderId="19" xfId="0" applyNumberFormat="1" applyFont="1" applyFill="1" applyBorder="1" applyAlignment="1">
      <alignment vertical="center" wrapText="1"/>
    </xf>
    <xf numFmtId="43" fontId="0" fillId="0" borderId="0" xfId="0" applyNumberFormat="1" applyAlignment="1">
      <alignment horizontal="left" vertical="center"/>
    </xf>
    <xf numFmtId="0" fontId="0" fillId="0" borderId="0" xfId="0" applyFont="1" applyFill="1" applyBorder="1"/>
    <xf numFmtId="164" fontId="43" fillId="6" borderId="27" xfId="2" applyFont="1" applyFill="1" applyBorder="1" applyAlignment="1">
      <alignment horizontal="right" vertical="center" wrapText="1"/>
    </xf>
    <xf numFmtId="165" fontId="41" fillId="13" borderId="6" xfId="0" applyNumberFormat="1" applyFont="1" applyFill="1" applyBorder="1" applyAlignment="1">
      <alignment vertical="center" wrapText="1"/>
    </xf>
    <xf numFmtId="0" fontId="41" fillId="6" borderId="6" xfId="0" applyFont="1" applyFill="1" applyBorder="1" applyAlignment="1">
      <alignment horizontal="left" vertical="center" wrapText="1"/>
    </xf>
    <xf numFmtId="165" fontId="41" fillId="6" borderId="18" xfId="0" applyNumberFormat="1" applyFont="1" applyFill="1" applyBorder="1" applyAlignment="1">
      <alignment vertical="center" wrapText="1"/>
    </xf>
    <xf numFmtId="165" fontId="41" fillId="6" borderId="15" xfId="0" applyNumberFormat="1" applyFont="1" applyFill="1" applyBorder="1" applyAlignment="1">
      <alignment vertical="center" wrapText="1"/>
    </xf>
    <xf numFmtId="165" fontId="4" fillId="6" borderId="3"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4" fontId="4" fillId="0" borderId="16" xfId="2" applyFont="1" applyBorder="1" applyAlignment="1">
      <alignment horizontal="right" wrapText="1"/>
    </xf>
    <xf numFmtId="165" fontId="41" fillId="0" borderId="3" xfId="2" applyNumberFormat="1" applyFont="1" applyBorder="1" applyAlignment="1">
      <alignment horizontal="right" wrapText="1"/>
    </xf>
    <xf numFmtId="165" fontId="41" fillId="6" borderId="27" xfId="2" applyNumberFormat="1" applyFont="1" applyFill="1" applyBorder="1" applyAlignment="1">
      <alignment horizontal="right" vertical="center" wrapText="1"/>
    </xf>
    <xf numFmtId="0" fontId="0" fillId="0" borderId="0" xfId="0" pivotButton="1"/>
    <xf numFmtId="164" fontId="0" fillId="0" borderId="0" xfId="2" applyFont="1" applyAlignment="1">
      <alignment horizontal="right" wrapText="1"/>
    </xf>
    <xf numFmtId="164" fontId="41" fillId="0" borderId="0" xfId="2" applyFont="1" applyAlignment="1">
      <alignment horizontal="right" wrapText="1"/>
    </xf>
    <xf numFmtId="0" fontId="0" fillId="0" borderId="0" xfId="0" pivotButton="1" applyAlignment="1">
      <alignment horizontal="left" vertical="center"/>
    </xf>
    <xf numFmtId="164" fontId="0" fillId="0" borderId="0" xfId="0" applyNumberFormat="1" applyAlignment="1">
      <alignment horizontal="right" wrapText="1"/>
    </xf>
    <xf numFmtId="165" fontId="2" fillId="6" borderId="3" xfId="0" applyNumberFormat="1" applyFont="1" applyFill="1" applyBorder="1" applyAlignment="1">
      <alignment vertical="center" wrapText="1"/>
    </xf>
    <xf numFmtId="3" fontId="43" fillId="13" borderId="19" xfId="1" applyNumberFormat="1" applyFont="1" applyFill="1" applyBorder="1" applyAlignment="1">
      <alignment horizontal="left" vertical="center" wrapText="1"/>
    </xf>
    <xf numFmtId="0" fontId="43" fillId="13" borderId="9" xfId="0" applyFont="1" applyFill="1" applyBorder="1" applyAlignment="1">
      <alignment horizontal="left"/>
    </xf>
    <xf numFmtId="0" fontId="43" fillId="13" borderId="19" xfId="0" applyFont="1" applyFill="1" applyBorder="1" applyAlignment="1">
      <alignment horizontal="left"/>
    </xf>
    <xf numFmtId="165" fontId="2" fillId="6" borderId="19" xfId="0" applyNumberFormat="1" applyFont="1" applyFill="1" applyBorder="1" applyAlignment="1">
      <alignment wrapText="1"/>
    </xf>
    <xf numFmtId="165" fontId="1" fillId="0" borderId="9" xfId="0" applyNumberFormat="1" applyFont="1" applyBorder="1" applyAlignment="1">
      <alignment horizontal="left"/>
    </xf>
    <xf numFmtId="165" fontId="41" fillId="6" borderId="27" xfId="2" applyNumberFormat="1" applyFont="1" applyFill="1" applyBorder="1" applyAlignment="1">
      <alignment horizontal="right" wrapText="1"/>
    </xf>
    <xf numFmtId="164" fontId="19" fillId="6" borderId="19" xfId="2" applyFont="1" applyFill="1" applyBorder="1" applyAlignment="1">
      <alignment horizontal="left" wrapText="1"/>
    </xf>
    <xf numFmtId="164" fontId="0" fillId="0" borderId="0" xfId="2" pivotButton="1" applyFont="1"/>
    <xf numFmtId="164" fontId="0" fillId="0" borderId="0" xfId="2" applyFont="1" applyAlignment="1">
      <alignment horizontal="left"/>
    </xf>
    <xf numFmtId="0" fontId="0" fillId="0" borderId="0" xfId="0" applyNumberFormat="1" applyAlignment="1">
      <alignment horizontal="righ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3" fillId="11" borderId="20" xfId="0" applyFont="1" applyFill="1" applyBorder="1" applyAlignment="1">
      <alignment horizontal="center" vertical="center"/>
    </xf>
    <xf numFmtId="0" fontId="63" fillId="11" borderId="21" xfId="0" applyFont="1" applyFill="1" applyBorder="1" applyAlignment="1">
      <alignment horizontal="center" vertical="center"/>
    </xf>
    <xf numFmtId="0" fontId="63" fillId="11" borderId="22" xfId="0" applyFont="1" applyFill="1" applyBorder="1" applyAlignment="1">
      <alignment horizontal="center" vertical="center"/>
    </xf>
    <xf numFmtId="0" fontId="63" fillId="0" borderId="0" xfId="0" applyFont="1" applyAlignment="1">
      <alignment horizontal="center" vertical="center"/>
    </xf>
    <xf numFmtId="0" fontId="21" fillId="0" borderId="0" xfId="0" applyFont="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5" fillId="0" borderId="10" xfId="0" applyFont="1" applyBorder="1" applyAlignment="1">
      <alignment horizontal="left" vertical="center"/>
    </xf>
    <xf numFmtId="0" fontId="65" fillId="0" borderId="11" xfId="0" applyFont="1" applyBorder="1" applyAlignment="1">
      <alignment horizontal="left" vertical="center"/>
    </xf>
    <xf numFmtId="49" fontId="65" fillId="0" borderId="0" xfId="0" applyNumberFormat="1" applyFont="1" applyAlignment="1">
      <alignment horizontal="left" vertical="center"/>
    </xf>
    <xf numFmtId="49" fontId="65" fillId="0" borderId="7" xfId="0" applyNumberFormat="1" applyFont="1" applyBorder="1" applyAlignment="1">
      <alignment horizontal="left" vertical="center"/>
    </xf>
    <xf numFmtId="0" fontId="65" fillId="0" borderId="4" xfId="0" applyFont="1" applyBorder="1" applyAlignment="1">
      <alignment horizontal="center" vertical="center" wrapText="1"/>
    </xf>
    <xf numFmtId="0" fontId="65" fillId="0" borderId="2" xfId="0" applyFont="1" applyBorder="1" applyAlignment="1">
      <alignment horizontal="center"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6"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10">
    <dxf>
      <alignment wrapText="1"/>
    </dxf>
    <dxf>
      <alignment horizontal="right"/>
    </dxf>
    <dxf>
      <numFmt numFmtId="164" formatCode="_-* #,##0.00\ _€_-;\-* #,##0.00\ _€_-;_-* &quot;-&quot;??\ _€_-;_-@_-"/>
    </dxf>
    <dxf>
      <alignment wrapText="1"/>
    </dxf>
    <dxf>
      <alignment horizontal="right"/>
    </dxf>
    <dxf>
      <alignment wrapText="1"/>
    </dxf>
    <dxf>
      <alignment horizontal="right"/>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36</xdr:row>
      <xdr:rowOff>0</xdr:rowOff>
    </xdr:from>
    <xdr:to>
      <xdr:col>7</xdr:col>
      <xdr:colOff>190500</xdr:colOff>
      <xdr:row>37</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36</xdr:row>
      <xdr:rowOff>0</xdr:rowOff>
    </xdr:from>
    <xdr:to>
      <xdr:col>8</xdr:col>
      <xdr:colOff>19050</xdr:colOff>
      <xdr:row>37</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190500</xdr:colOff>
      <xdr:row>40</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39</xdr:row>
      <xdr:rowOff>0</xdr:rowOff>
    </xdr:from>
    <xdr:to>
      <xdr:col>8</xdr:col>
      <xdr:colOff>19050</xdr:colOff>
      <xdr:row>40</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190500</xdr:colOff>
      <xdr:row>40</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39</xdr:row>
      <xdr:rowOff>0</xdr:rowOff>
    </xdr:from>
    <xdr:to>
      <xdr:col>8</xdr:col>
      <xdr:colOff>19050</xdr:colOff>
      <xdr:row>40</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39</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39</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36</xdr:row>
      <xdr:rowOff>0</xdr:rowOff>
    </xdr:from>
    <xdr:to>
      <xdr:col>8</xdr:col>
      <xdr:colOff>190500</xdr:colOff>
      <xdr:row>37</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36</xdr:row>
      <xdr:rowOff>0</xdr:rowOff>
    </xdr:from>
    <xdr:to>
      <xdr:col>8</xdr:col>
      <xdr:colOff>704850</xdr:colOff>
      <xdr:row>37</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39</xdr:row>
      <xdr:rowOff>0</xdr:rowOff>
    </xdr:from>
    <xdr:to>
      <xdr:col>8</xdr:col>
      <xdr:colOff>190500</xdr:colOff>
      <xdr:row>40</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39</xdr:row>
      <xdr:rowOff>0</xdr:rowOff>
    </xdr:from>
    <xdr:to>
      <xdr:col>8</xdr:col>
      <xdr:colOff>704850</xdr:colOff>
      <xdr:row>40</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39</xdr:row>
      <xdr:rowOff>0</xdr:rowOff>
    </xdr:from>
    <xdr:to>
      <xdr:col>8</xdr:col>
      <xdr:colOff>190500</xdr:colOff>
      <xdr:row>40</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39</xdr:row>
      <xdr:rowOff>0</xdr:rowOff>
    </xdr:from>
    <xdr:to>
      <xdr:col>8</xdr:col>
      <xdr:colOff>704850</xdr:colOff>
      <xdr:row>40</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39</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39</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47</xdr:row>
      <xdr:rowOff>0</xdr:rowOff>
    </xdr:from>
    <xdr:to>
      <xdr:col>7</xdr:col>
      <xdr:colOff>190500</xdr:colOff>
      <xdr:row>48</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50</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50</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47</xdr:row>
      <xdr:rowOff>0</xdr:rowOff>
    </xdr:from>
    <xdr:to>
      <xdr:col>8</xdr:col>
      <xdr:colOff>190500</xdr:colOff>
      <xdr:row>48</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50</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50</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31</xdr:row>
      <xdr:rowOff>0</xdr:rowOff>
    </xdr:from>
    <xdr:to>
      <xdr:col>8</xdr:col>
      <xdr:colOff>190500</xdr:colOff>
      <xdr:row>32</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31</xdr:row>
      <xdr:rowOff>0</xdr:rowOff>
    </xdr:from>
    <xdr:to>
      <xdr:col>8</xdr:col>
      <xdr:colOff>704850</xdr:colOff>
      <xdr:row>32</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31</xdr:row>
      <xdr:rowOff>0</xdr:rowOff>
    </xdr:from>
    <xdr:to>
      <xdr:col>8</xdr:col>
      <xdr:colOff>190500</xdr:colOff>
      <xdr:row>32</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31</xdr:row>
      <xdr:rowOff>0</xdr:rowOff>
    </xdr:from>
    <xdr:to>
      <xdr:col>8</xdr:col>
      <xdr:colOff>704850</xdr:colOff>
      <xdr:row>32</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31</xdr:row>
      <xdr:rowOff>0</xdr:rowOff>
    </xdr:from>
    <xdr:to>
      <xdr:col>8</xdr:col>
      <xdr:colOff>190500</xdr:colOff>
      <xdr:row>32</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31</xdr:row>
      <xdr:rowOff>0</xdr:rowOff>
    </xdr:from>
    <xdr:to>
      <xdr:col>8</xdr:col>
      <xdr:colOff>704850</xdr:colOff>
      <xdr:row>32</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31</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31</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69.019253240738" createdVersion="6" refreshedVersion="6" minRefreshableVersion="3" recordCount="151" xr:uid="{1F9A28FA-9E2A-4B26-A083-26A99710D811}">
  <cacheSource type="worksheet">
    <worksheetSource ref="A2:H153" sheet="UGX Cash Box  February"/>
  </cacheSource>
  <cacheFields count="8">
    <cacheField name="Date" numFmtId="14">
      <sharedItems containsSemiMixedTypes="0" containsNonDate="0" containsDate="1" containsString="0" minDate="2021-02-01T00:00:00" maxDate="2021-02-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400" maxValue="500000"/>
    </cacheField>
    <cacheField name="Received" numFmtId="0">
      <sharedItems containsString="0" containsBlank="1" containsNumber="1" containsInteger="1" minValue="1000" maxValue="3410000"/>
    </cacheField>
    <cacheField name="Balance" numFmtId="164">
      <sharedItems containsSemiMixedTypes="0" containsString="0" containsNumber="1" containsInteger="1" minValue="390550" maxValue="4264414"/>
    </cacheField>
    <cacheField name="Name" numFmtId="0">
      <sharedItems containsBlank="1" count="9">
        <m/>
        <s v="i67"/>
        <s v="i45"/>
        <s v="Augustus"/>
        <s v="Mary"/>
        <s v="Lydia"/>
        <s v="Airtime"/>
        <s v="i49"/>
        <s v="Wilfried"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69.019254513893" createdVersion="6" refreshedVersion="6" minRefreshableVersion="3" recordCount="44" xr:uid="{F5EEB764-8388-462A-981A-D8F5988986E8}">
  <cacheSource type="worksheet">
    <worksheetSource ref="A3:H47" sheet="Airtime summary"/>
  </cacheSource>
  <cacheFields count="8">
    <cacheField name="Date" numFmtId="14">
      <sharedItems containsSemiMixedTypes="0" containsNonDate="0" containsDate="1" containsString="0" minDate="2021-02-01T00:00:00" maxDate="2021-02-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0" maxValue="30000"/>
    </cacheField>
    <cacheField name="Received" numFmtId="164">
      <sharedItems containsString="0" containsBlank="1" containsNumber="1" containsInteger="1" minValue="6000" maxValue="140000"/>
    </cacheField>
    <cacheField name="Balance" numFmtId="164">
      <sharedItems containsSemiMixedTypes="0" containsString="0" containsNumber="1" containsInteger="1" minValue="0" maxValue="150000"/>
    </cacheField>
    <cacheField name="Name" numFmtId="0">
      <sharedItems containsBlank="1" count="8">
        <m/>
        <s v="Lydia"/>
        <s v="Augustus"/>
        <s v="Mary"/>
        <s v="i45"/>
        <s v="i67"/>
        <s v="Day Guard"/>
        <s v="i49"/>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69.019255439816" createdVersion="6" refreshedVersion="6" minRefreshableVersion="3" recordCount="437" xr:uid="{FFB86FF4-456F-437E-B4B5-DDF830D2148B}">
  <cacheSource type="worksheet">
    <worksheetSource ref="A2:H439" sheet="Total Expenses"/>
  </cacheSource>
  <cacheFields count="8">
    <cacheField name="Date" numFmtId="14">
      <sharedItems containsSemiMixedTypes="0" containsNonDate="0" containsDate="1" containsString="0" minDate="2021-02-01T00:00:00" maxDate="2021-03-01T00:00:00"/>
    </cacheField>
    <cacheField name="Details" numFmtId="0">
      <sharedItems/>
    </cacheField>
    <cacheField name="Type of expenses " numFmtId="0">
      <sharedItems count="13">
        <s v="Transport"/>
        <s v="Trust Building"/>
        <s v="Transfer fees"/>
        <s v="Personnel"/>
        <s v="Bank Fees"/>
        <s v="Telephone"/>
        <s v="Internet"/>
        <s v="Travel Subsistence"/>
        <s v="Office Materials"/>
        <s v="Rent &amp; Utilities"/>
        <s v="Services"/>
        <s v="Team Building"/>
        <s v="Travel Expenses"/>
      </sharedItems>
    </cacheField>
    <cacheField name="Department" numFmtId="0">
      <sharedItems count="5">
        <s v="Investigations"/>
        <s v="Office"/>
        <s v="Team Building"/>
        <s v="Legal"/>
        <s v="Management"/>
      </sharedItems>
    </cacheField>
    <cacheField name="Spent  in national currency (UGX)" numFmtId="0">
      <sharedItems containsSemiMixedTypes="0" containsString="0" containsNumber="1" minValue="400" maxValue="7300000"/>
    </cacheField>
    <cacheField name="Exchange Rate $" numFmtId="4">
      <sharedItems containsSemiMixedTypes="0" containsString="0" containsNumber="1" containsInteger="1" minValue="3430" maxValue="3650"/>
    </cacheField>
    <cacheField name="Spent in $" numFmtId="165">
      <sharedItems containsSemiMixedTypes="0" containsString="0" containsNumber="1" minValue="0.1095890410958904" maxValue="2000"/>
    </cacheField>
    <cacheField name="Name" numFmtId="0">
      <sharedItems count="10">
        <s v="i67"/>
        <s v="i45"/>
        <s v="UGX-Opp"/>
        <s v="Augustus"/>
        <s v="Mary"/>
        <s v="Lydia"/>
        <s v="Day Guard"/>
        <s v="Bank USD"/>
        <s v="Bank UGX"/>
        <s v="i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
  <r>
    <d v="2021-02-01T00:00:00"/>
    <s v="Cash box Jan. 202"/>
    <m/>
    <m/>
    <m/>
    <m/>
    <n v="2030750"/>
    <x v="0"/>
  </r>
  <r>
    <d v="2021-02-01T00:00:00"/>
    <s v="Mission Budget for 1 day"/>
    <s v="Advance"/>
    <s v="Investigations"/>
    <n v="56500"/>
    <m/>
    <n v="1974250"/>
    <x v="1"/>
  </r>
  <r>
    <d v="2021-02-01T00:00:00"/>
    <s v="Mission Budget for 1 day"/>
    <s v="Advance"/>
    <s v="Investigations"/>
    <n v="52500"/>
    <m/>
    <n v="1921750"/>
    <x v="2"/>
  </r>
  <r>
    <d v="2021-02-02T00:00:00"/>
    <s v="Mission Budget for 1 day"/>
    <s v="Advance"/>
    <s v="Investigations"/>
    <n v="48000"/>
    <m/>
    <n v="1873750"/>
    <x v="1"/>
  </r>
  <r>
    <d v="2021-02-02T00:00:00"/>
    <s v="Mission Budget for 1 day"/>
    <s v="Advance"/>
    <s v="Investigations"/>
    <n v="51000"/>
    <m/>
    <n v="1822750"/>
    <x v="2"/>
  </r>
  <r>
    <d v="2021-02-02T00:00:00"/>
    <s v="Mission Budget for 1 day"/>
    <s v="Advance"/>
    <s v="Legal"/>
    <n v="21000"/>
    <m/>
    <n v="1801750"/>
    <x v="3"/>
  </r>
  <r>
    <d v="2021-02-03T00:00:00"/>
    <s v="Mission Budget for 1 day"/>
    <s v="Advance"/>
    <s v="Investigations"/>
    <n v="37000"/>
    <m/>
    <n v="1764750"/>
    <x v="2"/>
  </r>
  <r>
    <d v="2021-02-03T00:00:00"/>
    <s v="Mission Budget for 1 day"/>
    <s v="Advance"/>
    <s v="Investigations"/>
    <n v="41000"/>
    <m/>
    <n v="1723750"/>
    <x v="1"/>
  </r>
  <r>
    <d v="2021-02-03T00:00:00"/>
    <s v="Mission Budget for 1 day"/>
    <s v="Advance"/>
    <s v="Legal"/>
    <n v="15000"/>
    <m/>
    <n v="1708750"/>
    <x v="4"/>
  </r>
  <r>
    <d v="2021-02-03T00:00:00"/>
    <s v="Mission Budget for 1 day"/>
    <s v="Advance"/>
    <s v="Legal"/>
    <n v="14000"/>
    <m/>
    <n v="1694750"/>
    <x v="3"/>
  </r>
  <r>
    <d v="2021-02-03T00:00:00"/>
    <s v="Mission Budget for 1 day"/>
    <s v="Advance"/>
    <s v="Management"/>
    <n v="8000"/>
    <m/>
    <n v="1686750"/>
    <x v="5"/>
  </r>
  <r>
    <d v="2021-02-03T00:00:00"/>
    <s v="Reimbursement to project"/>
    <s v="Advance"/>
    <s v="Legal"/>
    <m/>
    <n v="1000"/>
    <n v="1687750"/>
    <x v="4"/>
  </r>
  <r>
    <d v="2021-02-03T00:00:00"/>
    <s v="Airtime"/>
    <s v="Advance"/>
    <s v="Management"/>
    <n v="120000"/>
    <m/>
    <n v="1567750"/>
    <x v="6"/>
  </r>
  <r>
    <d v="2021-02-04T00:00:00"/>
    <s v="Mission Budget for 1 day"/>
    <s v="Advance"/>
    <s v="Investigations"/>
    <n v="50000"/>
    <m/>
    <n v="1517750"/>
    <x v="2"/>
  </r>
  <r>
    <d v="2021-02-04T00:00:00"/>
    <s v="Mission Budget for 1 day"/>
    <s v="Advance"/>
    <s v="Investigations"/>
    <n v="48000"/>
    <m/>
    <n v="1469750"/>
    <x v="1"/>
  </r>
  <r>
    <d v="2021-02-04T00:00:00"/>
    <s v="Reimbursement to project"/>
    <s v="Advance"/>
    <s v="Investigations"/>
    <m/>
    <n v="11000"/>
    <n v="1480750"/>
    <x v="2"/>
  </r>
  <r>
    <d v="2021-02-04T00:00:00"/>
    <s v="Reimbursement to project"/>
    <s v="Advance"/>
    <s v="Investigations"/>
    <m/>
    <n v="9000"/>
    <n v="1489750"/>
    <x v="1"/>
  </r>
  <r>
    <d v="2021-02-05T00:00:00"/>
    <s v="Reimbursement to project"/>
    <s v="Advance"/>
    <s v="Investigations"/>
    <m/>
    <n v="4000"/>
    <n v="1493750"/>
    <x v="2"/>
  </r>
  <r>
    <d v="2021-02-05T00:00:00"/>
    <s v="Reimbursement to project"/>
    <s v="Advance"/>
    <s v="Investigations"/>
    <m/>
    <n v="1000"/>
    <n v="1494750"/>
    <x v="1"/>
  </r>
  <r>
    <d v="2021-02-05T00:00:00"/>
    <s v="Mission Budget for 1 day"/>
    <s v="Advance"/>
    <s v="Investigations"/>
    <n v="41000"/>
    <m/>
    <n v="1453750"/>
    <x v="2"/>
  </r>
  <r>
    <d v="2021-02-05T00:00:00"/>
    <s v="Mission Budget for 1 day"/>
    <s v="Advance"/>
    <s v="Investigations"/>
    <n v="43000"/>
    <m/>
    <n v="1410750"/>
    <x v="1"/>
  </r>
  <r>
    <d v="2021-02-05T00:00:00"/>
    <s v="Febrauary Internet"/>
    <s v="Internet"/>
    <s v="Office"/>
    <n v="279900"/>
    <m/>
    <n v="1130850"/>
    <x v="5"/>
  </r>
  <r>
    <d v="2021-02-05T00:00:00"/>
    <s v="January water bill"/>
    <s v="Advance"/>
    <s v="Management"/>
    <n v="230000"/>
    <m/>
    <n v="900850"/>
    <x v="5"/>
  </r>
  <r>
    <d v="2021-02-06T00:00:00"/>
    <s v="Reimbursement to project"/>
    <s v="Advance"/>
    <s v="Investigations"/>
    <m/>
    <n v="3000"/>
    <n v="903850"/>
    <x v="2"/>
  </r>
  <r>
    <d v="2021-02-06T00:00:00"/>
    <s v="Reimbursement to project"/>
    <s v="Advance"/>
    <s v="Investigations"/>
    <m/>
    <n v="2000"/>
    <n v="905850"/>
    <x v="1"/>
  </r>
  <r>
    <d v="2021-02-08T00:00:00"/>
    <s v="Mission Budget for 1 day"/>
    <s v="Advance"/>
    <s v="Investigations"/>
    <n v="51000"/>
    <m/>
    <n v="854850"/>
    <x v="2"/>
  </r>
  <r>
    <d v="2021-02-08T00:00:00"/>
    <s v="Mission Budget for 1 day"/>
    <s v="Advance"/>
    <s v="Investigations"/>
    <n v="220000"/>
    <m/>
    <n v="634850"/>
    <x v="1"/>
  </r>
  <r>
    <d v="2021-02-08T00:00:00"/>
    <s v="Mission Budget for 1 day"/>
    <s v="Advance"/>
    <s v="Legal"/>
    <n v="56000"/>
    <m/>
    <n v="578850"/>
    <x v="3"/>
  </r>
  <r>
    <d v="2021-02-08T00:00:00"/>
    <s v="Mission Budget for 1 day"/>
    <s v="Advance"/>
    <s v="Management"/>
    <n v="16000"/>
    <m/>
    <n v="562850"/>
    <x v="5"/>
  </r>
  <r>
    <d v="2021-02-08T00:00:00"/>
    <s v="Airtime"/>
    <s v="Advance"/>
    <s v="Management"/>
    <n v="120000"/>
    <m/>
    <n v="442850"/>
    <x v="6"/>
  </r>
  <r>
    <d v="2021-02-08T00:00:00"/>
    <s v="Airtime"/>
    <s v="Advance"/>
    <s v="Management"/>
    <n v="30000"/>
    <m/>
    <n v="412850"/>
    <x v="6"/>
  </r>
  <r>
    <d v="2021-02-08T00:00:00"/>
    <s v="Cash withdraw chq:13"/>
    <s v="Internal transfer"/>
    <m/>
    <m/>
    <n v="1700000"/>
    <n v="2112850"/>
    <x v="0"/>
  </r>
  <r>
    <d v="2021-02-09T00:00:00"/>
    <s v="Reimbursement to project"/>
    <s v="Advance"/>
    <s v="Investigations"/>
    <m/>
    <n v="4000"/>
    <n v="2116850"/>
    <x v="2"/>
  </r>
  <r>
    <d v="2021-02-09T00:00:00"/>
    <s v="Reimbursement to project"/>
    <s v="Advance"/>
    <s v="Management"/>
    <m/>
    <n v="2000"/>
    <n v="2118850"/>
    <x v="5"/>
  </r>
  <r>
    <d v="2021-02-09T00:00:00"/>
    <s v="Mission Budget for 1 day"/>
    <s v="Advance"/>
    <s v="Investigations"/>
    <n v="52000"/>
    <m/>
    <n v="2066850"/>
    <x v="2"/>
  </r>
  <r>
    <d v="2021-02-09T00:00:00"/>
    <s v="Prepaid electricity for office"/>
    <s v="Advance"/>
    <s v="Management"/>
    <n v="200000"/>
    <m/>
    <n v="1866850"/>
    <x v="5"/>
  </r>
  <r>
    <d v="2021-02-09T00:00:00"/>
    <s v="Mission Budget top up"/>
    <s v="Advance"/>
    <s v="Investigations"/>
    <n v="93000"/>
    <m/>
    <n v="1773850"/>
    <x v="1"/>
  </r>
  <r>
    <d v="2021-02-10T00:00:00"/>
    <s v="Reimbursement to project"/>
    <s v="Advance"/>
    <s v="Investigations"/>
    <m/>
    <n v="2000"/>
    <n v="1775850"/>
    <x v="2"/>
  </r>
  <r>
    <d v="2021-02-10T00:00:00"/>
    <s v="Mission Budget for 1 day"/>
    <s v="Advance"/>
    <s v="Investigations"/>
    <n v="53000"/>
    <m/>
    <n v="1722850"/>
    <x v="2"/>
  </r>
  <r>
    <d v="2021-02-10T00:00:00"/>
    <s v="Mission Budget for 1 day"/>
    <s v="Advance"/>
    <s v="Management"/>
    <n v="29000"/>
    <m/>
    <n v="1693850"/>
    <x v="5"/>
  </r>
  <r>
    <d v="2021-02-10T00:00:00"/>
    <s v="Mission Budget for 1 day"/>
    <s v="Advance"/>
    <s v="Legal"/>
    <n v="20000"/>
    <m/>
    <n v="1673850"/>
    <x v="4"/>
  </r>
  <r>
    <d v="2021-02-10T00:00:00"/>
    <s v="Ball Valve for water tank"/>
    <s v="Advance"/>
    <s v="Management"/>
    <n v="45000"/>
    <m/>
    <n v="1628850"/>
    <x v="5"/>
  </r>
  <r>
    <d v="2021-02-10T00:00:00"/>
    <s v="2 Ltrs of weed master@14000"/>
    <s v="Office Materials"/>
    <s v="Office"/>
    <n v="28000"/>
    <m/>
    <n v="1600850"/>
    <x v="5"/>
  </r>
  <r>
    <d v="2021-02-10T00:00:00"/>
    <s v="2kgs of sugar"/>
    <s v="Office Materials"/>
    <s v="Office"/>
    <n v="6800"/>
    <m/>
    <n v="1594050"/>
    <x v="5"/>
  </r>
  <r>
    <d v="2021-02-10T00:00:00"/>
    <s v="1 tin of milk"/>
    <s v="Office Materials"/>
    <s v="Office"/>
    <n v="84500"/>
    <m/>
    <n v="1509550"/>
    <x v="5"/>
  </r>
  <r>
    <d v="2021-02-10T00:00:00"/>
    <s v="1Kg magic detergent"/>
    <s v="Office Materials"/>
    <s v="Office"/>
    <n v="11900"/>
    <m/>
    <n v="1497650"/>
    <x v="5"/>
  </r>
  <r>
    <d v="2021-02-10T00:00:00"/>
    <s v="Mission Budget top up"/>
    <s v="Advance"/>
    <s v="Investigations"/>
    <n v="52000"/>
    <m/>
    <n v="1445650"/>
    <x v="1"/>
  </r>
  <r>
    <d v="2021-02-10T00:00:00"/>
    <s v="Reimbursement to project"/>
    <s v="Advance"/>
    <s v="Management"/>
    <m/>
    <n v="7400"/>
    <n v="1453050"/>
    <x v="5"/>
  </r>
  <r>
    <d v="2021-02-10T00:00:00"/>
    <s v="Reimbursement to project"/>
    <s v="Advance"/>
    <s v="Legal"/>
    <m/>
    <n v="5000"/>
    <n v="1458050"/>
    <x v="4"/>
  </r>
  <r>
    <d v="2021-02-10T00:00:00"/>
    <s v="Reimbursement to project"/>
    <s v="Advance"/>
    <s v="Legal"/>
    <m/>
    <n v="10000"/>
    <n v="1468050"/>
    <x v="3"/>
  </r>
  <r>
    <d v="2021-02-10T00:00:00"/>
    <s v="Reimbursement to Augustus"/>
    <s v="Advance"/>
    <s v="Legal"/>
    <n v="3000"/>
    <m/>
    <n v="1465050"/>
    <x v="3"/>
  </r>
  <r>
    <d v="2021-02-11T00:00:00"/>
    <s v="Reimbursement to project"/>
    <s v="Advance"/>
    <s v="Investigations"/>
    <m/>
    <n v="4000"/>
    <n v="1469050"/>
    <x v="2"/>
  </r>
  <r>
    <d v="2021-02-11T00:00:00"/>
    <s v="Mission Budget for 1 day"/>
    <s v="Advance"/>
    <s v="Investigations"/>
    <n v="49000"/>
    <m/>
    <n v="1420050"/>
    <x v="1"/>
  </r>
  <r>
    <d v="2021-02-11T00:00:00"/>
    <s v="Mission Budget for 1 day"/>
    <s v="Advance"/>
    <s v="Investigations"/>
    <n v="48000"/>
    <m/>
    <n v="1372050"/>
    <x v="2"/>
  </r>
  <r>
    <d v="2021-02-12T00:00:00"/>
    <s v="Mission Budget for 1 day"/>
    <s v="Advance"/>
    <s v="Investigations"/>
    <n v="49000"/>
    <m/>
    <n v="1323050"/>
    <x v="2"/>
  </r>
  <r>
    <d v="2021-02-12T00:00:00"/>
    <s v="Mission Budget for 1 day"/>
    <s v="Advance"/>
    <s v="Investigations"/>
    <n v="53000"/>
    <m/>
    <n v="1270050"/>
    <x v="1"/>
  </r>
  <r>
    <d v="2021-02-12T00:00:00"/>
    <s v="Reimbursement to project"/>
    <s v="Advance"/>
    <s v="Investigations"/>
    <m/>
    <n v="2000"/>
    <n v="1272050"/>
    <x v="1"/>
  </r>
  <r>
    <d v="2021-02-12T00:00:00"/>
    <s v="Reimbursement to project"/>
    <s v="Advance"/>
    <s v="Investigations"/>
    <m/>
    <n v="3000"/>
    <n v="1275050"/>
    <x v="2"/>
  </r>
  <r>
    <d v="2021-02-12T00:00:00"/>
    <s v="Kampala Language Center(Feb.French calsses)"/>
    <s v="Personnel"/>
    <s v="Team Building"/>
    <n v="200000"/>
    <m/>
    <n v="1075050"/>
    <x v="5"/>
  </r>
  <r>
    <d v="2021-02-15T00:00:00"/>
    <s v="Reimbursement to project"/>
    <s v="Advance"/>
    <s v="Investigations"/>
    <m/>
    <n v="3000"/>
    <n v="1078050"/>
    <x v="2"/>
  </r>
  <r>
    <d v="2021-02-15T00:00:00"/>
    <s v="Reimbursement to project"/>
    <s v="Advance"/>
    <s v="Investigations"/>
    <m/>
    <n v="2000"/>
    <n v="1080050"/>
    <x v="1"/>
  </r>
  <r>
    <d v="2021-02-15T00:00:00"/>
    <s v="Mission Budget for 1 day"/>
    <s v="Advance"/>
    <s v="Investigations"/>
    <n v="51000"/>
    <m/>
    <n v="1029050"/>
    <x v="2"/>
  </r>
  <r>
    <d v="2021-02-15T00:00:00"/>
    <s v="Mission Budget for 1 day"/>
    <s v="Advance"/>
    <s v="Investigations"/>
    <n v="52000"/>
    <m/>
    <n v="977050"/>
    <x v="1"/>
  </r>
  <r>
    <d v="2021-02-15T00:00:00"/>
    <s v="Mission Budget for 1 day"/>
    <s v="Advance"/>
    <s v="Legal"/>
    <n v="70000"/>
    <m/>
    <n v="907050"/>
    <x v="3"/>
  </r>
  <r>
    <d v="2021-02-16T00:00:00"/>
    <s v="Reimbursement to project"/>
    <s v="Advance"/>
    <s v="Investigations"/>
    <m/>
    <n v="2000"/>
    <n v="909050"/>
    <x v="1"/>
  </r>
  <r>
    <d v="2021-02-16T00:00:00"/>
    <s v="Reimbursement to project"/>
    <s v="Advance"/>
    <s v="Investigations"/>
    <m/>
    <n v="3000"/>
    <n v="912050"/>
    <x v="2"/>
  </r>
  <r>
    <d v="2021-02-16T00:00:00"/>
    <s v="Mission Budget for 1 day"/>
    <s v="Advance"/>
    <s v="Investigations"/>
    <n v="40000"/>
    <m/>
    <n v="872050"/>
    <x v="2"/>
  </r>
  <r>
    <d v="2021-02-16T00:00:00"/>
    <s v="Mission Budget for 1 day"/>
    <s v="Advance"/>
    <s v="Investigations"/>
    <n v="39000"/>
    <m/>
    <n v="833050"/>
    <x v="1"/>
  </r>
  <r>
    <d v="2021-02-16T00:00:00"/>
    <s v="Mission Budget for 1 day"/>
    <s v="Advance"/>
    <s v="Management"/>
    <n v="12000"/>
    <m/>
    <n v="821050"/>
    <x v="5"/>
  </r>
  <r>
    <d v="2021-02-16T00:00:00"/>
    <s v="Reimbursement to Lydia"/>
    <s v="Advance"/>
    <s v="Management"/>
    <n v="40000"/>
    <m/>
    <n v="781050"/>
    <x v="5"/>
  </r>
  <r>
    <d v="2021-02-17T00:00:00"/>
    <s v="Reimbursement to project"/>
    <s v="Advance"/>
    <s v="Investigations"/>
    <m/>
    <n v="2000"/>
    <n v="783050"/>
    <x v="2"/>
  </r>
  <r>
    <d v="2021-02-17T00:00:00"/>
    <s v="Reimbursement to i67"/>
    <s v="Advance"/>
    <s v="Investigations"/>
    <n v="1000"/>
    <m/>
    <n v="782050"/>
    <x v="1"/>
  </r>
  <r>
    <d v="2021-02-17T00:00:00"/>
    <s v="Mission Budget for 1 day"/>
    <s v="Advance"/>
    <s v="Investigations"/>
    <n v="52000"/>
    <m/>
    <n v="730050"/>
    <x v="2"/>
  </r>
  <r>
    <d v="2021-02-17T00:00:00"/>
    <s v="Mission Budget for 1 day"/>
    <s v="Advance"/>
    <s v="Investigations"/>
    <n v="47000"/>
    <m/>
    <n v="683050"/>
    <x v="1"/>
  </r>
  <r>
    <d v="2021-02-17T00:00:00"/>
    <s v="Mission Budget for 1 day"/>
    <s v="Advance"/>
    <s v="Legal"/>
    <n v="15000"/>
    <m/>
    <n v="668050"/>
    <x v="4"/>
  </r>
  <r>
    <d v="2021-02-17T00:00:00"/>
    <s v="Mission Budget for 1 day"/>
    <s v="Advance"/>
    <s v="Management"/>
    <n v="27000"/>
    <m/>
    <n v="641050"/>
    <x v="5"/>
  </r>
  <r>
    <d v="2021-02-17T00:00:00"/>
    <s v="Airtime"/>
    <s v="Advance"/>
    <s v="Management"/>
    <n v="140000"/>
    <m/>
    <n v="501050"/>
    <x v="6"/>
  </r>
  <r>
    <d v="2021-02-17T00:00:00"/>
    <s v="OTT for Wilfred"/>
    <s v="Advance"/>
    <s v="Management"/>
    <n v="6000"/>
    <m/>
    <n v="495050"/>
    <x v="6"/>
  </r>
  <r>
    <d v="2021-02-17T00:00:00"/>
    <s v="20ltrs horse pipe"/>
    <s v="Office Materials"/>
    <s v="Office"/>
    <n v="100000"/>
    <m/>
    <n v="395050"/>
    <x v="5"/>
  </r>
  <r>
    <d v="2021-02-17T00:00:00"/>
    <s v="Wilfried's simcard"/>
    <s v="Equipment "/>
    <s v="Office"/>
    <n v="4500"/>
    <m/>
    <n v="390550"/>
    <x v="5"/>
  </r>
  <r>
    <d v="2021-02-17T00:00:00"/>
    <s v="Cash withdraw chq:17"/>
    <s v="Internal transfer"/>
    <m/>
    <m/>
    <n v="3000000"/>
    <n v="3390550"/>
    <x v="0"/>
  </r>
  <r>
    <d v="2021-02-17T00:00:00"/>
    <s v="Repairs to digital scale"/>
    <s v="Services"/>
    <s v="Office"/>
    <n v="7000"/>
    <m/>
    <n v="3383550"/>
    <x v="5"/>
  </r>
  <r>
    <d v="2021-02-18T00:00:00"/>
    <s v="Reimbursement to project"/>
    <s v="Advance"/>
    <s v="Investigations"/>
    <m/>
    <n v="5000"/>
    <n v="3388550"/>
    <x v="2"/>
  </r>
  <r>
    <d v="2021-02-18T00:00:00"/>
    <s v="Reimbursement to project"/>
    <s v="Advance"/>
    <s v="Investigations"/>
    <m/>
    <n v="2000"/>
    <n v="3390550"/>
    <x v="1"/>
  </r>
  <r>
    <d v="2021-02-18T00:00:00"/>
    <s v="Mission Budget for 1 day"/>
    <s v="Advance"/>
    <s v="Investigations"/>
    <n v="48000"/>
    <m/>
    <n v="3342550"/>
    <x v="1"/>
  </r>
  <r>
    <d v="2021-02-18T00:00:00"/>
    <s v="Mission Budget for 1 day"/>
    <s v="Advance"/>
    <s v="Investigations"/>
    <n v="49000"/>
    <m/>
    <n v="3293550"/>
    <x v="2"/>
  </r>
  <r>
    <d v="2021-02-18T00:00:00"/>
    <s v="Mission Budget for 1 day"/>
    <s v="Advance"/>
    <s v="Management"/>
    <n v="11000"/>
    <m/>
    <n v="3282550"/>
    <x v="5"/>
  </r>
  <r>
    <d v="2021-02-18T00:00:00"/>
    <s v="20ltrs petrol for office generator"/>
    <s v="Office Materials"/>
    <s v="Office"/>
    <n v="79036"/>
    <m/>
    <n v="3203514"/>
    <x v="5"/>
  </r>
  <r>
    <d v="2021-02-18T00:00:00"/>
    <s v="Reimbursement to the project"/>
    <s v="Advance"/>
    <s v="Management"/>
    <m/>
    <n v="6000"/>
    <n v="3209514"/>
    <x v="5"/>
  </r>
  <r>
    <d v="2021-02-18T00:00:00"/>
    <s v="Payment for Augustus' driving permit"/>
    <s v="Advance"/>
    <s v="Legal"/>
    <n v="400000"/>
    <m/>
    <n v="2809514"/>
    <x v="3"/>
  </r>
  <r>
    <d v="2021-02-19T00:00:00"/>
    <s v="Mission Budget for 1 day"/>
    <s v="Advance"/>
    <s v="Investigations"/>
    <n v="39000"/>
    <m/>
    <n v="2770514"/>
    <x v="1"/>
  </r>
  <r>
    <d v="2021-02-19T00:00:00"/>
    <s v="Mission Budget for 1 day"/>
    <s v="Advance"/>
    <s v="Investigations"/>
    <n v="42000"/>
    <m/>
    <n v="2728514"/>
    <x v="2"/>
  </r>
  <r>
    <d v="2021-02-19T00:00:00"/>
    <s v="Mission Budget for 1 day"/>
    <s v="Advance"/>
    <s v="Legal"/>
    <n v="22000"/>
    <m/>
    <n v="2706514"/>
    <x v="3"/>
  </r>
  <r>
    <d v="2021-02-19T00:00:00"/>
    <s v="Reimbursement to project"/>
    <s v="Advance"/>
    <s v="Investigations"/>
    <m/>
    <n v="1000"/>
    <n v="2707514"/>
    <x v="1"/>
  </r>
  <r>
    <d v="2021-02-19T00:00:00"/>
    <s v="Reimbursement to project"/>
    <s v="Advance"/>
    <s v="Investigations"/>
    <m/>
    <n v="1000"/>
    <n v="2708514"/>
    <x v="2"/>
  </r>
  <r>
    <d v="2021-02-20T00:00:00"/>
    <s v="Reimbursement to project"/>
    <s v="Advance"/>
    <s v="Investigations"/>
    <m/>
    <n v="1000"/>
    <n v="2709514"/>
    <x v="1"/>
  </r>
  <r>
    <d v="2021-02-20T00:00:00"/>
    <s v="Reimbursement to project"/>
    <s v="Advance"/>
    <s v="Investigations"/>
    <m/>
    <n v="2000"/>
    <n v="2711514"/>
    <x v="2"/>
  </r>
  <r>
    <d v="2021-02-20T00:00:00"/>
    <s v="Deez Martial Arts club (Feb) for 5 people"/>
    <s v="Team Building"/>
    <s v="Team Building"/>
    <n v="330000"/>
    <m/>
    <n v="2381514"/>
    <x v="5"/>
  </r>
  <r>
    <d v="2021-02-20T00:00:00"/>
    <s v="Mission Budget for 1 day"/>
    <s v="Advance"/>
    <s v="Investigations"/>
    <n v="77000"/>
    <m/>
    <n v="2304514"/>
    <x v="1"/>
  </r>
  <r>
    <d v="2021-02-20T00:00:00"/>
    <s v="Wilfired's feeding budget for 2 days"/>
    <s v="Advance"/>
    <s v="Investigations"/>
    <n v="60000"/>
    <m/>
    <n v="2244514"/>
    <x v="7"/>
  </r>
  <r>
    <d v="2021-02-20T00:00:00"/>
    <s v="Lydia's passport"/>
    <s v="Advance"/>
    <s v="Management"/>
    <n v="400000"/>
    <m/>
    <n v="1844514"/>
    <x v="5"/>
  </r>
  <r>
    <d v="2021-02-21T00:00:00"/>
    <s v="Electrical replacements at office"/>
    <s v="Services"/>
    <s v="Office"/>
    <n v="110000"/>
    <m/>
    <n v="1734514"/>
    <x v="5"/>
  </r>
  <r>
    <d v="2021-02-21T00:00:00"/>
    <s v="Labour for repairs (Nambale Electricals)"/>
    <s v="Services"/>
    <s v="Office"/>
    <n v="65000"/>
    <m/>
    <n v="1669514"/>
    <x v="5"/>
  </r>
  <r>
    <d v="2021-02-21T00:00:00"/>
    <s v="Wilfried's Visa"/>
    <s v="Advance"/>
    <s v="Office"/>
    <n v="213000"/>
    <m/>
    <n v="1456514"/>
    <x v="5"/>
  </r>
  <r>
    <d v="2021-02-22T00:00:00"/>
    <s v="Local transport"/>
    <s v="Transport"/>
    <s v="Management"/>
    <n v="5000"/>
    <m/>
    <n v="1451514"/>
    <x v="5"/>
  </r>
  <r>
    <d v="2021-02-22T00:00:00"/>
    <s v="3 bottles of rwenzori drinking water"/>
    <s v="Office Materials"/>
    <s v="Office"/>
    <n v="45000"/>
    <m/>
    <n v="1406514"/>
    <x v="5"/>
  </r>
  <r>
    <d v="2021-02-22T00:00:00"/>
    <s v="Airtime"/>
    <s v="Advance"/>
    <s v="Management"/>
    <n v="140000"/>
    <m/>
    <n v="1266514"/>
    <x v="6"/>
  </r>
  <r>
    <d v="2021-02-23T00:00:00"/>
    <s v="Mission Budget for 1 day"/>
    <s v="Advance"/>
    <s v="Legal"/>
    <n v="69000"/>
    <m/>
    <n v="1197514"/>
    <x v="3"/>
  </r>
  <r>
    <d v="2021-02-23T00:00:00"/>
    <s v="Mission Budget for 1 day"/>
    <s v="Advance"/>
    <s v="Management"/>
    <n v="13000"/>
    <m/>
    <n v="1184514"/>
    <x v="5"/>
  </r>
  <r>
    <d v="2021-02-23T00:00:00"/>
    <s v="Mission budget for  6 days"/>
    <s v="Advance"/>
    <s v="Investigations"/>
    <n v="60000"/>
    <m/>
    <n v="1124514"/>
    <x v="7"/>
  </r>
  <r>
    <d v="2021-02-23T00:00:00"/>
    <s v="4 marker pens @3900"/>
    <s v="Office Materials"/>
    <s v="Office"/>
    <n v="15600"/>
    <m/>
    <n v="1108914"/>
    <x v="5"/>
  </r>
  <r>
    <d v="2021-02-23T00:00:00"/>
    <s v="Gorrila coffee"/>
    <s v="Office Materials"/>
    <s v="Office"/>
    <n v="12900"/>
    <m/>
    <n v="1096014"/>
    <x v="5"/>
  </r>
  <r>
    <d v="2021-02-23T00:00:00"/>
    <s v="Gorrila coffee"/>
    <s v="Office Materials"/>
    <s v="Office"/>
    <n v="12900"/>
    <m/>
    <n v="1083114"/>
    <x v="5"/>
  </r>
  <r>
    <d v="2021-02-23T00:00:00"/>
    <s v="10 Nataraj pens"/>
    <s v="Office Materials"/>
    <s v="Office"/>
    <n v="19900"/>
    <m/>
    <n v="1063214"/>
    <x v="5"/>
  </r>
  <r>
    <d v="2021-02-23T00:00:00"/>
    <s v="50 pcs of black pens"/>
    <s v="Office Materials"/>
    <s v="Office"/>
    <n v="29400"/>
    <m/>
    <n v="1033814"/>
    <x v="5"/>
  </r>
  <r>
    <d v="2021-02-23T00:00:00"/>
    <s v="Carriage bag"/>
    <s v="Office Materials"/>
    <s v="Office"/>
    <n v="400"/>
    <m/>
    <n v="1033414"/>
    <x v="5"/>
  </r>
  <r>
    <d v="2021-02-23T00:00:00"/>
    <s v="Main entrance lock"/>
    <s v="Office Materials"/>
    <s v="Office"/>
    <n v="94000"/>
    <m/>
    <n v="939414"/>
    <x v="5"/>
  </r>
  <r>
    <d v="2021-02-23T00:00:00"/>
    <s v="Guest room lock"/>
    <s v="Office Materials"/>
    <s v="Office"/>
    <n v="35000"/>
    <m/>
    <n v="904414"/>
    <x v="5"/>
  </r>
  <r>
    <d v="2021-02-23T00:00:00"/>
    <s v="Labour for repairs (Door locks)"/>
    <s v="Services"/>
    <s v="Office"/>
    <n v="50000"/>
    <m/>
    <n v="854414"/>
    <x v="5"/>
  </r>
  <r>
    <d v="2021-02-23T00:00:00"/>
    <s v="Cash withdraw chq:19"/>
    <s v="Internal transfer"/>
    <m/>
    <m/>
    <n v="3410000"/>
    <n v="4264414"/>
    <x v="0"/>
  </r>
  <r>
    <d v="2021-02-23T00:00:00"/>
    <s v="Pair of wall clock battries"/>
    <s v="Office Materials"/>
    <s v="Office"/>
    <n v="6000"/>
    <m/>
    <n v="4258414"/>
    <x v="5"/>
  </r>
  <r>
    <d v="2021-02-23T00:00:00"/>
    <s v="1 padlock for burglar proof door"/>
    <s v="Office Materials"/>
    <s v="Office"/>
    <n v="30000"/>
    <m/>
    <n v="4228414"/>
    <x v="5"/>
  </r>
  <r>
    <d v="2021-02-23T00:00:00"/>
    <s v="Airtime"/>
    <s v="Advance"/>
    <s v="Management"/>
    <n v="100000"/>
    <m/>
    <n v="4128414"/>
    <x v="6"/>
  </r>
  <r>
    <d v="2021-02-23T00:00:00"/>
    <s v="2 pairs of ink catridges"/>
    <s v="Office Materials"/>
    <s v="Office"/>
    <n v="320000"/>
    <m/>
    <n v="3808414"/>
    <x v="5"/>
  </r>
  <r>
    <d v="2021-02-24T00:00:00"/>
    <s v="Mission Budget for 1 day"/>
    <s v="Advance"/>
    <s v="Legal"/>
    <n v="35000"/>
    <m/>
    <n v="3773414"/>
    <x v="4"/>
  </r>
  <r>
    <d v="2021-02-20T00:00:00"/>
    <s v="Reinbursement to project"/>
    <s v="Advance"/>
    <s v="Investigations"/>
    <m/>
    <n v="3000"/>
    <n v="3776414"/>
    <x v="1"/>
  </r>
  <r>
    <d v="2021-02-24T00:00:00"/>
    <s v="Mission Budget for 1 day"/>
    <s v="Advance"/>
    <s v="Investigations"/>
    <n v="29000"/>
    <m/>
    <n v="3747414"/>
    <x v="1"/>
  </r>
  <r>
    <d v="2021-02-24T00:00:00"/>
    <s v="Reimbursement to project"/>
    <s v="Advance"/>
    <s v="Management"/>
    <m/>
    <n v="2000"/>
    <n v="3749414"/>
    <x v="5"/>
  </r>
  <r>
    <d v="2021-02-24T00:00:00"/>
    <s v="Mission Budget for 1 day"/>
    <s v="Advance"/>
    <s v="Management"/>
    <n v="14000"/>
    <m/>
    <n v="3735414"/>
    <x v="5"/>
  </r>
  <r>
    <d v="2021-02-25T00:00:00"/>
    <s v="Mission Budget for 1 day"/>
    <s v="Advance"/>
    <s v="Investigations"/>
    <n v="6000"/>
    <m/>
    <n v="3729414"/>
    <x v="1"/>
  </r>
  <r>
    <d v="2021-02-25T00:00:00"/>
    <s v="Reimbursement to project"/>
    <s v="Advance"/>
    <s v="Investigations"/>
    <m/>
    <n v="17000"/>
    <n v="3746414"/>
    <x v="1"/>
  </r>
  <r>
    <d v="2021-02-25T00:00:00"/>
    <s v="Mission Budget for 1 day"/>
    <s v="Advance"/>
    <s v="Investigations"/>
    <n v="500000"/>
    <m/>
    <n v="3246414"/>
    <x v="7"/>
  </r>
  <r>
    <d v="2021-02-25T00:00:00"/>
    <s v="Mission Budget for 1 day"/>
    <s v="Advance"/>
    <s v="Investigations"/>
    <n v="250000"/>
    <m/>
    <n v="2996414"/>
    <x v="7"/>
  </r>
  <r>
    <d v="2021-02-25T00:00:00"/>
    <s v="Mission Budget for 1 day"/>
    <s v="Advance"/>
    <s v="Investigations"/>
    <n v="30000"/>
    <m/>
    <n v="2966414"/>
    <x v="7"/>
  </r>
  <r>
    <d v="2021-02-25T00:00:00"/>
    <s v="Extra fuel for special hire"/>
    <s v="Transport"/>
    <s v="Investigations"/>
    <n v="20000"/>
    <m/>
    <n v="2946414"/>
    <x v="7"/>
  </r>
  <r>
    <d v="2021-02-25T00:00:00"/>
    <s v="Mission Budget for 1 day"/>
    <s v="Advance"/>
    <s v="Investigations"/>
    <n v="27000"/>
    <m/>
    <n v="2919414"/>
    <x v="7"/>
  </r>
  <r>
    <d v="2021-02-25T00:00:00"/>
    <s v="Repairs to Office laptop"/>
    <s v="Services"/>
    <s v="Office"/>
    <n v="250000"/>
    <m/>
    <n v="2669414"/>
    <x v="5"/>
  </r>
  <r>
    <d v="2021-02-25T00:00:00"/>
    <s v="Mission Budget for 1 day"/>
    <s v="Advance"/>
    <s v="Management"/>
    <n v="32000"/>
    <m/>
    <n v="2637414"/>
    <x v="5"/>
  </r>
  <r>
    <d v="2021-02-25T00:00:00"/>
    <s v="Mission Budget for 1 day"/>
    <s v="Advance"/>
    <s v="Management"/>
    <n v="60000"/>
    <m/>
    <n v="2577414"/>
    <x v="7"/>
  </r>
  <r>
    <d v="2021-02-25T00:00:00"/>
    <s v="Hand water pump"/>
    <s v="Office Materials"/>
    <s v="Office"/>
    <n v="33000"/>
    <m/>
    <n v="2544414"/>
    <x v="5"/>
  </r>
  <r>
    <d v="2021-02-25T00:00:00"/>
    <s v="Reimbursement to project"/>
    <s v="Advance"/>
    <s v="Legal"/>
    <m/>
    <n v="9000"/>
    <n v="2553414"/>
    <x v="3"/>
  </r>
  <r>
    <d v="2021-02-26T00:00:00"/>
    <s v="Febrauary Water bill"/>
    <s v="Advance"/>
    <s v="Office"/>
    <n v="220000"/>
    <m/>
    <n v="2333414"/>
    <x v="5"/>
  </r>
  <r>
    <d v="2021-02-26T00:00:00"/>
    <s v="Reimbursement to project"/>
    <s v="Advance"/>
    <s v="Legal"/>
    <m/>
    <n v="195000"/>
    <n v="2528414"/>
    <x v="7"/>
  </r>
  <r>
    <d v="2021-02-26T00:00:00"/>
    <s v="Mission budget for 2 days"/>
    <s v="Advance"/>
    <s v="Investigations"/>
    <n v="40000"/>
    <m/>
    <n v="2488414"/>
    <x v="7"/>
  </r>
  <r>
    <d v="2021-02-26T00:00:00"/>
    <s v="Febraury day guards salary"/>
    <s v="Services"/>
    <s v="Office"/>
    <n v="300000"/>
    <m/>
    <n v="2188414"/>
    <x v="5"/>
  </r>
  <r>
    <d v="2021-02-27T00:00:00"/>
    <s v="Reimbursement to project"/>
    <s v="Advance"/>
    <s v="Management"/>
    <m/>
    <n v="2000"/>
    <n v="2190414"/>
    <x v="5"/>
  </r>
  <r>
    <d v="2021-02-27T00:00:00"/>
    <s v="Mission Budget for 1 day"/>
    <s v="Advance"/>
    <s v="Investigations"/>
    <n v="22000"/>
    <m/>
    <n v="2168414"/>
    <x v="2"/>
  </r>
  <r>
    <d v="2021-02-27T00:00:00"/>
    <s v="Mission Budget for 1 day"/>
    <s v="Advance"/>
    <s v="Investigations"/>
    <n v="500000"/>
    <m/>
    <n v="1668414"/>
    <x v="7"/>
  </r>
  <r>
    <d v="2021-02-27T00:00:00"/>
    <s v="Mission Budget for 1 day"/>
    <s v="Advance"/>
    <s v="Investigations"/>
    <n v="250000"/>
    <m/>
    <n v="1418414"/>
    <x v="7"/>
  </r>
  <r>
    <d v="2021-02-27T00:00:00"/>
    <s v="Mission Budget for 1 day"/>
    <s v="Advance"/>
    <s v="Investigations"/>
    <n v="50000"/>
    <m/>
    <n v="1368414"/>
    <x v="7"/>
  </r>
  <r>
    <d v="2021-02-27T00:00:00"/>
    <s v="Reimbursement to project"/>
    <s v="Advance"/>
    <s v="Investigations"/>
    <m/>
    <n v="23500"/>
    <n v="1391914"/>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d v="2021-02-01T00:00:00"/>
    <s v="Balance from Jan.2020"/>
    <m/>
    <m/>
    <m/>
    <m/>
    <n v="0"/>
    <x v="0"/>
  </r>
  <r>
    <d v="2021-02-03T00:00:00"/>
    <s v="Airtime"/>
    <s v="Advance"/>
    <s v="Management"/>
    <m/>
    <n v="120000"/>
    <n v="120000"/>
    <x v="0"/>
  </r>
  <r>
    <d v="2021-02-03T00:00:00"/>
    <s v="Airtime for Lydia"/>
    <s v="Telephone"/>
    <s v="Management"/>
    <n v="20000"/>
    <m/>
    <n v="100000"/>
    <x v="1"/>
  </r>
  <r>
    <d v="2021-02-03T00:00:00"/>
    <s v="Airtime for Augustus"/>
    <s v="Telephone"/>
    <s v="Legal"/>
    <n v="20000"/>
    <m/>
    <n v="80000"/>
    <x v="2"/>
  </r>
  <r>
    <d v="2021-02-03T00:00:00"/>
    <s v="Airtime for Mary"/>
    <s v="Telephone"/>
    <s v="Legal"/>
    <n v="20000"/>
    <m/>
    <n v="60000"/>
    <x v="3"/>
  </r>
  <r>
    <d v="2021-02-03T00:00:00"/>
    <s v="Airtime for i45"/>
    <s v="Telephone"/>
    <s v="Investigations"/>
    <n v="25000"/>
    <m/>
    <n v="35000"/>
    <x v="4"/>
  </r>
  <r>
    <d v="2021-02-03T00:00:00"/>
    <s v="Airtime for i67"/>
    <s v="Telephone"/>
    <s v="Investigations"/>
    <n v="25000"/>
    <m/>
    <n v="10000"/>
    <x v="5"/>
  </r>
  <r>
    <d v="2021-02-03T00:00:00"/>
    <s v="Airtime for day guard"/>
    <s v="Telephone"/>
    <s v="Office"/>
    <n v="10000"/>
    <m/>
    <n v="0"/>
    <x v="6"/>
  </r>
  <r>
    <d v="2021-02-08T00:00:00"/>
    <s v="Airtime"/>
    <s v="Advance"/>
    <s v="Management"/>
    <m/>
    <n v="120000"/>
    <n v="120000"/>
    <x v="0"/>
  </r>
  <r>
    <d v="2021-02-08T00:00:00"/>
    <s v="Airtime"/>
    <s v="Advance"/>
    <s v="Management"/>
    <m/>
    <n v="30000"/>
    <n v="150000"/>
    <x v="0"/>
  </r>
  <r>
    <d v="2021-02-08T00:00:00"/>
    <s v="Airtime for Lydia"/>
    <s v="Telephone"/>
    <s v="Management"/>
    <n v="20000"/>
    <m/>
    <n v="130000"/>
    <x v="1"/>
  </r>
  <r>
    <d v="2021-02-08T00:00:00"/>
    <s v="Airtime for Augustus"/>
    <s v="Telephone"/>
    <s v="Legal"/>
    <n v="20000"/>
    <m/>
    <n v="110000"/>
    <x v="2"/>
  </r>
  <r>
    <d v="2021-02-08T00:00:00"/>
    <s v="Airtime for Mary"/>
    <s v="Telephone"/>
    <s v="Legal"/>
    <n v="20000"/>
    <m/>
    <n v="90000"/>
    <x v="3"/>
  </r>
  <r>
    <d v="2021-02-08T00:00:00"/>
    <s v="Airtime for i45"/>
    <s v="Telephone"/>
    <s v="Investigations"/>
    <n v="25000"/>
    <m/>
    <n v="65000"/>
    <x v="4"/>
  </r>
  <r>
    <d v="2021-02-08T00:00:00"/>
    <s v="Airtime for i67"/>
    <s v="Telephone"/>
    <s v="Investigations"/>
    <n v="25000"/>
    <m/>
    <n v="40000"/>
    <x v="5"/>
  </r>
  <r>
    <d v="2021-02-08T00:00:00"/>
    <s v="Airtime for day guard"/>
    <s v="Telephone"/>
    <s v="Office"/>
    <n v="10000"/>
    <m/>
    <n v="30000"/>
    <x v="6"/>
  </r>
  <r>
    <d v="2021-02-08T00:00:00"/>
    <s v="Feb-OTT for Lydia"/>
    <s v="Telephone"/>
    <s v="Management"/>
    <n v="6000"/>
    <m/>
    <n v="24000"/>
    <x v="1"/>
  </r>
  <r>
    <d v="2021-02-08T00:00:00"/>
    <s v="Feb-OTT for Augustus"/>
    <s v="Telephone"/>
    <s v="Legal"/>
    <n v="6000"/>
    <m/>
    <n v="18000"/>
    <x v="2"/>
  </r>
  <r>
    <d v="2021-02-08T00:00:00"/>
    <s v="Feb-OTT for Mary"/>
    <s v="Telephone"/>
    <s v="Legal"/>
    <n v="6000"/>
    <m/>
    <n v="12000"/>
    <x v="3"/>
  </r>
  <r>
    <d v="2021-02-08T00:00:00"/>
    <s v="Feb-OTT for i45"/>
    <s v="Telephone"/>
    <s v="Investigations"/>
    <n v="6000"/>
    <m/>
    <n v="6000"/>
    <x v="4"/>
  </r>
  <r>
    <d v="2021-02-08T00:00:00"/>
    <s v="Feb-OTT for i67"/>
    <s v="Telephone"/>
    <s v="Investigations"/>
    <n v="6000"/>
    <m/>
    <n v="0"/>
    <x v="5"/>
  </r>
  <r>
    <d v="2021-02-17T00:00:00"/>
    <s v="Airtime"/>
    <s v="Advance"/>
    <s v="Management"/>
    <m/>
    <n v="140000"/>
    <n v="140000"/>
    <x v="0"/>
  </r>
  <r>
    <d v="2021-02-17T00:00:00"/>
    <s v="OTT for Wilfred"/>
    <s v="Advance"/>
    <s v="Management"/>
    <m/>
    <n v="6000"/>
    <n v="146000"/>
    <x v="0"/>
  </r>
  <r>
    <d v="2021-02-17T00:00:00"/>
    <s v="Airtime for Lydia"/>
    <s v="Telephone"/>
    <s v="Management"/>
    <n v="20000"/>
    <m/>
    <n v="126000"/>
    <x v="1"/>
  </r>
  <r>
    <d v="2021-02-17T00:00:00"/>
    <s v="Airtime for Augustus"/>
    <s v="Telephone"/>
    <s v="Legal"/>
    <n v="20000"/>
    <m/>
    <n v="106000"/>
    <x v="2"/>
  </r>
  <r>
    <d v="2021-02-17T00:00:00"/>
    <s v="Airtime for Mary"/>
    <s v="Telephone"/>
    <s v="Legal"/>
    <n v="20000"/>
    <m/>
    <n v="86000"/>
    <x v="3"/>
  </r>
  <r>
    <d v="2021-02-17T00:00:00"/>
    <s v="Airtime for i45"/>
    <s v="Telephone"/>
    <s v="Investigations"/>
    <n v="25000"/>
    <m/>
    <n v="61000"/>
    <x v="4"/>
  </r>
  <r>
    <d v="2021-02-17T00:00:00"/>
    <s v="Airtime for i67"/>
    <s v="Telephone"/>
    <s v="Investigations"/>
    <n v="25000"/>
    <m/>
    <n v="36000"/>
    <x v="5"/>
  </r>
  <r>
    <d v="2021-02-17T00:00:00"/>
    <s v="Airtime for Guard"/>
    <s v="Telephone"/>
    <s v="Office"/>
    <n v="10000"/>
    <m/>
    <n v="26000"/>
    <x v="6"/>
  </r>
  <r>
    <d v="2021-02-20T00:00:00"/>
    <s v="Airtime "/>
    <s v="Telephone"/>
    <s v="Investigations"/>
    <n v="20000"/>
    <m/>
    <n v="6000"/>
    <x v="7"/>
  </r>
  <r>
    <d v="2021-02-20T00:00:00"/>
    <s v="OTT for 1 week"/>
    <s v="Telephone"/>
    <s v="Investigations"/>
    <n v="6000"/>
    <m/>
    <n v="0"/>
    <x v="7"/>
  </r>
  <r>
    <d v="2021-02-22T00:00:00"/>
    <s v="Airtime"/>
    <s v="Advance"/>
    <s v="Management"/>
    <m/>
    <n v="140000"/>
    <n v="140000"/>
    <x v="0"/>
  </r>
  <r>
    <d v="2021-02-22T00:00:00"/>
    <s v="Airtime for i45"/>
    <s v="Telephone"/>
    <s v="Investigations"/>
    <n v="25000"/>
    <m/>
    <n v="115000"/>
    <x v="5"/>
  </r>
  <r>
    <d v="2021-02-22T00:00:00"/>
    <s v="Airtime for i67"/>
    <s v="Telephone"/>
    <s v="Investigations"/>
    <n v="25000"/>
    <m/>
    <n v="90000"/>
    <x v="4"/>
  </r>
  <r>
    <d v="2021-02-22T00:00:00"/>
    <s v="Airtime for Augustus"/>
    <s v="Telephone"/>
    <s v="Legal"/>
    <n v="20000"/>
    <m/>
    <n v="70000"/>
    <x v="2"/>
  </r>
  <r>
    <d v="2021-02-22T00:00:00"/>
    <s v="Airtime for Mary"/>
    <s v="Telephone"/>
    <s v="Legal"/>
    <n v="20000"/>
    <m/>
    <n v="50000"/>
    <x v="3"/>
  </r>
  <r>
    <d v="2021-02-22T00:00:00"/>
    <s v="Airtime for i49"/>
    <s v="Telephone"/>
    <s v="Investigations"/>
    <n v="15000"/>
    <m/>
    <n v="35000"/>
    <x v="7"/>
  </r>
  <r>
    <d v="2021-02-22T00:00:00"/>
    <s v="Airtime for i49"/>
    <s v="Telephone"/>
    <s v="Investigations"/>
    <n v="30000"/>
    <m/>
    <n v="5000"/>
    <x v="7"/>
  </r>
  <r>
    <d v="2021-02-23T00:00:00"/>
    <s v="Airtime"/>
    <s v="Advance"/>
    <s v="Management"/>
    <m/>
    <n v="100000"/>
    <n v="105000"/>
    <x v="0"/>
  </r>
  <r>
    <d v="2021-02-23T00:00:00"/>
    <s v="Airtime for Lydia"/>
    <s v="Telephone"/>
    <s v="Management"/>
    <n v="20000"/>
    <m/>
    <n v="85000"/>
    <x v="1"/>
  </r>
  <r>
    <d v="2021-02-23T00:00:00"/>
    <s v="Airtime for Guard"/>
    <s v="Telephone"/>
    <s v="Office"/>
    <n v="10000"/>
    <m/>
    <n v="75000"/>
    <x v="6"/>
  </r>
  <r>
    <d v="2021-02-26T00:00:00"/>
    <s v="Airtime for Augustus"/>
    <s v="Telephone"/>
    <s v="Legal"/>
    <n v="10000"/>
    <m/>
    <n v="65000"/>
    <x v="2"/>
  </r>
  <r>
    <d v="2021-02-27T00:00:00"/>
    <s v="Airtime for i67"/>
    <s v="Telephone"/>
    <s v="Investigations"/>
    <n v="10000"/>
    <m/>
    <n v="55000"/>
    <x v="5"/>
  </r>
  <r>
    <d v="2021-02-27T00:00:00"/>
    <s v="Airtime for i49"/>
    <s v="Telephone"/>
    <s v="Investigations"/>
    <n v="30000"/>
    <m/>
    <n v="25000"/>
    <x v="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7">
  <r>
    <d v="2021-02-01T00:00:00"/>
    <s v="Local Transport"/>
    <x v="0"/>
    <x v="0"/>
    <n v="15000"/>
    <n v="3430"/>
    <n v="4.3731778425655978"/>
    <x v="0"/>
  </r>
  <r>
    <d v="2021-02-01T00:00:00"/>
    <s v="Local Transport"/>
    <x v="0"/>
    <x v="0"/>
    <n v="11000"/>
    <n v="3430"/>
    <n v="3.2069970845481048"/>
    <x v="0"/>
  </r>
  <r>
    <d v="2021-02-01T00:00:00"/>
    <s v="Local Transport"/>
    <x v="0"/>
    <x v="0"/>
    <n v="8000"/>
    <n v="3430"/>
    <n v="2.3323615160349855"/>
    <x v="0"/>
  </r>
  <r>
    <d v="2021-02-01T00:00:00"/>
    <s v="Local Transport"/>
    <x v="0"/>
    <x v="0"/>
    <n v="9000"/>
    <n v="3430"/>
    <n v="2.6239067055393588"/>
    <x v="0"/>
  </r>
  <r>
    <d v="2021-02-01T00:00:00"/>
    <s v="Trust Building"/>
    <x v="1"/>
    <x v="0"/>
    <n v="6000"/>
    <n v="3430"/>
    <n v="1.749271137026239"/>
    <x v="0"/>
  </r>
  <r>
    <d v="2021-02-01T00:00:00"/>
    <s v="Trust Building"/>
    <x v="1"/>
    <x v="0"/>
    <n v="2000"/>
    <n v="3430"/>
    <n v="0.58309037900874638"/>
    <x v="0"/>
  </r>
  <r>
    <d v="2021-02-01T00:00:00"/>
    <s v="Trust Building"/>
    <x v="1"/>
    <x v="0"/>
    <n v="2000"/>
    <n v="3430"/>
    <n v="0.58309037900874638"/>
    <x v="0"/>
  </r>
  <r>
    <d v="2021-02-01T00:00:00"/>
    <s v="Mobile Money withdraw charges"/>
    <x v="2"/>
    <x v="1"/>
    <n v="1500"/>
    <n v="3430"/>
    <n v="0.43731778425655976"/>
    <x v="0"/>
  </r>
  <r>
    <d v="2021-02-01T00:00:00"/>
    <s v="Local Transport"/>
    <x v="0"/>
    <x v="0"/>
    <n v="11000"/>
    <n v="3430"/>
    <n v="3.2069970845481048"/>
    <x v="1"/>
  </r>
  <r>
    <d v="2021-02-01T00:00:00"/>
    <s v="Local Transport"/>
    <x v="0"/>
    <x v="0"/>
    <n v="10000"/>
    <n v="3430"/>
    <n v="2.9154518950437316"/>
    <x v="1"/>
  </r>
  <r>
    <d v="2021-02-01T00:00:00"/>
    <s v="Local Transport"/>
    <x v="0"/>
    <x v="0"/>
    <n v="6000"/>
    <n v="3430"/>
    <n v="1.749271137026239"/>
    <x v="1"/>
  </r>
  <r>
    <d v="2021-02-01T00:00:00"/>
    <s v="Local Transport"/>
    <x v="0"/>
    <x v="0"/>
    <n v="11000"/>
    <n v="3430"/>
    <n v="3.2069970845481048"/>
    <x v="1"/>
  </r>
  <r>
    <d v="2021-02-01T00:00:00"/>
    <s v="Trust Building"/>
    <x v="1"/>
    <x v="0"/>
    <n v="6000"/>
    <n v="3430"/>
    <n v="1.749271137026239"/>
    <x v="1"/>
  </r>
  <r>
    <d v="2021-02-01T00:00:00"/>
    <s v="Trust Building"/>
    <x v="1"/>
    <x v="0"/>
    <n v="2000"/>
    <n v="3430"/>
    <n v="0.58309037900874638"/>
    <x v="1"/>
  </r>
  <r>
    <d v="2021-02-01T00:00:00"/>
    <s v="Trust Building"/>
    <x v="1"/>
    <x v="0"/>
    <n v="2000"/>
    <n v="3430"/>
    <n v="0.58309037900874638"/>
    <x v="1"/>
  </r>
  <r>
    <d v="2021-02-01T00:00:00"/>
    <s v="Mobile Money withdraw charges"/>
    <x v="2"/>
    <x v="1"/>
    <n v="1500"/>
    <n v="3430"/>
    <n v="0.43731778425655976"/>
    <x v="1"/>
  </r>
  <r>
    <d v="2021-02-01T00:00:00"/>
    <s v="Mary's medical Insurance"/>
    <x v="3"/>
    <x v="2"/>
    <n v="1136229"/>
    <n v="3430"/>
    <n v="331.26209912536444"/>
    <x v="2"/>
  </r>
  <r>
    <d v="2021-02-01T00:00:00"/>
    <s v="Cheque clearance charges"/>
    <x v="4"/>
    <x v="1"/>
    <n v="2600"/>
    <n v="3430"/>
    <n v="0.75801749271137031"/>
    <x v="2"/>
  </r>
  <r>
    <d v="2021-02-02T00:00:00"/>
    <s v="Local Transport"/>
    <x v="0"/>
    <x v="0"/>
    <n v="8000"/>
    <n v="3430"/>
    <n v="2.3323615160349855"/>
    <x v="0"/>
  </r>
  <r>
    <d v="2021-02-02T00:00:00"/>
    <s v="Local Transport"/>
    <x v="0"/>
    <x v="0"/>
    <n v="8000"/>
    <n v="3430"/>
    <n v="2.3323615160349855"/>
    <x v="0"/>
  </r>
  <r>
    <d v="2021-02-02T00:00:00"/>
    <s v="Local Transport"/>
    <x v="0"/>
    <x v="0"/>
    <n v="9000"/>
    <n v="3430"/>
    <n v="2.6239067055393588"/>
    <x v="0"/>
  </r>
  <r>
    <d v="2021-02-02T00:00:00"/>
    <s v="Local Transport"/>
    <x v="0"/>
    <x v="0"/>
    <n v="9000"/>
    <n v="3430"/>
    <n v="2.6239067055393588"/>
    <x v="0"/>
  </r>
  <r>
    <d v="2021-02-02T00:00:00"/>
    <s v="Trust Building"/>
    <x v="1"/>
    <x v="0"/>
    <n v="3000"/>
    <n v="3430"/>
    <n v="0.87463556851311952"/>
    <x v="0"/>
  </r>
  <r>
    <d v="2021-02-02T00:00:00"/>
    <s v="Trust Building"/>
    <x v="1"/>
    <x v="0"/>
    <n v="3000"/>
    <n v="3430"/>
    <n v="0.87463556851311952"/>
    <x v="0"/>
  </r>
  <r>
    <d v="2021-02-02T00:00:00"/>
    <s v="Trust Building"/>
    <x v="1"/>
    <x v="0"/>
    <n v="4000"/>
    <n v="3430"/>
    <n v="1.1661807580174928"/>
    <x v="0"/>
  </r>
  <r>
    <d v="2021-02-02T00:00:00"/>
    <s v="Mobile Money withdraw charges"/>
    <x v="2"/>
    <x v="1"/>
    <n v="1000"/>
    <n v="3430"/>
    <n v="0.29154518950437319"/>
    <x v="0"/>
  </r>
  <r>
    <d v="2021-02-02T00:00:00"/>
    <s v="Local Transport"/>
    <x v="0"/>
    <x v="0"/>
    <n v="7000"/>
    <n v="3430"/>
    <n v="2.0408163265306123"/>
    <x v="1"/>
  </r>
  <r>
    <d v="2021-02-02T00:00:00"/>
    <s v="Local Transport"/>
    <x v="0"/>
    <x v="0"/>
    <n v="10000"/>
    <n v="3430"/>
    <n v="2.9154518950437316"/>
    <x v="1"/>
  </r>
  <r>
    <d v="2021-02-02T00:00:00"/>
    <s v="Local Transport"/>
    <x v="0"/>
    <x v="0"/>
    <n v="11000"/>
    <n v="3430"/>
    <n v="3.2069970845481048"/>
    <x v="1"/>
  </r>
  <r>
    <d v="2021-02-02T00:00:00"/>
    <s v="Local Transport"/>
    <x v="0"/>
    <x v="0"/>
    <n v="8000"/>
    <n v="3430"/>
    <n v="2.3323615160349855"/>
    <x v="1"/>
  </r>
  <r>
    <d v="2021-02-02T00:00:00"/>
    <s v="Trust Building"/>
    <x v="1"/>
    <x v="0"/>
    <n v="4000"/>
    <n v="3430"/>
    <n v="1.1661807580174928"/>
    <x v="1"/>
  </r>
  <r>
    <d v="2021-02-02T00:00:00"/>
    <s v="Trust Building"/>
    <x v="1"/>
    <x v="0"/>
    <n v="4000"/>
    <n v="3430"/>
    <n v="1.1661807580174928"/>
    <x v="1"/>
  </r>
  <r>
    <d v="2021-02-02T00:00:00"/>
    <s v="Trust Building"/>
    <x v="1"/>
    <x v="0"/>
    <n v="2000"/>
    <n v="3430"/>
    <n v="0.58309037900874638"/>
    <x v="1"/>
  </r>
  <r>
    <d v="2021-02-02T00:00:00"/>
    <s v="Mobile Money charges"/>
    <x v="2"/>
    <x v="1"/>
    <n v="1000"/>
    <n v="3430"/>
    <n v="0.29154518950437319"/>
    <x v="1"/>
  </r>
  <r>
    <d v="2021-02-02T00:00:00"/>
    <s v="Local Transport"/>
    <x v="0"/>
    <x v="3"/>
    <n v="10000"/>
    <n v="3430"/>
    <n v="2.9154518950437316"/>
    <x v="3"/>
  </r>
  <r>
    <d v="2021-02-02T00:00:00"/>
    <s v="Local Transport"/>
    <x v="0"/>
    <x v="3"/>
    <n v="11000"/>
    <n v="3430"/>
    <n v="3.2069970845481048"/>
    <x v="3"/>
  </r>
  <r>
    <d v="2021-02-02T00:00:00"/>
    <s v="Mobile Money withdraw charges"/>
    <x v="2"/>
    <x v="1"/>
    <n v="1000"/>
    <n v="3430"/>
    <n v="0.29154518950437319"/>
    <x v="3"/>
  </r>
  <r>
    <d v="2021-02-03T00:00:00"/>
    <s v="Local Transport"/>
    <x v="0"/>
    <x v="0"/>
    <n v="6000"/>
    <n v="3430"/>
    <n v="1.749271137026239"/>
    <x v="1"/>
  </r>
  <r>
    <d v="2021-02-03T00:00:00"/>
    <s v="Local Transport"/>
    <x v="0"/>
    <x v="0"/>
    <n v="10000"/>
    <n v="3430"/>
    <n v="2.9154518950437316"/>
    <x v="1"/>
  </r>
  <r>
    <d v="2021-02-03T00:00:00"/>
    <s v="Local Transport"/>
    <x v="0"/>
    <x v="0"/>
    <n v="9000"/>
    <n v="3430"/>
    <n v="2.6239067055393588"/>
    <x v="1"/>
  </r>
  <r>
    <d v="2021-02-03T00:00:00"/>
    <s v="Trust Building"/>
    <x v="1"/>
    <x v="0"/>
    <n v="6000"/>
    <n v="3430"/>
    <n v="1.749271137026239"/>
    <x v="1"/>
  </r>
  <r>
    <d v="2021-02-03T00:00:00"/>
    <s v="Trust Building"/>
    <x v="1"/>
    <x v="0"/>
    <n v="4000"/>
    <n v="3430"/>
    <n v="1.1661807580174928"/>
    <x v="1"/>
  </r>
  <r>
    <d v="2021-02-03T00:00:00"/>
    <s v="Local Transport"/>
    <x v="0"/>
    <x v="0"/>
    <n v="8000"/>
    <n v="3430"/>
    <n v="2.3323615160349855"/>
    <x v="0"/>
  </r>
  <r>
    <d v="2021-02-03T00:00:00"/>
    <s v="Local Transport"/>
    <x v="0"/>
    <x v="0"/>
    <n v="13000"/>
    <n v="3430"/>
    <n v="3.7900874635568513"/>
    <x v="0"/>
  </r>
  <r>
    <d v="2021-02-03T00:00:00"/>
    <s v="Local Transport"/>
    <x v="0"/>
    <x v="0"/>
    <n v="9000"/>
    <n v="3430"/>
    <n v="2.6239067055393588"/>
    <x v="0"/>
  </r>
  <r>
    <d v="2021-02-03T00:00:00"/>
    <s v="Trust Building"/>
    <x v="1"/>
    <x v="0"/>
    <n v="3000"/>
    <n v="3430"/>
    <n v="0.87463556851311952"/>
    <x v="0"/>
  </r>
  <r>
    <d v="2021-02-03T00:00:00"/>
    <s v="Trust Building"/>
    <x v="1"/>
    <x v="0"/>
    <n v="3000"/>
    <n v="3430"/>
    <n v="0.87463556851311952"/>
    <x v="0"/>
  </r>
  <r>
    <d v="2021-02-03T00:00:00"/>
    <s v="Trust Building"/>
    <x v="1"/>
    <x v="0"/>
    <n v="4000"/>
    <n v="3430"/>
    <n v="1.1661807580174928"/>
    <x v="0"/>
  </r>
  <r>
    <d v="2021-02-03T00:00:00"/>
    <s v="Local Transport"/>
    <x v="0"/>
    <x v="3"/>
    <n v="7000"/>
    <n v="3430"/>
    <n v="2.0408163265306123"/>
    <x v="4"/>
  </r>
  <r>
    <d v="2021-02-03T00:00:00"/>
    <s v="Local Transport"/>
    <x v="0"/>
    <x v="3"/>
    <n v="7000"/>
    <n v="3430"/>
    <n v="2.0408163265306123"/>
    <x v="4"/>
  </r>
  <r>
    <d v="2021-02-03T00:00:00"/>
    <s v="Local Transport"/>
    <x v="0"/>
    <x v="3"/>
    <n v="7000"/>
    <n v="3430"/>
    <n v="2.0408163265306123"/>
    <x v="3"/>
  </r>
  <r>
    <d v="2021-02-03T00:00:00"/>
    <s v="Local Transport"/>
    <x v="0"/>
    <x v="3"/>
    <n v="7000"/>
    <n v="3430"/>
    <n v="2.0408163265306123"/>
    <x v="3"/>
  </r>
  <r>
    <d v="2021-02-03T00:00:00"/>
    <s v="Local Transport"/>
    <x v="0"/>
    <x v="4"/>
    <n v="4000"/>
    <n v="3430"/>
    <n v="1.1661807580174928"/>
    <x v="5"/>
  </r>
  <r>
    <d v="2021-02-03T00:00:00"/>
    <s v="o"/>
    <x v="0"/>
    <x v="4"/>
    <n v="3000"/>
    <n v="3430"/>
    <n v="0.87463556851311952"/>
    <x v="5"/>
  </r>
  <r>
    <d v="2021-02-03T00:00:00"/>
    <s v="Local Transport"/>
    <x v="0"/>
    <x v="4"/>
    <n v="1000"/>
    <n v="3430"/>
    <n v="0.29154518950437319"/>
    <x v="5"/>
  </r>
  <r>
    <d v="2021-02-03T00:00:00"/>
    <s v="Airtime for Lydia"/>
    <x v="5"/>
    <x v="4"/>
    <n v="20000"/>
    <n v="3430"/>
    <n v="5.8309037900874632"/>
    <x v="5"/>
  </r>
  <r>
    <d v="2021-02-03T00:00:00"/>
    <s v="Airtime for Augustus"/>
    <x v="5"/>
    <x v="3"/>
    <n v="20000"/>
    <n v="3430"/>
    <n v="5.8309037900874632"/>
    <x v="3"/>
  </r>
  <r>
    <d v="2021-02-03T00:00:00"/>
    <s v="Airtime for Mary"/>
    <x v="5"/>
    <x v="3"/>
    <n v="20000"/>
    <n v="3430"/>
    <n v="5.8309037900874632"/>
    <x v="4"/>
  </r>
  <r>
    <d v="2021-02-03T00:00:00"/>
    <s v="Airtime for i45"/>
    <x v="5"/>
    <x v="0"/>
    <n v="25000"/>
    <n v="3430"/>
    <n v="7.2886297376093294"/>
    <x v="1"/>
  </r>
  <r>
    <d v="2021-02-03T00:00:00"/>
    <s v="Airtime for i67"/>
    <x v="5"/>
    <x v="0"/>
    <n v="25000"/>
    <n v="3430"/>
    <n v="7.2886297376093294"/>
    <x v="0"/>
  </r>
  <r>
    <d v="2021-02-03T00:00:00"/>
    <s v="Airtime for day guard"/>
    <x v="5"/>
    <x v="1"/>
    <n v="10000"/>
    <n v="3430"/>
    <n v="2.9154518950437316"/>
    <x v="6"/>
  </r>
  <r>
    <d v="2021-02-03T00:00:00"/>
    <s v="Grant Transfer Charges"/>
    <x v="4"/>
    <x v="1"/>
    <n v="27542.899999999998"/>
    <n v="3430"/>
    <n v="8.0299999999999994"/>
    <x v="7"/>
  </r>
  <r>
    <d v="2021-02-03T00:00:00"/>
    <s v="Interbank transfer charges"/>
    <x v="4"/>
    <x v="1"/>
    <n v="51450"/>
    <n v="3430"/>
    <n v="15"/>
    <x v="7"/>
  </r>
  <r>
    <d v="2021-02-04T00:00:00"/>
    <s v="Local Transport"/>
    <x v="0"/>
    <x v="0"/>
    <n v="8000"/>
    <n v="3430"/>
    <n v="2.3323615160349855"/>
    <x v="1"/>
  </r>
  <r>
    <d v="2021-02-04T00:00:00"/>
    <s v="Local Transport"/>
    <x v="0"/>
    <x v="0"/>
    <n v="11000"/>
    <n v="3430"/>
    <n v="3.2069970845481048"/>
    <x v="1"/>
  </r>
  <r>
    <d v="2021-02-04T00:00:00"/>
    <s v="Local Transport"/>
    <x v="0"/>
    <x v="0"/>
    <n v="12000"/>
    <n v="3430"/>
    <n v="3.4985422740524781"/>
    <x v="1"/>
  </r>
  <r>
    <d v="2021-02-04T00:00:00"/>
    <s v="Local Transport"/>
    <x v="0"/>
    <x v="0"/>
    <n v="5000"/>
    <n v="3430"/>
    <n v="1.4577259475218658"/>
    <x v="1"/>
  </r>
  <r>
    <d v="2021-02-04T00:00:00"/>
    <s v="Trust Building"/>
    <x v="1"/>
    <x v="0"/>
    <n v="7000"/>
    <n v="3430"/>
    <n v="2.0408163265306123"/>
    <x v="1"/>
  </r>
  <r>
    <d v="2021-02-04T00:00:00"/>
    <s v="Trust Building"/>
    <x v="1"/>
    <x v="0"/>
    <n v="3000"/>
    <n v="3430"/>
    <n v="0.87463556851311952"/>
    <x v="1"/>
  </r>
  <r>
    <d v="2021-02-04T00:00:00"/>
    <s v="Local Transport"/>
    <x v="0"/>
    <x v="0"/>
    <n v="10000"/>
    <n v="3430"/>
    <n v="2.9154518950437316"/>
    <x v="0"/>
  </r>
  <r>
    <d v="2021-02-04T00:00:00"/>
    <s v="Local Transport"/>
    <x v="0"/>
    <x v="0"/>
    <n v="8000"/>
    <n v="3430"/>
    <n v="2.3323615160349855"/>
    <x v="0"/>
  </r>
  <r>
    <d v="2021-02-04T00:00:00"/>
    <s v="Local Transport"/>
    <x v="0"/>
    <x v="0"/>
    <n v="9000"/>
    <n v="3430"/>
    <n v="2.6239067055393588"/>
    <x v="0"/>
  </r>
  <r>
    <d v="2021-02-04T00:00:00"/>
    <s v="Local Transport"/>
    <x v="0"/>
    <x v="0"/>
    <n v="10000"/>
    <n v="3430"/>
    <n v="2.9154518950437316"/>
    <x v="0"/>
  </r>
  <r>
    <d v="2021-02-04T00:00:00"/>
    <s v="Trust Building"/>
    <x v="1"/>
    <x v="0"/>
    <n v="4000"/>
    <n v="3430"/>
    <n v="1.1661807580174928"/>
    <x v="0"/>
  </r>
  <r>
    <d v="2021-02-04T00:00:00"/>
    <s v="Trust Building"/>
    <x v="1"/>
    <x v="0"/>
    <n v="2000"/>
    <n v="3430"/>
    <n v="0.58309037900874638"/>
    <x v="0"/>
  </r>
  <r>
    <d v="2021-02-04T00:00:00"/>
    <s v="Trust Building"/>
    <x v="1"/>
    <x v="0"/>
    <n v="4000"/>
    <n v="3430"/>
    <n v="1.1661807580174928"/>
    <x v="0"/>
  </r>
  <r>
    <d v="2021-02-05T00:00:00"/>
    <s v="Local Transport"/>
    <x v="0"/>
    <x v="0"/>
    <n v="7000"/>
    <n v="3430"/>
    <n v="2.0408163265306123"/>
    <x v="1"/>
  </r>
  <r>
    <d v="2021-02-05T00:00:00"/>
    <s v="Local Transport"/>
    <x v="0"/>
    <x v="0"/>
    <n v="9000"/>
    <n v="3430"/>
    <n v="2.6239067055393588"/>
    <x v="1"/>
  </r>
  <r>
    <d v="2021-02-05T00:00:00"/>
    <s v="Local Transport"/>
    <x v="0"/>
    <x v="0"/>
    <n v="12000"/>
    <n v="3430"/>
    <n v="3.4985422740524781"/>
    <x v="1"/>
  </r>
  <r>
    <d v="2021-02-05T00:00:00"/>
    <s v="Trust Building"/>
    <x v="1"/>
    <x v="0"/>
    <n v="4000"/>
    <n v="3430"/>
    <n v="1.1661807580174928"/>
    <x v="1"/>
  </r>
  <r>
    <d v="2021-02-05T00:00:00"/>
    <s v="Trust Building"/>
    <x v="1"/>
    <x v="0"/>
    <n v="2000"/>
    <n v="3430"/>
    <n v="0.58309037900874638"/>
    <x v="1"/>
  </r>
  <r>
    <d v="2021-02-05T00:00:00"/>
    <s v="Trust Building"/>
    <x v="1"/>
    <x v="0"/>
    <n v="4000"/>
    <n v="3430"/>
    <n v="1.1661807580174928"/>
    <x v="1"/>
  </r>
  <r>
    <d v="2021-02-05T00:00:00"/>
    <s v="Local Transport"/>
    <x v="0"/>
    <x v="0"/>
    <n v="12000"/>
    <n v="3430"/>
    <n v="3.4985422740524781"/>
    <x v="0"/>
  </r>
  <r>
    <d v="2021-02-05T00:00:00"/>
    <s v="Local Transport"/>
    <x v="0"/>
    <x v="0"/>
    <n v="10000"/>
    <n v="3430"/>
    <n v="2.9154518950437316"/>
    <x v="0"/>
  </r>
  <r>
    <d v="2021-02-05T00:00:00"/>
    <s v="Local Transport"/>
    <x v="0"/>
    <x v="0"/>
    <n v="9000"/>
    <n v="3430"/>
    <n v="2.6239067055393588"/>
    <x v="0"/>
  </r>
  <r>
    <d v="2021-02-05T00:00:00"/>
    <s v="Trust Building"/>
    <x v="1"/>
    <x v="0"/>
    <n v="4000"/>
    <n v="3430"/>
    <n v="1.1661807580174928"/>
    <x v="0"/>
  </r>
  <r>
    <d v="2021-02-05T00:00:00"/>
    <s v="Trust Building"/>
    <x v="1"/>
    <x v="0"/>
    <n v="2000"/>
    <n v="3430"/>
    <n v="0.58309037900874638"/>
    <x v="0"/>
  </r>
  <r>
    <d v="2021-02-05T00:00:00"/>
    <s v="Trust Building"/>
    <x v="1"/>
    <x v="0"/>
    <n v="4000"/>
    <n v="3430"/>
    <n v="1.1661807580174928"/>
    <x v="0"/>
  </r>
  <r>
    <d v="2021-02-05T00:00:00"/>
    <s v="Febrauary Internet"/>
    <x v="6"/>
    <x v="1"/>
    <n v="279900"/>
    <n v="3430"/>
    <n v="81.603498542274053"/>
    <x v="5"/>
  </r>
  <r>
    <d v="2021-02-06T00:00:00"/>
    <s v="Grant Transfer Charges"/>
    <x v="4"/>
    <x v="1"/>
    <n v="27577.199999999997"/>
    <n v="3430"/>
    <n v="8.0399999999999991"/>
    <x v="7"/>
  </r>
  <r>
    <d v="2021-02-06T00:00:00"/>
    <s v="Interbank transfer charges"/>
    <x v="4"/>
    <x v="1"/>
    <n v="51450"/>
    <n v="3430"/>
    <n v="15"/>
    <x v="7"/>
  </r>
  <r>
    <d v="2021-02-08T00:00:00"/>
    <s v="Local Transport"/>
    <x v="0"/>
    <x v="0"/>
    <n v="8000"/>
    <n v="3430"/>
    <n v="8.0399999999999991"/>
    <x v="1"/>
  </r>
  <r>
    <d v="2021-02-08T00:00:00"/>
    <s v="Local Transport"/>
    <x v="0"/>
    <x v="0"/>
    <n v="12000"/>
    <n v="3430"/>
    <n v="3.4985422740524781"/>
    <x v="1"/>
  </r>
  <r>
    <d v="2021-02-08T00:00:00"/>
    <s v="Local Transport"/>
    <x v="0"/>
    <x v="0"/>
    <n v="10000"/>
    <n v="3430"/>
    <n v="2.9154518950437316"/>
    <x v="1"/>
  </r>
  <r>
    <d v="2021-02-08T00:00:00"/>
    <s v="Local Transport"/>
    <x v="0"/>
    <x v="0"/>
    <n v="7000"/>
    <n v="3430"/>
    <n v="2.0408163265306123"/>
    <x v="1"/>
  </r>
  <r>
    <d v="2021-02-08T00:00:00"/>
    <s v="Trust Building"/>
    <x v="1"/>
    <x v="0"/>
    <n v="5000"/>
    <n v="3430"/>
    <n v="1.4577259475218658"/>
    <x v="1"/>
  </r>
  <r>
    <d v="2021-02-08T00:00:00"/>
    <s v="Trust Building"/>
    <x v="1"/>
    <x v="0"/>
    <n v="5000"/>
    <n v="3430"/>
    <n v="1.4577259475218658"/>
    <x v="1"/>
  </r>
  <r>
    <d v="2021-02-08T00:00:00"/>
    <s v="Local Transport"/>
    <x v="0"/>
    <x v="4"/>
    <n v="5000"/>
    <n v="3430"/>
    <n v="1.4577259475218658"/>
    <x v="5"/>
  </r>
  <r>
    <d v="2021-02-08T00:00:00"/>
    <s v="Local Transport"/>
    <x v="0"/>
    <x v="4"/>
    <n v="4000"/>
    <n v="3430"/>
    <n v="1.1661807580174928"/>
    <x v="5"/>
  </r>
  <r>
    <d v="2021-02-08T00:00:00"/>
    <s v="Local Transport"/>
    <x v="0"/>
    <x v="4"/>
    <n v="4000"/>
    <n v="3430"/>
    <n v="1.1661807580174928"/>
    <x v="5"/>
  </r>
  <r>
    <d v="2021-02-08T00:00:00"/>
    <s v="Local Transport"/>
    <x v="0"/>
    <x v="4"/>
    <n v="1000"/>
    <n v="3430"/>
    <n v="0.29154518950437319"/>
    <x v="5"/>
  </r>
  <r>
    <d v="2021-02-08T00:00:00"/>
    <s v="Airtime for Lydia"/>
    <x v="5"/>
    <x v="4"/>
    <n v="20000"/>
    <n v="3430"/>
    <n v="5.8309037900874632"/>
    <x v="5"/>
  </r>
  <r>
    <d v="2021-02-08T00:00:00"/>
    <s v="Airtime for Augustus"/>
    <x v="5"/>
    <x v="3"/>
    <n v="20000"/>
    <n v="3430"/>
    <n v="5.8309037900874632"/>
    <x v="3"/>
  </r>
  <r>
    <d v="2021-02-08T00:00:00"/>
    <s v="Airtime for Mary"/>
    <x v="5"/>
    <x v="3"/>
    <n v="20000"/>
    <n v="3430"/>
    <n v="5.8309037900874632"/>
    <x v="4"/>
  </r>
  <r>
    <d v="2021-02-08T00:00:00"/>
    <s v="Airtime for i45"/>
    <x v="5"/>
    <x v="0"/>
    <n v="25000"/>
    <n v="3430"/>
    <n v="7.2886297376093294"/>
    <x v="1"/>
  </r>
  <r>
    <d v="2021-02-08T00:00:00"/>
    <s v="Airtime for i67"/>
    <x v="5"/>
    <x v="0"/>
    <n v="25000"/>
    <n v="3430"/>
    <n v="7.2886297376093294"/>
    <x v="0"/>
  </r>
  <r>
    <d v="2021-02-08T00:00:00"/>
    <s v="Airtime for day guard"/>
    <x v="5"/>
    <x v="1"/>
    <n v="10000"/>
    <n v="3430"/>
    <n v="2.9154518950437316"/>
    <x v="6"/>
  </r>
  <r>
    <d v="2021-02-08T00:00:00"/>
    <s v="Feb-OTT for Lydia"/>
    <x v="5"/>
    <x v="4"/>
    <n v="6000"/>
    <n v="3430"/>
    <n v="1.749271137026239"/>
    <x v="5"/>
  </r>
  <r>
    <d v="2021-02-08T00:00:00"/>
    <s v="Feb-OTT for Augustus"/>
    <x v="5"/>
    <x v="3"/>
    <n v="6000"/>
    <n v="3430"/>
    <n v="1.749271137026239"/>
    <x v="3"/>
  </r>
  <r>
    <d v="2021-02-08T00:00:00"/>
    <s v="Feb-OTT for Mary"/>
    <x v="5"/>
    <x v="3"/>
    <n v="6000"/>
    <n v="3430"/>
    <n v="1.749271137026239"/>
    <x v="4"/>
  </r>
  <r>
    <d v="2021-02-08T00:00:00"/>
    <s v="Feb-OTT for i45"/>
    <x v="5"/>
    <x v="0"/>
    <n v="6000"/>
    <n v="3430"/>
    <n v="1.749271137026239"/>
    <x v="1"/>
  </r>
  <r>
    <d v="2021-02-08T00:00:00"/>
    <s v="Feb-OTT for i67"/>
    <x v="5"/>
    <x v="0"/>
    <n v="6000"/>
    <n v="3430"/>
    <n v="1.749271137026239"/>
    <x v="0"/>
  </r>
  <r>
    <d v="2021-02-08T00:00:00"/>
    <s v="Bank Transfer charges"/>
    <x v="4"/>
    <x v="1"/>
    <n v="2153.5"/>
    <n v="3650"/>
    <n v="0.59"/>
    <x v="7"/>
  </r>
  <r>
    <d v="2021-02-08T00:00:00"/>
    <s v="Bank Transfer charges"/>
    <x v="4"/>
    <x v="1"/>
    <n v="2000"/>
    <n v="3650"/>
    <n v="0.54794520547945202"/>
    <x v="8"/>
  </r>
  <r>
    <d v="2021-02-08T00:00:00"/>
    <s v="Bank Charges"/>
    <x v="4"/>
    <x v="1"/>
    <n v="5000"/>
    <n v="3650"/>
    <n v="1.3698630136986301"/>
    <x v="2"/>
  </r>
  <r>
    <d v="2021-02-08T00:00:00"/>
    <s v="Local Transport"/>
    <x v="0"/>
    <x v="0"/>
    <n v="7000"/>
    <n v="3650"/>
    <n v="1.9178082191780821"/>
    <x v="0"/>
  </r>
  <r>
    <d v="2021-02-08T00:00:00"/>
    <s v="Intercity transport to Kasese-i67"/>
    <x v="0"/>
    <x v="0"/>
    <n v="50000"/>
    <n v="3650"/>
    <n v="13.698630136986301"/>
    <x v="0"/>
  </r>
  <r>
    <d v="2021-02-08T00:00:00"/>
    <s v="Intercity transport to Kasese-Lead"/>
    <x v="0"/>
    <x v="0"/>
    <n v="50000"/>
    <n v="3650"/>
    <n v="13.698630136986301"/>
    <x v="0"/>
  </r>
  <r>
    <d v="2021-02-08T00:00:00"/>
    <s v="Loding for 1 night @40,000"/>
    <x v="7"/>
    <x v="0"/>
    <n v="40000"/>
    <n v="3650"/>
    <n v="10.95890410958904"/>
    <x v="0"/>
  </r>
  <r>
    <d v="2021-02-08T00:00:00"/>
    <s v="Local Transport for 2@15000"/>
    <x v="0"/>
    <x v="0"/>
    <n v="30000"/>
    <n v="3650"/>
    <n v="8.2191780821917817"/>
    <x v="0"/>
  </r>
  <r>
    <d v="2021-02-08T00:00:00"/>
    <s v="Snacks "/>
    <x v="7"/>
    <x v="0"/>
    <n v="7000"/>
    <n v="3650"/>
    <n v="1.9178082191780821"/>
    <x v="0"/>
  </r>
  <r>
    <d v="2021-02-08T00:00:00"/>
    <s v="Supper"/>
    <x v="7"/>
    <x v="0"/>
    <n v="4000"/>
    <n v="3650"/>
    <n v="1.095890410958904"/>
    <x v="0"/>
  </r>
  <r>
    <d v="2021-02-08T00:00:00"/>
    <s v="Trust Building"/>
    <x v="1"/>
    <x v="0"/>
    <n v="5000"/>
    <n v="3650"/>
    <n v="1.3698630136986301"/>
    <x v="0"/>
  </r>
  <r>
    <d v="2021-02-08T00:00:00"/>
    <s v="Trust Building"/>
    <x v="1"/>
    <x v="0"/>
    <n v="5000"/>
    <n v="3650"/>
    <n v="1.3698630136986301"/>
    <x v="0"/>
  </r>
  <r>
    <d v="2021-02-08T00:00:00"/>
    <s v="Local Transport"/>
    <x v="0"/>
    <x v="3"/>
    <n v="10000"/>
    <n v="3650"/>
    <n v="2.7397260273972601"/>
    <x v="3"/>
  </r>
  <r>
    <d v="2021-02-08T00:00:00"/>
    <s v="Local Transport"/>
    <x v="0"/>
    <x v="3"/>
    <n v="10000"/>
    <n v="3650"/>
    <n v="2.7397260273972601"/>
    <x v="3"/>
  </r>
  <r>
    <d v="2021-02-09T00:00:00"/>
    <s v="Local Transport"/>
    <x v="0"/>
    <x v="3"/>
    <n v="8000"/>
    <n v="3650"/>
    <n v="2.1917808219178081"/>
    <x v="3"/>
  </r>
  <r>
    <d v="2021-02-09T00:00:00"/>
    <s v="Local Transport"/>
    <x v="0"/>
    <x v="3"/>
    <n v="8000"/>
    <n v="3650"/>
    <n v="2.1917808219178081"/>
    <x v="3"/>
  </r>
  <r>
    <d v="2021-02-09T00:00:00"/>
    <s v="Mobile Money Transfer Charges"/>
    <x v="2"/>
    <x v="1"/>
    <n v="1000"/>
    <n v="3650"/>
    <n v="0.27397260273972601"/>
    <x v="0"/>
  </r>
  <r>
    <d v="2021-02-09T00:00:00"/>
    <s v="Lodging for 1 night @40,000"/>
    <x v="7"/>
    <x v="0"/>
    <n v="40000"/>
    <n v="3650"/>
    <n v="10.95890410958904"/>
    <x v="0"/>
  </r>
  <r>
    <d v="2021-02-09T00:00:00"/>
    <s v="Local Transport"/>
    <x v="0"/>
    <x v="0"/>
    <n v="10000"/>
    <n v="3650"/>
    <n v="2.7397260273972601"/>
    <x v="0"/>
  </r>
  <r>
    <d v="2021-02-09T00:00:00"/>
    <s v="Local Transport"/>
    <x v="0"/>
    <x v="0"/>
    <n v="15000"/>
    <n v="3650"/>
    <n v="4.1095890410958908"/>
    <x v="0"/>
  </r>
  <r>
    <d v="2021-02-09T00:00:00"/>
    <s v="Lunch"/>
    <x v="7"/>
    <x v="0"/>
    <n v="5000"/>
    <n v="3650"/>
    <n v="1.3698630136986301"/>
    <x v="0"/>
  </r>
  <r>
    <d v="2021-02-09T00:00:00"/>
    <s v="Supper"/>
    <x v="7"/>
    <x v="0"/>
    <n v="10000"/>
    <n v="3650"/>
    <n v="2.7397260273972601"/>
    <x v="0"/>
  </r>
  <r>
    <d v="2021-02-09T00:00:00"/>
    <s v="Trust Building"/>
    <x v="1"/>
    <x v="0"/>
    <n v="8000"/>
    <n v="3650"/>
    <n v="2.1917808219178081"/>
    <x v="0"/>
  </r>
  <r>
    <d v="2021-02-09T00:00:00"/>
    <s v="Mobile Money withdraw charges"/>
    <x v="2"/>
    <x v="1"/>
    <n v="1500"/>
    <n v="3650"/>
    <n v="0.41095890410958902"/>
    <x v="0"/>
  </r>
  <r>
    <d v="2021-02-09T00:00:00"/>
    <s v="Local Transport"/>
    <x v="0"/>
    <x v="0"/>
    <n v="10000"/>
    <n v="3430"/>
    <n v="2.9154518950437316"/>
    <x v="1"/>
  </r>
  <r>
    <d v="2021-02-09T00:00:00"/>
    <s v="Local Transport"/>
    <x v="0"/>
    <x v="0"/>
    <n v="12000"/>
    <n v="3430"/>
    <n v="3.4985422740524781"/>
    <x v="1"/>
  </r>
  <r>
    <d v="2021-02-09T00:00:00"/>
    <s v="Local Transport"/>
    <x v="0"/>
    <x v="0"/>
    <n v="12000"/>
    <n v="3430"/>
    <n v="3.4985422740524781"/>
    <x v="1"/>
  </r>
  <r>
    <d v="2021-02-09T00:00:00"/>
    <s v="Local Transport"/>
    <x v="0"/>
    <x v="0"/>
    <n v="6000"/>
    <n v="3430"/>
    <n v="1.749271137026239"/>
    <x v="1"/>
  </r>
  <r>
    <d v="2021-02-09T00:00:00"/>
    <s v="Trust Building"/>
    <x v="1"/>
    <x v="0"/>
    <n v="4000"/>
    <n v="3430"/>
    <n v="1.1661807580174928"/>
    <x v="1"/>
  </r>
  <r>
    <d v="2021-02-09T00:00:00"/>
    <s v="Trust Building"/>
    <x v="1"/>
    <x v="0"/>
    <n v="4000"/>
    <n v="3430"/>
    <n v="1.1661807580174928"/>
    <x v="1"/>
  </r>
  <r>
    <d v="2021-02-09T00:00:00"/>
    <s v="Trust Building"/>
    <x v="1"/>
    <x v="0"/>
    <n v="2000"/>
    <n v="3430"/>
    <n v="0.58309037900874638"/>
    <x v="1"/>
  </r>
  <r>
    <d v="2021-02-10T00:00:00"/>
    <s v="2 Ltrs of weed master@14000"/>
    <x v="8"/>
    <x v="1"/>
    <n v="28000"/>
    <n v="3650"/>
    <n v="7.6712328767123283"/>
    <x v="5"/>
  </r>
  <r>
    <d v="2021-02-10T00:00:00"/>
    <s v="2kgs of sugar"/>
    <x v="8"/>
    <x v="1"/>
    <n v="6800"/>
    <n v="3650"/>
    <n v="1.8630136986301369"/>
    <x v="5"/>
  </r>
  <r>
    <d v="2021-02-10T00:00:00"/>
    <s v="1 tin of milk"/>
    <x v="8"/>
    <x v="1"/>
    <n v="84500"/>
    <n v="3650"/>
    <n v="23.150684931506849"/>
    <x v="5"/>
  </r>
  <r>
    <d v="2021-02-10T00:00:00"/>
    <s v="1Kg magic detergent"/>
    <x v="8"/>
    <x v="1"/>
    <n v="11900"/>
    <n v="3650"/>
    <n v="3.2602739726027399"/>
    <x v="5"/>
  </r>
  <r>
    <d v="2021-02-10T00:00:00"/>
    <s v="January PAYE: Lydia"/>
    <x v="3"/>
    <x v="4"/>
    <n v="1211440"/>
    <n v="3650"/>
    <n v="331.90136986301371"/>
    <x v="2"/>
  </r>
  <r>
    <d v="2021-02-10T00:00:00"/>
    <s v="January PAYE: Augustus"/>
    <x v="3"/>
    <x v="3"/>
    <n v="719920"/>
    <n v="3650"/>
    <n v="197.23835616438356"/>
    <x v="2"/>
  </r>
  <r>
    <d v="2021-02-10T00:00:00"/>
    <s v="January PAYE: Mary"/>
    <x v="3"/>
    <x v="3"/>
    <n v="549100"/>
    <n v="3650"/>
    <n v="150.43835616438355"/>
    <x v="2"/>
  </r>
  <r>
    <d v="2021-02-10T00:00:00"/>
    <s v="Bank Charges"/>
    <x v="4"/>
    <x v="1"/>
    <n v="2300"/>
    <n v="3650"/>
    <n v="0.63013698630136983"/>
    <x v="2"/>
  </r>
  <r>
    <d v="2021-02-10T00:00:00"/>
    <s v="January water bill"/>
    <x v="9"/>
    <x v="1"/>
    <n v="230800"/>
    <n v="3650"/>
    <n v="63.232876712328768"/>
    <x v="5"/>
  </r>
  <r>
    <d v="2021-02-10T00:00:00"/>
    <s v="Transfer charges"/>
    <x v="2"/>
    <x v="1"/>
    <n v="3800"/>
    <n v="3650"/>
    <n v="1.0410958904109588"/>
    <x v="5"/>
  </r>
  <r>
    <d v="2021-02-10T00:00:00"/>
    <s v="Prepaid electricity for office"/>
    <x v="9"/>
    <x v="1"/>
    <n v="196100"/>
    <n v="3650"/>
    <n v="53.726027397260275"/>
    <x v="5"/>
  </r>
  <r>
    <d v="2021-02-10T00:00:00"/>
    <s v="Transfer charges"/>
    <x v="2"/>
    <x v="1"/>
    <n v="3900"/>
    <n v="3650"/>
    <n v="1.0684931506849316"/>
    <x v="5"/>
  </r>
  <r>
    <d v="2021-02-10T00:00:00"/>
    <s v="Local Transport"/>
    <x v="0"/>
    <x v="4"/>
    <n v="1000"/>
    <n v="3650"/>
    <n v="0.27397260273972601"/>
    <x v="5"/>
  </r>
  <r>
    <d v="2021-02-10T00:00:00"/>
    <s v="Local Transport"/>
    <x v="0"/>
    <x v="4"/>
    <n v="3000"/>
    <n v="3650"/>
    <n v="0.82191780821917804"/>
    <x v="5"/>
  </r>
  <r>
    <d v="2021-02-10T00:00:00"/>
    <s v="Local Transport"/>
    <x v="0"/>
    <x v="4"/>
    <n v="5000"/>
    <n v="3650"/>
    <n v="1.3698630136986301"/>
    <x v="5"/>
  </r>
  <r>
    <d v="2021-02-10T00:00:00"/>
    <s v="Local Transport"/>
    <x v="0"/>
    <x v="4"/>
    <n v="7000"/>
    <n v="3650"/>
    <n v="1.9178082191780821"/>
    <x v="5"/>
  </r>
  <r>
    <d v="2021-02-10T00:00:00"/>
    <s v="Local Transport"/>
    <x v="0"/>
    <x v="4"/>
    <n v="1000"/>
    <n v="3650"/>
    <n v="0.27397260273972601"/>
    <x v="5"/>
  </r>
  <r>
    <d v="2021-02-10T00:00:00"/>
    <s v="Mobile Money transfer Charges"/>
    <x v="2"/>
    <x v="1"/>
    <n v="1000"/>
    <n v="3650"/>
    <n v="0.27397260273972601"/>
    <x v="0"/>
  </r>
  <r>
    <d v="2021-02-10T00:00:00"/>
    <s v="Intercity Transport to Kampala"/>
    <x v="0"/>
    <x v="0"/>
    <n v="50000"/>
    <n v="3650"/>
    <n v="13.698630136986301"/>
    <x v="0"/>
  </r>
  <r>
    <d v="2021-02-10T00:00:00"/>
    <s v="Local Transport"/>
    <x v="0"/>
    <x v="0"/>
    <n v="8000"/>
    <n v="3650"/>
    <n v="2.1917808219178081"/>
    <x v="0"/>
  </r>
  <r>
    <d v="2021-02-10T00:00:00"/>
    <s v="Snacks "/>
    <x v="7"/>
    <x v="0"/>
    <n v="6000"/>
    <n v="3650"/>
    <n v="1.6438356164383561"/>
    <x v="0"/>
  </r>
  <r>
    <d v="2021-02-10T00:00:00"/>
    <s v="Snacks "/>
    <x v="7"/>
    <x v="0"/>
    <n v="6500"/>
    <n v="3650"/>
    <n v="1.7808219178082192"/>
    <x v="0"/>
  </r>
  <r>
    <d v="2021-02-10T00:00:00"/>
    <s v="Local transport"/>
    <x v="0"/>
    <x v="3"/>
    <n v="10000"/>
    <n v="3650"/>
    <n v="2.7397260273972601"/>
    <x v="3"/>
  </r>
  <r>
    <d v="2021-02-10T00:00:00"/>
    <s v="Local transport"/>
    <x v="0"/>
    <x v="3"/>
    <n v="13000"/>
    <n v="3650"/>
    <n v="3.5616438356164384"/>
    <x v="3"/>
  </r>
  <r>
    <d v="2021-02-10T00:00:00"/>
    <s v="Local Transport"/>
    <x v="0"/>
    <x v="3"/>
    <n v="7500"/>
    <n v="3650"/>
    <n v="2.0547945205479454"/>
    <x v="4"/>
  </r>
  <r>
    <d v="2021-02-10T00:00:00"/>
    <s v="Local Transport"/>
    <x v="0"/>
    <x v="3"/>
    <n v="7500"/>
    <n v="3650"/>
    <n v="2.0547945205479454"/>
    <x v="4"/>
  </r>
  <r>
    <d v="2021-02-10T00:00:00"/>
    <s v="Local Transport"/>
    <x v="0"/>
    <x v="0"/>
    <n v="6000"/>
    <n v="3650"/>
    <n v="1.6438356164383561"/>
    <x v="1"/>
  </r>
  <r>
    <d v="2021-02-10T00:00:00"/>
    <s v="Local Transport"/>
    <x v="0"/>
    <x v="0"/>
    <n v="12000"/>
    <n v="3650"/>
    <n v="3.2876712328767121"/>
    <x v="1"/>
  </r>
  <r>
    <d v="2021-02-10T00:00:00"/>
    <s v="Local Transport"/>
    <x v="0"/>
    <x v="0"/>
    <n v="12000"/>
    <n v="3650"/>
    <n v="3.2876712328767121"/>
    <x v="1"/>
  </r>
  <r>
    <d v="2021-02-10T00:00:00"/>
    <s v="Local Transport"/>
    <x v="0"/>
    <x v="0"/>
    <n v="9000"/>
    <n v="3650"/>
    <n v="2.4657534246575343"/>
    <x v="1"/>
  </r>
  <r>
    <d v="2021-02-10T00:00:00"/>
    <s v="Trust Building"/>
    <x v="1"/>
    <x v="0"/>
    <n v="5000"/>
    <n v="3650"/>
    <n v="1.3698630136986301"/>
    <x v="1"/>
  </r>
  <r>
    <d v="2021-02-10T00:00:00"/>
    <s v="Trust Building"/>
    <x v="1"/>
    <x v="0"/>
    <n v="3000"/>
    <n v="3650"/>
    <n v="0.82191780821917804"/>
    <x v="1"/>
  </r>
  <r>
    <d v="2021-02-10T00:00:00"/>
    <s v="Trust Building"/>
    <x v="1"/>
    <x v="0"/>
    <n v="2000"/>
    <n v="3650"/>
    <n v="0.54794520547945202"/>
    <x v="1"/>
  </r>
  <r>
    <d v="2021-02-11T00:00:00"/>
    <s v="Local Transport"/>
    <x v="0"/>
    <x v="0"/>
    <n v="12000"/>
    <n v="3650"/>
    <n v="3.2876712328767121"/>
    <x v="0"/>
  </r>
  <r>
    <d v="2021-02-11T00:00:00"/>
    <s v="Local Transport"/>
    <x v="0"/>
    <x v="0"/>
    <n v="10000"/>
    <n v="3650"/>
    <n v="2.7397260273972601"/>
    <x v="0"/>
  </r>
  <r>
    <d v="2021-02-11T00:00:00"/>
    <s v="Local Transport"/>
    <x v="0"/>
    <x v="0"/>
    <n v="9000"/>
    <n v="3650"/>
    <n v="2.4657534246575343"/>
    <x v="0"/>
  </r>
  <r>
    <d v="2021-02-11T00:00:00"/>
    <s v="Local Transport"/>
    <x v="0"/>
    <x v="0"/>
    <n v="6000"/>
    <n v="3650"/>
    <n v="1.6438356164383561"/>
    <x v="0"/>
  </r>
  <r>
    <d v="2021-02-11T00:00:00"/>
    <s v="Trust Building"/>
    <x v="1"/>
    <x v="0"/>
    <n v="6000"/>
    <n v="3650"/>
    <n v="1.6438356164383561"/>
    <x v="0"/>
  </r>
  <r>
    <d v="2021-02-11T00:00:00"/>
    <s v="Trust Building"/>
    <x v="1"/>
    <x v="0"/>
    <n v="1000"/>
    <n v="3650"/>
    <n v="0.27397260273972601"/>
    <x v="0"/>
  </r>
  <r>
    <d v="2021-02-11T00:00:00"/>
    <s v="Trust Building"/>
    <x v="1"/>
    <x v="0"/>
    <n v="3000"/>
    <n v="3650"/>
    <n v="0.82191780821917804"/>
    <x v="0"/>
  </r>
  <r>
    <d v="2021-02-11T00:00:00"/>
    <s v="Local Transport"/>
    <x v="0"/>
    <x v="0"/>
    <n v="12000"/>
    <n v="3650"/>
    <n v="3.2876712328767121"/>
    <x v="1"/>
  </r>
  <r>
    <d v="2021-02-11T00:00:00"/>
    <s v="Local Transport"/>
    <x v="0"/>
    <x v="0"/>
    <n v="5000"/>
    <n v="3650"/>
    <n v="1.3698630136986301"/>
    <x v="1"/>
  </r>
  <r>
    <d v="2021-02-11T00:00:00"/>
    <s v="Local Transport"/>
    <x v="0"/>
    <x v="0"/>
    <n v="11000"/>
    <n v="3650"/>
    <n v="3.0136986301369864"/>
    <x v="1"/>
  </r>
  <r>
    <d v="2021-02-11T00:00:00"/>
    <s v="Local Transport"/>
    <x v="0"/>
    <x v="0"/>
    <n v="7000"/>
    <n v="3650"/>
    <n v="1.9178082191780821"/>
    <x v="1"/>
  </r>
  <r>
    <d v="2021-02-11T00:00:00"/>
    <s v="Trust Building"/>
    <x v="1"/>
    <x v="0"/>
    <n v="4000"/>
    <n v="3650"/>
    <n v="1.095890410958904"/>
    <x v="1"/>
  </r>
  <r>
    <d v="2021-02-11T00:00:00"/>
    <s v="Trust Building"/>
    <x v="1"/>
    <x v="0"/>
    <n v="2000"/>
    <n v="3650"/>
    <n v="0.54794520547945202"/>
    <x v="1"/>
  </r>
  <r>
    <d v="2021-02-11T00:00:00"/>
    <s v="Trust Building"/>
    <x v="1"/>
    <x v="0"/>
    <n v="4000"/>
    <n v="3650"/>
    <n v="1.095890410958904"/>
    <x v="1"/>
  </r>
  <r>
    <d v="2021-02-12T00:00:00"/>
    <s v="Local Transport"/>
    <x v="0"/>
    <x v="0"/>
    <n v="10000"/>
    <n v="3650"/>
    <n v="2.7397260273972601"/>
    <x v="1"/>
  </r>
  <r>
    <d v="2021-02-12T00:00:00"/>
    <s v="Local Transport"/>
    <x v="0"/>
    <x v="0"/>
    <n v="9000"/>
    <n v="3650"/>
    <n v="2.4657534246575343"/>
    <x v="1"/>
  </r>
  <r>
    <d v="2021-02-12T00:00:00"/>
    <s v="Local Transport"/>
    <x v="0"/>
    <x v="0"/>
    <n v="11000"/>
    <n v="3650"/>
    <n v="3.0136986301369864"/>
    <x v="1"/>
  </r>
  <r>
    <d v="2021-02-12T00:00:00"/>
    <s v="Local Transport"/>
    <x v="0"/>
    <x v="0"/>
    <n v="6000"/>
    <n v="3650"/>
    <n v="1.6438356164383561"/>
    <x v="1"/>
  </r>
  <r>
    <d v="2021-02-12T00:00:00"/>
    <s v="Trust Building"/>
    <x v="1"/>
    <x v="0"/>
    <n v="4000"/>
    <n v="3650"/>
    <n v="1.095890410958904"/>
    <x v="1"/>
  </r>
  <r>
    <d v="2021-02-12T00:00:00"/>
    <s v="Trust Building"/>
    <x v="1"/>
    <x v="0"/>
    <n v="4000"/>
    <n v="3650"/>
    <n v="1.095890410958904"/>
    <x v="1"/>
  </r>
  <r>
    <d v="2021-02-12T00:00:00"/>
    <s v="Trust Building"/>
    <x v="1"/>
    <x v="0"/>
    <n v="2000"/>
    <n v="3650"/>
    <n v="0.54794520547945202"/>
    <x v="1"/>
  </r>
  <r>
    <d v="2021-02-12T00:00:00"/>
    <s v="Local Transport"/>
    <x v="0"/>
    <x v="0"/>
    <n v="8000"/>
    <n v="3650"/>
    <n v="2.1917808219178081"/>
    <x v="0"/>
  </r>
  <r>
    <d v="2021-02-12T00:00:00"/>
    <s v="Local Transport"/>
    <x v="0"/>
    <x v="0"/>
    <n v="16000"/>
    <n v="3650"/>
    <n v="4.3835616438356162"/>
    <x v="0"/>
  </r>
  <r>
    <d v="2021-02-12T00:00:00"/>
    <s v="Local Transport"/>
    <x v="0"/>
    <x v="0"/>
    <n v="8000"/>
    <n v="3650"/>
    <n v="2.1917808219178081"/>
    <x v="0"/>
  </r>
  <r>
    <d v="2021-02-12T00:00:00"/>
    <s v="Local Transport"/>
    <x v="0"/>
    <x v="0"/>
    <n v="9000"/>
    <n v="3650"/>
    <n v="2.4657534246575343"/>
    <x v="0"/>
  </r>
  <r>
    <d v="2021-02-12T00:00:00"/>
    <s v="Trust Building"/>
    <x v="1"/>
    <x v="0"/>
    <n v="4000"/>
    <n v="3650"/>
    <n v="1.095890410958904"/>
    <x v="0"/>
  </r>
  <r>
    <d v="2021-02-12T00:00:00"/>
    <s v="Trust Building"/>
    <x v="1"/>
    <x v="0"/>
    <n v="3000"/>
    <n v="3650"/>
    <n v="0.82191780821917804"/>
    <x v="0"/>
  </r>
  <r>
    <d v="2021-02-12T00:00:00"/>
    <s v="Trust Building"/>
    <x v="1"/>
    <x v="0"/>
    <n v="3000"/>
    <n v="3650"/>
    <n v="0.82191780821917804"/>
    <x v="0"/>
  </r>
  <r>
    <d v="2021-02-12T00:00:00"/>
    <s v="Kampala Language Center(Feb.French calsses)"/>
    <x v="3"/>
    <x v="2"/>
    <n v="200000"/>
    <n v="3650"/>
    <n v="54.794520547945204"/>
    <x v="5"/>
  </r>
  <r>
    <d v="2021-02-15T00:00:00"/>
    <s v="Jan. &amp; Feb Rent-Summit Projekt Ltd"/>
    <x v="9"/>
    <x v="1"/>
    <n v="7300000"/>
    <n v="3650"/>
    <n v="2000"/>
    <x v="2"/>
  </r>
  <r>
    <d v="2021-02-15T00:00:00"/>
    <s v="Cheque clearance charges"/>
    <x v="4"/>
    <x v="1"/>
    <n v="2600"/>
    <n v="3650"/>
    <n v="0.71232876712328763"/>
    <x v="2"/>
  </r>
  <r>
    <d v="2021-02-15T00:00:00"/>
    <s v="Local Transport"/>
    <x v="0"/>
    <x v="0"/>
    <n v="11000"/>
    <n v="3650"/>
    <n v="3.0136986301369864"/>
    <x v="0"/>
  </r>
  <r>
    <d v="2021-02-15T00:00:00"/>
    <s v="Local Transport"/>
    <x v="0"/>
    <x v="0"/>
    <n v="9000"/>
    <n v="3650"/>
    <n v="2.4657534246575343"/>
    <x v="0"/>
  </r>
  <r>
    <d v="2021-02-15T00:00:00"/>
    <s v="Local Transport"/>
    <x v="0"/>
    <x v="0"/>
    <n v="10000"/>
    <n v="3650"/>
    <n v="2.7397260273972601"/>
    <x v="0"/>
  </r>
  <r>
    <d v="2021-02-15T00:00:00"/>
    <s v="Local Transport"/>
    <x v="0"/>
    <x v="0"/>
    <n v="10000"/>
    <n v="3650"/>
    <n v="2.7397260273972601"/>
    <x v="0"/>
  </r>
  <r>
    <d v="2021-02-15T00:00:00"/>
    <s v="Trust Building"/>
    <x v="1"/>
    <x v="0"/>
    <n v="6000"/>
    <n v="3650"/>
    <n v="1.6438356164383561"/>
    <x v="0"/>
  </r>
  <r>
    <d v="2021-02-15T00:00:00"/>
    <s v="Trust Building"/>
    <x v="1"/>
    <x v="0"/>
    <n v="1000"/>
    <n v="3650"/>
    <n v="0.27397260273972601"/>
    <x v="0"/>
  </r>
  <r>
    <d v="2021-02-15T00:00:00"/>
    <s v="Trust Building"/>
    <x v="1"/>
    <x v="0"/>
    <n v="3000"/>
    <n v="3650"/>
    <n v="0.82191780821917804"/>
    <x v="0"/>
  </r>
  <r>
    <d v="2021-02-15T00:00:00"/>
    <s v="Local Transport"/>
    <x v="0"/>
    <x v="0"/>
    <n v="7000"/>
    <n v="3650"/>
    <n v="1.9178082191780821"/>
    <x v="1"/>
  </r>
  <r>
    <d v="2021-02-15T00:00:00"/>
    <s v="Local Transport"/>
    <x v="0"/>
    <x v="0"/>
    <n v="12000"/>
    <n v="3650"/>
    <n v="3.2876712328767121"/>
    <x v="1"/>
  </r>
  <r>
    <d v="2021-02-15T00:00:00"/>
    <s v="Local Transport"/>
    <x v="0"/>
    <x v="0"/>
    <n v="10000"/>
    <n v="3650"/>
    <n v="2.7397260273972601"/>
    <x v="1"/>
  </r>
  <r>
    <d v="2021-02-15T00:00:00"/>
    <s v="Local Transport"/>
    <x v="0"/>
    <x v="0"/>
    <n v="9000"/>
    <n v="3650"/>
    <n v="2.4657534246575343"/>
    <x v="1"/>
  </r>
  <r>
    <d v="2021-02-15T00:00:00"/>
    <s v="Trust Building"/>
    <x v="1"/>
    <x v="0"/>
    <n v="4500"/>
    <n v="3650"/>
    <n v="1.2328767123287672"/>
    <x v="1"/>
  </r>
  <r>
    <d v="2021-02-15T00:00:00"/>
    <s v="Trust Building"/>
    <x v="1"/>
    <x v="0"/>
    <n v="4000"/>
    <n v="3650"/>
    <n v="1.095890410958904"/>
    <x v="1"/>
  </r>
  <r>
    <d v="2021-02-15T00:00:00"/>
    <s v="Trust Building"/>
    <x v="1"/>
    <x v="0"/>
    <n v="1500"/>
    <n v="3650"/>
    <n v="0.41095890410958902"/>
    <x v="1"/>
  </r>
  <r>
    <d v="2021-02-15T00:00:00"/>
    <s v="Local transport"/>
    <x v="0"/>
    <x v="3"/>
    <n v="10000"/>
    <n v="3650"/>
    <n v="2.7397260273972601"/>
    <x v="3"/>
  </r>
  <r>
    <d v="2021-02-15T00:00:00"/>
    <s v="Local transport"/>
    <x v="0"/>
    <x v="3"/>
    <n v="12000"/>
    <n v="3650"/>
    <n v="3.2876712328767121"/>
    <x v="3"/>
  </r>
  <r>
    <d v="2021-02-16T00:00:00"/>
    <s v="Local Transport"/>
    <x v="0"/>
    <x v="0"/>
    <n v="7000"/>
    <n v="3650"/>
    <n v="1.9178082191780821"/>
    <x v="1"/>
  </r>
  <r>
    <d v="2021-02-16T00:00:00"/>
    <s v="Local Transport"/>
    <x v="0"/>
    <x v="0"/>
    <n v="10000"/>
    <n v="3650"/>
    <n v="2.7397260273972601"/>
    <x v="1"/>
  </r>
  <r>
    <d v="2021-02-16T00:00:00"/>
    <s v="Local Transport"/>
    <x v="0"/>
    <x v="0"/>
    <n v="11000"/>
    <n v="3650"/>
    <n v="3.0136986301369864"/>
    <x v="1"/>
  </r>
  <r>
    <d v="2021-02-16T00:00:00"/>
    <s v="Trust Building"/>
    <x v="1"/>
    <x v="0"/>
    <n v="6000"/>
    <n v="3650"/>
    <n v="1.6438356164383561"/>
    <x v="1"/>
  </r>
  <r>
    <d v="2021-02-16T00:00:00"/>
    <s v="Trust Building"/>
    <x v="1"/>
    <x v="0"/>
    <n v="4000"/>
    <n v="3650"/>
    <n v="1.095890410958904"/>
    <x v="1"/>
  </r>
  <r>
    <d v="2021-02-16T00:00:00"/>
    <s v="Local Transport"/>
    <x v="0"/>
    <x v="0"/>
    <n v="12000"/>
    <n v="3650"/>
    <n v="3.2876712328767121"/>
    <x v="0"/>
  </r>
  <r>
    <d v="2021-02-16T00:00:00"/>
    <s v="Local Transport"/>
    <x v="0"/>
    <x v="0"/>
    <n v="10000"/>
    <n v="3650"/>
    <n v="2.7397260273972601"/>
    <x v="0"/>
  </r>
  <r>
    <d v="2021-02-16T00:00:00"/>
    <s v="Local Transport"/>
    <x v="0"/>
    <x v="0"/>
    <n v="8000"/>
    <n v="3650"/>
    <n v="2.1917808219178081"/>
    <x v="0"/>
  </r>
  <r>
    <d v="2021-02-16T00:00:00"/>
    <s v="Trust Building"/>
    <x v="1"/>
    <x v="0"/>
    <n v="4000"/>
    <n v="3650"/>
    <n v="1.095890410958904"/>
    <x v="0"/>
  </r>
  <r>
    <d v="2021-02-16T00:00:00"/>
    <s v="Trust Building"/>
    <x v="1"/>
    <x v="0"/>
    <n v="2000"/>
    <n v="3650"/>
    <n v="0.54794520547945202"/>
    <x v="0"/>
  </r>
  <r>
    <d v="2021-02-16T00:00:00"/>
    <s v="Trust Building"/>
    <x v="1"/>
    <x v="0"/>
    <n v="4000"/>
    <n v="3650"/>
    <n v="1.095890410958904"/>
    <x v="0"/>
  </r>
  <r>
    <d v="2021-02-16T00:00:00"/>
    <s v="Local Transport"/>
    <x v="0"/>
    <x v="4"/>
    <n v="6000"/>
    <n v="3650"/>
    <n v="1.6438356164383561"/>
    <x v="5"/>
  </r>
  <r>
    <d v="2021-02-16T00:00:00"/>
    <s v="Local Transport"/>
    <x v="0"/>
    <x v="4"/>
    <n v="6000"/>
    <n v="3650"/>
    <n v="1.6438356164383561"/>
    <x v="5"/>
  </r>
  <r>
    <d v="2021-02-16T00:00:00"/>
    <s v="1pc high pressure vball valve"/>
    <x v="8"/>
    <x v="1"/>
    <n v="30000"/>
    <n v="3650"/>
    <n v="8.2191780821917817"/>
    <x v="5"/>
  </r>
  <r>
    <d v="2021-02-16T00:00:00"/>
    <s v="1pc gate valve"/>
    <x v="8"/>
    <x v="1"/>
    <n v="30000"/>
    <n v="3650"/>
    <n v="8.2191780821917817"/>
    <x v="5"/>
  </r>
  <r>
    <d v="2021-02-16T00:00:00"/>
    <s v="1 pc reducing bush"/>
    <x v="8"/>
    <x v="1"/>
    <n v="5000"/>
    <n v="3650"/>
    <n v="1.3698630136986301"/>
    <x v="5"/>
  </r>
  <r>
    <d v="2021-02-16T00:00:00"/>
    <s v="Labour for repairing tank"/>
    <x v="8"/>
    <x v="1"/>
    <n v="20000"/>
    <n v="3650"/>
    <n v="5.4794520547945202"/>
    <x v="5"/>
  </r>
  <r>
    <d v="2021-02-17T00:00:00"/>
    <s v="Transfer charges"/>
    <x v="4"/>
    <x v="1"/>
    <n v="2000"/>
    <n v="3650"/>
    <n v="0.54794520547945202"/>
    <x v="8"/>
  </r>
  <r>
    <d v="2021-02-17T00:00:00"/>
    <s v="Cheque clearance charges"/>
    <x v="4"/>
    <x v="1"/>
    <n v="10000"/>
    <n v="3650"/>
    <n v="2.7397260273972601"/>
    <x v="2"/>
  </r>
  <r>
    <d v="2021-02-17T00:00:00"/>
    <s v="Local Transport"/>
    <x v="0"/>
    <x v="0"/>
    <n v="7000"/>
    <n v="3650"/>
    <n v="1.9178082191780821"/>
    <x v="1"/>
  </r>
  <r>
    <d v="2021-02-17T00:00:00"/>
    <s v="Local Transport"/>
    <x v="0"/>
    <x v="0"/>
    <n v="12000"/>
    <n v="3650"/>
    <n v="3.2876712328767121"/>
    <x v="1"/>
  </r>
  <r>
    <d v="2021-02-17T00:00:00"/>
    <s v="Local Transport"/>
    <x v="0"/>
    <x v="0"/>
    <n v="11000"/>
    <n v="3650"/>
    <n v="3.0136986301369864"/>
    <x v="1"/>
  </r>
  <r>
    <d v="2021-02-17T00:00:00"/>
    <s v="Local Transport"/>
    <x v="0"/>
    <x v="0"/>
    <n v="7000"/>
    <n v="3650"/>
    <n v="1.9178082191780821"/>
    <x v="1"/>
  </r>
  <r>
    <d v="2021-02-17T00:00:00"/>
    <s v="Trust Building"/>
    <x v="1"/>
    <x v="0"/>
    <n v="7000"/>
    <n v="3650"/>
    <n v="1.9178082191780821"/>
    <x v="1"/>
  </r>
  <r>
    <d v="2021-02-17T00:00:00"/>
    <s v="Trust Building"/>
    <x v="1"/>
    <x v="0"/>
    <n v="1000"/>
    <n v="3650"/>
    <n v="0.27397260273972601"/>
    <x v="1"/>
  </r>
  <r>
    <d v="2021-02-17T00:00:00"/>
    <s v="Trust Building"/>
    <x v="1"/>
    <x v="0"/>
    <n v="2000"/>
    <n v="3650"/>
    <n v="0.54794520547945202"/>
    <x v="1"/>
  </r>
  <r>
    <d v="2021-02-17T00:00:00"/>
    <s v="Local Transport"/>
    <x v="0"/>
    <x v="0"/>
    <n v="8000"/>
    <n v="3650"/>
    <n v="2.1917808219178081"/>
    <x v="0"/>
  </r>
  <r>
    <d v="2021-02-17T00:00:00"/>
    <s v="Local Transport"/>
    <x v="0"/>
    <x v="0"/>
    <n v="6000"/>
    <n v="3650"/>
    <n v="1.6438356164383561"/>
    <x v="0"/>
  </r>
  <r>
    <d v="2021-02-17T00:00:00"/>
    <s v="Local Transport"/>
    <x v="0"/>
    <x v="0"/>
    <n v="10000"/>
    <n v="3650"/>
    <n v="2.7397260273972601"/>
    <x v="0"/>
  </r>
  <r>
    <d v="2021-02-17T00:00:00"/>
    <s v="Local Transport"/>
    <x v="0"/>
    <x v="0"/>
    <n v="11000"/>
    <n v="3650"/>
    <n v="3.0136986301369864"/>
    <x v="0"/>
  </r>
  <r>
    <d v="2021-02-17T00:00:00"/>
    <s v="Trust Building"/>
    <x v="1"/>
    <x v="0"/>
    <n v="3000"/>
    <n v="3650"/>
    <n v="0.82191780821917804"/>
    <x v="0"/>
  </r>
  <r>
    <d v="2021-02-17T00:00:00"/>
    <s v="Trust Building"/>
    <x v="1"/>
    <x v="0"/>
    <n v="2000"/>
    <n v="3650"/>
    <n v="0.54794520547945202"/>
    <x v="0"/>
  </r>
  <r>
    <d v="2021-02-17T00:00:00"/>
    <s v="Trust Building"/>
    <x v="1"/>
    <x v="0"/>
    <n v="5000"/>
    <n v="3650"/>
    <n v="1.3698630136986301"/>
    <x v="0"/>
  </r>
  <r>
    <d v="2021-02-17T00:00:00"/>
    <s v="Local Transport"/>
    <x v="0"/>
    <x v="3"/>
    <n v="7500"/>
    <n v="3650"/>
    <n v="2.0547945205479454"/>
    <x v="4"/>
  </r>
  <r>
    <d v="2021-02-17T00:00:00"/>
    <s v="Local Transport"/>
    <x v="0"/>
    <x v="3"/>
    <n v="7500"/>
    <n v="3650"/>
    <n v="2.0547945205479454"/>
    <x v="4"/>
  </r>
  <r>
    <d v="2021-02-17T00:00:00"/>
    <s v="Local Transport"/>
    <x v="0"/>
    <x v="4"/>
    <n v="5000"/>
    <n v="3650"/>
    <n v="1.3698630136986301"/>
    <x v="5"/>
  </r>
  <r>
    <d v="2021-02-17T00:00:00"/>
    <s v="Local Transport"/>
    <x v="0"/>
    <x v="4"/>
    <n v="8000"/>
    <n v="3650"/>
    <n v="2.1917808219178081"/>
    <x v="5"/>
  </r>
  <r>
    <d v="2021-02-17T00:00:00"/>
    <s v="Local Transport"/>
    <x v="0"/>
    <x v="4"/>
    <n v="8000"/>
    <n v="3650"/>
    <n v="2.1917808219178081"/>
    <x v="5"/>
  </r>
  <r>
    <d v="2021-02-17T00:00:00"/>
    <s v="Local Transport"/>
    <x v="0"/>
    <x v="4"/>
    <n v="1000"/>
    <n v="3650"/>
    <n v="0.27397260273972601"/>
    <x v="5"/>
  </r>
  <r>
    <d v="2021-02-17T00:00:00"/>
    <s v="Airtime for Lydia"/>
    <x v="5"/>
    <x v="4"/>
    <n v="20000"/>
    <n v="3650"/>
    <n v="5.4794520547945202"/>
    <x v="5"/>
  </r>
  <r>
    <d v="2021-02-17T00:00:00"/>
    <s v="Airtime for Augustus"/>
    <x v="5"/>
    <x v="3"/>
    <n v="20000"/>
    <n v="3650"/>
    <n v="5.4794520547945202"/>
    <x v="3"/>
  </r>
  <r>
    <d v="2021-02-17T00:00:00"/>
    <s v="Airtime for Mary"/>
    <x v="5"/>
    <x v="3"/>
    <n v="20000"/>
    <n v="3650"/>
    <n v="5.4794520547945202"/>
    <x v="4"/>
  </r>
  <r>
    <d v="2021-02-17T00:00:00"/>
    <s v="Airtime for i45"/>
    <x v="5"/>
    <x v="0"/>
    <n v="25000"/>
    <n v="3650"/>
    <n v="6.8493150684931505"/>
    <x v="1"/>
  </r>
  <r>
    <d v="2021-02-17T00:00:00"/>
    <s v="Airtime for i67"/>
    <x v="5"/>
    <x v="0"/>
    <n v="25000"/>
    <n v="3650"/>
    <n v="6.8493150684931505"/>
    <x v="0"/>
  </r>
  <r>
    <d v="2021-02-17T00:00:00"/>
    <s v="Airtime for Guard"/>
    <x v="5"/>
    <x v="1"/>
    <n v="10000"/>
    <n v="3650"/>
    <n v="2.7397260273972601"/>
    <x v="6"/>
  </r>
  <r>
    <d v="2021-02-17T00:00:00"/>
    <s v="20ltrs horse pipe"/>
    <x v="8"/>
    <x v="1"/>
    <n v="100000"/>
    <n v="3650"/>
    <n v="27.397260273972602"/>
    <x v="5"/>
  </r>
  <r>
    <d v="2021-02-17T00:00:00"/>
    <s v="Wilfried's simcard"/>
    <x v="8"/>
    <x v="1"/>
    <n v="4500"/>
    <n v="3650"/>
    <n v="1.2328767123287672"/>
    <x v="5"/>
  </r>
  <r>
    <d v="2021-02-17T00:00:00"/>
    <s v="Repairs to digital scale"/>
    <x v="10"/>
    <x v="1"/>
    <n v="7000"/>
    <n v="3650"/>
    <n v="1.9178082191780821"/>
    <x v="5"/>
  </r>
  <r>
    <d v="2021-02-17T00:00:00"/>
    <s v="Local Transport"/>
    <x v="0"/>
    <x v="3"/>
    <n v="8000"/>
    <n v="3650"/>
    <n v="2.1917808219178081"/>
    <x v="3"/>
  </r>
  <r>
    <d v="2021-02-17T00:00:00"/>
    <s v="Local Transport"/>
    <x v="0"/>
    <x v="3"/>
    <n v="6000"/>
    <n v="3650"/>
    <n v="1.6438356164383561"/>
    <x v="3"/>
  </r>
  <r>
    <d v="2021-02-17T00:00:00"/>
    <s v="Local Transport"/>
    <x v="0"/>
    <x v="3"/>
    <n v="7000"/>
    <n v="3650"/>
    <n v="1.9178082191780821"/>
    <x v="3"/>
  </r>
  <r>
    <d v="2021-02-18T00:00:00"/>
    <s v="Local Transport"/>
    <x v="0"/>
    <x v="4"/>
    <n v="5000"/>
    <n v="3650"/>
    <n v="1.3698630136986301"/>
    <x v="5"/>
  </r>
  <r>
    <d v="2021-02-18T00:00:00"/>
    <s v="Local Transport"/>
    <x v="0"/>
    <x v="4"/>
    <n v="4000"/>
    <n v="3650"/>
    <n v="1.095890410958904"/>
    <x v="5"/>
  </r>
  <r>
    <d v="2021-02-18T00:00:00"/>
    <s v="Local Transport"/>
    <x v="0"/>
    <x v="4"/>
    <n v="1000"/>
    <n v="3650"/>
    <n v="0.27397260273972601"/>
    <x v="5"/>
  </r>
  <r>
    <d v="2021-02-18T00:00:00"/>
    <s v="20ltrs petrol for office generator"/>
    <x v="8"/>
    <x v="1"/>
    <n v="79036"/>
    <n v="3650"/>
    <n v="21.653698630136986"/>
    <x v="5"/>
  </r>
  <r>
    <d v="2021-02-18T00:00:00"/>
    <s v="January NSSF-Lydia"/>
    <x v="3"/>
    <x v="4"/>
    <n v="654720"/>
    <n v="3650"/>
    <n v="179.37534246575342"/>
    <x v="2"/>
  </r>
  <r>
    <d v="2021-02-18T00:00:00"/>
    <s v="January NSSF-Augustus"/>
    <x v="3"/>
    <x v="3"/>
    <n v="408960"/>
    <n v="3650"/>
    <n v="112.04383561643836"/>
    <x v="2"/>
  </r>
  <r>
    <d v="2021-02-18T00:00:00"/>
    <s v="January NSSF-Mary"/>
    <x v="3"/>
    <x v="3"/>
    <n v="323550"/>
    <n v="3650"/>
    <n v="88.643835616438352"/>
    <x v="2"/>
  </r>
  <r>
    <d v="2021-02-18T00:00:00"/>
    <s v="Local Transport"/>
    <x v="0"/>
    <x v="0"/>
    <n v="9000"/>
    <n v="3650"/>
    <n v="2.4657534246575343"/>
    <x v="0"/>
  </r>
  <r>
    <d v="2021-02-18T00:00:00"/>
    <s v="Local Transport"/>
    <x v="0"/>
    <x v="0"/>
    <n v="10000"/>
    <n v="3650"/>
    <n v="2.7397260273972601"/>
    <x v="0"/>
  </r>
  <r>
    <d v="2021-02-18T00:00:00"/>
    <s v="Local Transport"/>
    <x v="0"/>
    <x v="0"/>
    <n v="11000"/>
    <n v="3650"/>
    <n v="3.0136986301369864"/>
    <x v="0"/>
  </r>
  <r>
    <d v="2021-02-18T00:00:00"/>
    <s v="Local Transport"/>
    <x v="0"/>
    <x v="0"/>
    <n v="7000"/>
    <n v="3650"/>
    <n v="1.9178082191780821"/>
    <x v="0"/>
  </r>
  <r>
    <d v="2021-02-18T00:00:00"/>
    <s v="Trust Building"/>
    <x v="1"/>
    <x v="0"/>
    <n v="1000"/>
    <n v="3650"/>
    <n v="0.27397260273972601"/>
    <x v="0"/>
  </r>
  <r>
    <d v="2021-02-18T00:00:00"/>
    <s v="Trust Building"/>
    <x v="1"/>
    <x v="0"/>
    <n v="5000"/>
    <n v="3650"/>
    <n v="1.3698630136986301"/>
    <x v="0"/>
  </r>
  <r>
    <d v="2021-02-18T00:00:00"/>
    <s v="Trust Building"/>
    <x v="1"/>
    <x v="0"/>
    <n v="4000"/>
    <n v="3650"/>
    <n v="1.095890410958904"/>
    <x v="0"/>
  </r>
  <r>
    <d v="2021-02-18T00:00:00"/>
    <s v="Local Transport"/>
    <x v="0"/>
    <x v="0"/>
    <n v="7000"/>
    <n v="3650"/>
    <n v="1.9178082191780821"/>
    <x v="1"/>
  </r>
  <r>
    <d v="2021-02-18T00:00:00"/>
    <s v="Local Transport"/>
    <x v="0"/>
    <x v="0"/>
    <n v="12000"/>
    <n v="3650"/>
    <n v="3.2876712328767121"/>
    <x v="1"/>
  </r>
  <r>
    <d v="2021-02-18T00:00:00"/>
    <s v="Local Transport"/>
    <x v="0"/>
    <x v="0"/>
    <n v="12000"/>
    <n v="3650"/>
    <n v="3.2876712328767121"/>
    <x v="1"/>
  </r>
  <r>
    <d v="2021-02-18T00:00:00"/>
    <s v="Local Transport"/>
    <x v="0"/>
    <x v="0"/>
    <n v="7000"/>
    <n v="3650"/>
    <n v="1.9178082191780821"/>
    <x v="1"/>
  </r>
  <r>
    <d v="2021-02-18T00:00:00"/>
    <s v="Trust Building"/>
    <x v="1"/>
    <x v="0"/>
    <n v="5000"/>
    <n v="3650"/>
    <n v="1.3698630136986301"/>
    <x v="1"/>
  </r>
  <r>
    <d v="2021-02-18T00:00:00"/>
    <s v="Trust Building"/>
    <x v="1"/>
    <x v="0"/>
    <n v="3000"/>
    <n v="3650"/>
    <n v="0.82191780821917804"/>
    <x v="1"/>
  </r>
  <r>
    <d v="2021-02-18T00:00:00"/>
    <s v="Trust Building"/>
    <x v="1"/>
    <x v="0"/>
    <n v="2000"/>
    <n v="3650"/>
    <n v="0.54794520547945202"/>
    <x v="1"/>
  </r>
  <r>
    <d v="2021-02-19T00:00:00"/>
    <s v="Local Transport"/>
    <x v="0"/>
    <x v="0"/>
    <n v="11000"/>
    <n v="3650"/>
    <n v="3.0136986301369864"/>
    <x v="0"/>
  </r>
  <r>
    <d v="2021-02-19T00:00:00"/>
    <s v="Local Transport"/>
    <x v="0"/>
    <x v="0"/>
    <n v="8000"/>
    <n v="3650"/>
    <n v="2.1917808219178081"/>
    <x v="0"/>
  </r>
  <r>
    <d v="2021-02-19T00:00:00"/>
    <s v="Local Transport"/>
    <x v="0"/>
    <x v="0"/>
    <n v="9000"/>
    <n v="3650"/>
    <n v="2.4657534246575343"/>
    <x v="0"/>
  </r>
  <r>
    <d v="2021-02-19T00:00:00"/>
    <s v="Trust Building"/>
    <x v="1"/>
    <x v="0"/>
    <n v="6000"/>
    <n v="3650"/>
    <n v="1.6438356164383561"/>
    <x v="0"/>
  </r>
  <r>
    <d v="2021-02-19T00:00:00"/>
    <s v="Trust Building"/>
    <x v="1"/>
    <x v="0"/>
    <n v="2000"/>
    <n v="3650"/>
    <n v="0.54794520547945202"/>
    <x v="0"/>
  </r>
  <r>
    <d v="2021-02-19T00:00:00"/>
    <s v="Trust Building"/>
    <x v="1"/>
    <x v="0"/>
    <n v="2000"/>
    <n v="3650"/>
    <n v="0.54794520547945202"/>
    <x v="0"/>
  </r>
  <r>
    <d v="2021-02-19T00:00:00"/>
    <s v="Local Transport"/>
    <x v="0"/>
    <x v="0"/>
    <n v="11000"/>
    <n v="3650"/>
    <n v="3.0136986301369864"/>
    <x v="1"/>
  </r>
  <r>
    <d v="2021-02-19T00:00:00"/>
    <s v="Local Transport"/>
    <x v="0"/>
    <x v="0"/>
    <n v="12000"/>
    <n v="3650"/>
    <n v="3.2876712328767121"/>
    <x v="1"/>
  </r>
  <r>
    <d v="2021-02-19T00:00:00"/>
    <s v="Local Transport"/>
    <x v="0"/>
    <x v="0"/>
    <n v="7000"/>
    <n v="3650"/>
    <n v="1.9178082191780821"/>
    <x v="1"/>
  </r>
  <r>
    <d v="2021-02-19T00:00:00"/>
    <s v="Trust Building"/>
    <x v="1"/>
    <x v="0"/>
    <n v="7000"/>
    <n v="3650"/>
    <n v="1.9178082191780821"/>
    <x v="1"/>
  </r>
  <r>
    <d v="2021-02-19T00:00:00"/>
    <s v="Trust Building"/>
    <x v="1"/>
    <x v="0"/>
    <n v="2000"/>
    <n v="3650"/>
    <n v="0.54794520547945202"/>
    <x v="1"/>
  </r>
  <r>
    <d v="2021-02-19T00:00:00"/>
    <s v="Trust Building"/>
    <x v="1"/>
    <x v="0"/>
    <n v="1000"/>
    <n v="3650"/>
    <n v="0.27397260273972601"/>
    <x v="1"/>
  </r>
  <r>
    <d v="2021-02-19T00:00:00"/>
    <s v="local Transport"/>
    <x v="0"/>
    <x v="3"/>
    <n v="7000"/>
    <n v="3650"/>
    <n v="1.9178082191780821"/>
    <x v="3"/>
  </r>
  <r>
    <d v="2021-02-19T00:00:00"/>
    <s v="local Transport"/>
    <x v="0"/>
    <x v="3"/>
    <n v="7000"/>
    <n v="3650"/>
    <n v="1.9178082191780821"/>
    <x v="3"/>
  </r>
  <r>
    <d v="2021-02-19T00:00:00"/>
    <s v="local Transport"/>
    <x v="0"/>
    <x v="3"/>
    <n v="9000"/>
    <n v="3650"/>
    <n v="2.4657534246575343"/>
    <x v="3"/>
  </r>
  <r>
    <d v="2021-02-19T00:00:00"/>
    <s v="Local transport"/>
    <x v="0"/>
    <x v="3"/>
    <n v="10000"/>
    <n v="3650"/>
    <n v="2.7397260273972601"/>
    <x v="3"/>
  </r>
  <r>
    <d v="2021-02-19T00:00:00"/>
    <s v="Local transport"/>
    <x v="0"/>
    <x v="3"/>
    <n v="11000"/>
    <n v="3650"/>
    <n v="3.0136986301369864"/>
    <x v="3"/>
  </r>
  <r>
    <d v="2021-02-20T00:00:00"/>
    <s v="Deez Martial Arts club (Feb) for 5 people"/>
    <x v="11"/>
    <x v="2"/>
    <n v="330000"/>
    <n v="3650"/>
    <n v="90.410958904109592"/>
    <x v="5"/>
  </r>
  <r>
    <d v="2021-02-20T00:00:00"/>
    <s v="Airtime "/>
    <x v="5"/>
    <x v="0"/>
    <n v="20000"/>
    <n v="3650"/>
    <n v="5.4794520547945202"/>
    <x v="9"/>
  </r>
  <r>
    <d v="2021-02-20T00:00:00"/>
    <s v="OTT for 1 week"/>
    <x v="5"/>
    <x v="0"/>
    <n v="6000"/>
    <n v="3650"/>
    <n v="1.6438356164383561"/>
    <x v="9"/>
  </r>
  <r>
    <d v="2021-02-21T00:00:00"/>
    <s v="Local Transport"/>
    <x v="0"/>
    <x v="0"/>
    <n v="4000"/>
    <n v="3650"/>
    <n v="1.095890410958904"/>
    <x v="0"/>
  </r>
  <r>
    <d v="2021-02-21T00:00:00"/>
    <s v="Local Transport"/>
    <x v="0"/>
    <x v="0"/>
    <n v="8000"/>
    <n v="3650"/>
    <n v="2.1917808219178081"/>
    <x v="0"/>
  </r>
  <r>
    <d v="2021-02-21T00:00:00"/>
    <s v="Local Transport"/>
    <x v="0"/>
    <x v="0"/>
    <n v="6000"/>
    <n v="3650"/>
    <n v="1.6438356164383561"/>
    <x v="0"/>
  </r>
  <r>
    <d v="2021-02-21T00:00:00"/>
    <s v="Local Transport"/>
    <x v="0"/>
    <x v="0"/>
    <n v="2000"/>
    <n v="3650"/>
    <n v="0.54794520547945202"/>
    <x v="0"/>
  </r>
  <r>
    <d v="2021-02-21T00:00:00"/>
    <s v="Local Transport"/>
    <x v="0"/>
    <x v="0"/>
    <n v="2000"/>
    <n v="3650"/>
    <n v="0.54794520547945202"/>
    <x v="0"/>
  </r>
  <r>
    <d v="2021-02-21T00:00:00"/>
    <s v="Local Transport"/>
    <x v="0"/>
    <x v="0"/>
    <n v="24000"/>
    <n v="3650"/>
    <n v="6.5753424657534243"/>
    <x v="0"/>
  </r>
  <r>
    <d v="2021-02-21T00:00:00"/>
    <s v="Local Transport"/>
    <x v="0"/>
    <x v="0"/>
    <n v="12000"/>
    <n v="3650"/>
    <n v="3.2876712328767121"/>
    <x v="0"/>
  </r>
  <r>
    <d v="2021-02-21T00:00:00"/>
    <s v="Local Transport"/>
    <x v="0"/>
    <x v="0"/>
    <n v="16000"/>
    <n v="3650"/>
    <n v="4.3835616438356162"/>
    <x v="0"/>
  </r>
  <r>
    <d v="2021-02-21T00:00:00"/>
    <s v="Electrical replacements at office"/>
    <x v="10"/>
    <x v="1"/>
    <n v="110000"/>
    <n v="3650"/>
    <n v="30.136986301369863"/>
    <x v="5"/>
  </r>
  <r>
    <d v="2021-02-21T00:00:00"/>
    <s v="Labour for repairs (Nambale Electricals)"/>
    <x v="10"/>
    <x v="1"/>
    <n v="65000"/>
    <n v="3650"/>
    <n v="17.80821917808219"/>
    <x v="5"/>
  </r>
  <r>
    <d v="2021-02-21T00:00:00"/>
    <s v="Local Transport"/>
    <x v="0"/>
    <x v="4"/>
    <n v="3000"/>
    <n v="3650"/>
    <n v="0.82191780821917804"/>
    <x v="5"/>
  </r>
  <r>
    <d v="2021-02-21T00:00:00"/>
    <s v="Local Transport"/>
    <x v="0"/>
    <x v="4"/>
    <n v="3000"/>
    <n v="3650"/>
    <n v="0.82191780821917804"/>
    <x v="5"/>
  </r>
  <r>
    <d v="2021-02-21T00:00:00"/>
    <s v="Visa Payment"/>
    <x v="12"/>
    <x v="1"/>
    <n v="200000"/>
    <n v="3650"/>
    <n v="54.794520547945204"/>
    <x v="5"/>
  </r>
  <r>
    <d v="2021-02-21T00:00:00"/>
    <s v="Transfer charges"/>
    <x v="2"/>
    <x v="1"/>
    <n v="13000"/>
    <n v="3650"/>
    <n v="3.5616438356164384"/>
    <x v="5"/>
  </r>
  <r>
    <d v="2021-02-21T00:00:00"/>
    <s v="Breakfast"/>
    <x v="7"/>
    <x v="0"/>
    <n v="12000"/>
    <n v="3650"/>
    <n v="3.2876712328767121"/>
    <x v="9"/>
  </r>
  <r>
    <d v="2021-02-21T00:00:00"/>
    <s v="Lunch"/>
    <x v="7"/>
    <x v="0"/>
    <n v="8000"/>
    <n v="3650"/>
    <n v="2.1917808219178081"/>
    <x v="9"/>
  </r>
  <r>
    <d v="2021-02-21T00:00:00"/>
    <s v="Dinner"/>
    <x v="7"/>
    <x v="0"/>
    <n v="6000"/>
    <n v="3650"/>
    <n v="1.6438356164383561"/>
    <x v="9"/>
  </r>
  <r>
    <d v="2021-02-21T00:00:00"/>
    <s v="Snacks"/>
    <x v="7"/>
    <x v="0"/>
    <n v="5000"/>
    <n v="3650"/>
    <n v="1.3698630136986301"/>
    <x v="9"/>
  </r>
  <r>
    <d v="2021-02-22T00:00:00"/>
    <s v="Breakfast/Lunch/Dinner/Snacks"/>
    <x v="7"/>
    <x v="0"/>
    <n v="32000"/>
    <n v="3650"/>
    <n v="8.7671232876712324"/>
    <x v="9"/>
  </r>
  <r>
    <d v="2021-02-22T00:00:00"/>
    <s v="Local Transport"/>
    <x v="0"/>
    <x v="0"/>
    <n v="4000"/>
    <n v="3650"/>
    <n v="1.095890410958904"/>
    <x v="9"/>
  </r>
  <r>
    <d v="2021-02-22T00:00:00"/>
    <s v="Local transport"/>
    <x v="0"/>
    <x v="4"/>
    <n v="5000"/>
    <n v="3650"/>
    <n v="1.3698630136986301"/>
    <x v="5"/>
  </r>
  <r>
    <d v="2021-02-22T00:00:00"/>
    <s v="3 bottles of rwenzori drinking water"/>
    <x v="8"/>
    <x v="1"/>
    <n v="45000"/>
    <n v="3650"/>
    <n v="12.328767123287671"/>
    <x v="5"/>
  </r>
  <r>
    <d v="2021-02-22T00:00:00"/>
    <s v="Airtime for i45"/>
    <x v="5"/>
    <x v="0"/>
    <n v="25000"/>
    <n v="3650"/>
    <n v="6.8493150684931505"/>
    <x v="1"/>
  </r>
  <r>
    <d v="2021-02-22T00:00:00"/>
    <s v="Airtime for i67"/>
    <x v="5"/>
    <x v="0"/>
    <n v="25000"/>
    <n v="3650"/>
    <n v="6.8493150684931505"/>
    <x v="0"/>
  </r>
  <r>
    <d v="2021-02-22T00:00:00"/>
    <s v="Airtime for Augustus"/>
    <x v="5"/>
    <x v="3"/>
    <n v="20000"/>
    <n v="3650"/>
    <n v="5.4794520547945202"/>
    <x v="3"/>
  </r>
  <r>
    <d v="2021-02-22T00:00:00"/>
    <s v="Airtime for Mary"/>
    <x v="5"/>
    <x v="3"/>
    <n v="20000"/>
    <n v="3650"/>
    <n v="5.4794520547945202"/>
    <x v="4"/>
  </r>
  <r>
    <d v="2021-02-22T00:00:00"/>
    <s v="Airtime for i49"/>
    <x v="5"/>
    <x v="0"/>
    <n v="15000"/>
    <n v="3650"/>
    <n v="4.1095890410958908"/>
    <x v="9"/>
  </r>
  <r>
    <d v="2021-02-22T00:00:00"/>
    <s v="Airtime for i4"/>
    <x v="5"/>
    <x v="0"/>
    <n v="30000"/>
    <n v="3650"/>
    <n v="8.2191780821917817"/>
    <x v="9"/>
  </r>
  <r>
    <d v="2021-02-23T00:00:00"/>
    <s v="Local Transport"/>
    <x v="0"/>
    <x v="4"/>
    <n v="5000"/>
    <n v="3650"/>
    <n v="1.3698630136986301"/>
    <x v="5"/>
  </r>
  <r>
    <d v="2021-02-23T00:00:00"/>
    <s v="Local Transport"/>
    <x v="0"/>
    <x v="4"/>
    <n v="5000"/>
    <n v="3650"/>
    <n v="1.3698630136986301"/>
    <x v="5"/>
  </r>
  <r>
    <d v="2021-02-23T00:00:00"/>
    <s v="Local Transport"/>
    <x v="0"/>
    <x v="4"/>
    <n v="1000"/>
    <n v="3650"/>
    <n v="0.27397260273972601"/>
    <x v="5"/>
  </r>
  <r>
    <d v="2021-02-23T00:00:00"/>
    <s v="4 marker pens @3900"/>
    <x v="8"/>
    <x v="1"/>
    <n v="15600"/>
    <n v="3650"/>
    <n v="4.2739726027397262"/>
    <x v="5"/>
  </r>
  <r>
    <d v="2021-02-23T00:00:00"/>
    <s v="Gorrila coffee"/>
    <x v="8"/>
    <x v="1"/>
    <n v="12900"/>
    <n v="3650"/>
    <n v="3.5342465753424657"/>
    <x v="5"/>
  </r>
  <r>
    <d v="2021-02-23T00:00:00"/>
    <s v="Gorrila coffee"/>
    <x v="8"/>
    <x v="1"/>
    <n v="12900"/>
    <n v="3650"/>
    <n v="3.5342465753424657"/>
    <x v="5"/>
  </r>
  <r>
    <d v="2021-02-23T00:00:00"/>
    <s v="10 Nataraj pens"/>
    <x v="8"/>
    <x v="1"/>
    <n v="19900"/>
    <n v="3650"/>
    <n v="5.4520547945205475"/>
    <x v="5"/>
  </r>
  <r>
    <d v="2021-02-23T00:00:00"/>
    <s v="50 pcs of black pens"/>
    <x v="8"/>
    <x v="1"/>
    <n v="29400"/>
    <n v="3650"/>
    <n v="8.0547945205479454"/>
    <x v="5"/>
  </r>
  <r>
    <d v="2021-02-23T00:00:00"/>
    <s v="Carriage bag"/>
    <x v="8"/>
    <x v="1"/>
    <n v="400"/>
    <n v="3650"/>
    <n v="0.1095890410958904"/>
    <x v="5"/>
  </r>
  <r>
    <d v="2021-02-23T00:00:00"/>
    <s v="Main entrance lock"/>
    <x v="8"/>
    <x v="1"/>
    <n v="94000"/>
    <n v="3650"/>
    <n v="25.753424657534246"/>
    <x v="5"/>
  </r>
  <r>
    <d v="2021-02-23T00:00:00"/>
    <s v="Guest room lock"/>
    <x v="8"/>
    <x v="1"/>
    <n v="35000"/>
    <n v="3650"/>
    <n v="9.5890410958904102"/>
    <x v="5"/>
  </r>
  <r>
    <d v="2021-02-23T00:00:00"/>
    <s v="Labour for repairs (Door locks)"/>
    <x v="10"/>
    <x v="1"/>
    <n v="50000"/>
    <n v="3650"/>
    <n v="13.698630136986301"/>
    <x v="5"/>
  </r>
  <r>
    <d v="2021-02-23T00:00:00"/>
    <s v="Pair of wall clock battries"/>
    <x v="8"/>
    <x v="1"/>
    <n v="6000"/>
    <n v="3650"/>
    <n v="1.6438356164383561"/>
    <x v="5"/>
  </r>
  <r>
    <d v="2021-02-23T00:00:00"/>
    <s v="1 padlock for burglar proof door"/>
    <x v="8"/>
    <x v="1"/>
    <n v="30000"/>
    <n v="3650"/>
    <n v="8.2191780821917817"/>
    <x v="5"/>
  </r>
  <r>
    <d v="2021-02-23T00:00:00"/>
    <s v="Cheque clearance charges"/>
    <x v="4"/>
    <x v="1"/>
    <n v="10000"/>
    <n v="3650"/>
    <n v="2.7397260273972601"/>
    <x v="2"/>
  </r>
  <r>
    <d v="2021-02-23T00:00:00"/>
    <s v="2 pairs of ink catridges"/>
    <x v="8"/>
    <x v="1"/>
    <n v="320000"/>
    <n v="3650"/>
    <n v="87.671232876712324"/>
    <x v="5"/>
  </r>
  <r>
    <d v="2021-02-23T00:00:00"/>
    <s v="Airtime for Lydia"/>
    <x v="5"/>
    <x v="4"/>
    <n v="20000"/>
    <n v="3650"/>
    <n v="5.4794520547945202"/>
    <x v="5"/>
  </r>
  <r>
    <d v="2021-02-23T00:00:00"/>
    <s v="Airtime for Guard"/>
    <x v="5"/>
    <x v="1"/>
    <n v="10000"/>
    <n v="3650"/>
    <n v="2.7397260273972601"/>
    <x v="6"/>
  </r>
  <r>
    <d v="2021-02-23T00:00:00"/>
    <s v="Breakfast"/>
    <x v="7"/>
    <x v="0"/>
    <n v="8000"/>
    <n v="3650"/>
    <n v="2.1917808219178081"/>
    <x v="9"/>
  </r>
  <r>
    <d v="2021-02-23T00:00:00"/>
    <s v="Lunch"/>
    <x v="7"/>
    <x v="0"/>
    <n v="16000"/>
    <n v="3650"/>
    <n v="4.3835616438356162"/>
    <x v="9"/>
  </r>
  <r>
    <d v="2021-02-23T00:00:00"/>
    <s v="Dinner"/>
    <x v="7"/>
    <x v="0"/>
    <n v="5000"/>
    <n v="3650"/>
    <n v="1.3698630136986301"/>
    <x v="9"/>
  </r>
  <r>
    <d v="2021-02-23T00:00:00"/>
    <s v="Local transport"/>
    <x v="0"/>
    <x v="0"/>
    <n v="4000"/>
    <n v="3650"/>
    <n v="1.095890410958904"/>
    <x v="9"/>
  </r>
  <r>
    <d v="2021-02-23T00:00:00"/>
    <s v="Local transport"/>
    <x v="0"/>
    <x v="3"/>
    <n v="8000"/>
    <n v="3650"/>
    <n v="2.1917808219178081"/>
    <x v="3"/>
  </r>
  <r>
    <d v="2021-02-23T00:00:00"/>
    <s v="Local transport"/>
    <x v="0"/>
    <x v="3"/>
    <n v="8000"/>
    <n v="3650"/>
    <n v="2.1917808219178081"/>
    <x v="3"/>
  </r>
  <r>
    <d v="2021-02-23T00:00:00"/>
    <s v="Transfer charges"/>
    <x v="4"/>
    <x v="1"/>
    <n v="2000"/>
    <n v="3650"/>
    <n v="0.54794520547945202"/>
    <x v="8"/>
  </r>
  <r>
    <d v="2021-02-24T00:00:00"/>
    <s v="Local transport"/>
    <x v="0"/>
    <x v="3"/>
    <n v="7500"/>
    <n v="3650"/>
    <n v="2.0547945205479454"/>
    <x v="4"/>
  </r>
  <r>
    <d v="2021-02-24T00:00:00"/>
    <s v="Local transport"/>
    <x v="0"/>
    <x v="3"/>
    <n v="7500"/>
    <n v="3650"/>
    <n v="2.0547945205479454"/>
    <x v="4"/>
  </r>
  <r>
    <d v="2021-02-24T00:00:00"/>
    <s v="Local transport"/>
    <x v="0"/>
    <x v="3"/>
    <n v="10000"/>
    <n v="3650"/>
    <n v="2.7397260273972601"/>
    <x v="4"/>
  </r>
  <r>
    <d v="2021-02-24T00:00:00"/>
    <s v="Local transport"/>
    <x v="0"/>
    <x v="3"/>
    <n v="10000"/>
    <n v="3650"/>
    <n v="2.7397260273972601"/>
    <x v="4"/>
  </r>
  <r>
    <d v="2021-02-24T00:00:00"/>
    <s v="Local transport"/>
    <x v="0"/>
    <x v="3"/>
    <n v="7500"/>
    <n v="3650"/>
    <n v="2.0547945205479454"/>
    <x v="3"/>
  </r>
  <r>
    <d v="2021-02-24T00:00:00"/>
    <s v="Local transport"/>
    <x v="0"/>
    <x v="3"/>
    <n v="7500"/>
    <n v="3650"/>
    <n v="2.0547945205479454"/>
    <x v="3"/>
  </r>
  <r>
    <d v="2021-02-24T00:00:00"/>
    <s v="Local transport"/>
    <x v="0"/>
    <x v="0"/>
    <n v="6000"/>
    <n v="3650"/>
    <n v="1.6438356164383561"/>
    <x v="9"/>
  </r>
  <r>
    <d v="2021-02-24T00:00:00"/>
    <s v="Breakfast"/>
    <x v="7"/>
    <x v="0"/>
    <n v="8000"/>
    <n v="3650"/>
    <n v="2.1917808219178081"/>
    <x v="9"/>
  </r>
  <r>
    <d v="2021-02-24T00:00:00"/>
    <s v="Lunch"/>
    <x v="7"/>
    <x v="0"/>
    <n v="16000"/>
    <n v="3650"/>
    <n v="4.3835616438356162"/>
    <x v="9"/>
  </r>
  <r>
    <d v="2021-02-24T00:00:00"/>
    <s v="Snacks"/>
    <x v="7"/>
    <x v="0"/>
    <n v="6000"/>
    <n v="3650"/>
    <n v="1.6438356164383561"/>
    <x v="9"/>
  </r>
  <r>
    <d v="2021-02-24T00:00:00"/>
    <s v="Local Transport"/>
    <x v="0"/>
    <x v="4"/>
    <n v="6000"/>
    <n v="3650"/>
    <n v="1.6438356164383561"/>
    <x v="5"/>
  </r>
  <r>
    <d v="2021-02-24T00:00:00"/>
    <s v="Local Transport"/>
    <x v="0"/>
    <x v="4"/>
    <n v="4000"/>
    <n v="3650"/>
    <n v="1.095890410958904"/>
    <x v="5"/>
  </r>
  <r>
    <d v="2021-02-24T00:00:00"/>
    <s v="Local Transport"/>
    <x v="0"/>
    <x v="4"/>
    <n v="3000"/>
    <n v="3650"/>
    <n v="0.82191780821917804"/>
    <x v="5"/>
  </r>
  <r>
    <d v="2021-02-24T00:00:00"/>
    <s v="Local Transport"/>
    <x v="0"/>
    <x v="4"/>
    <n v="1000"/>
    <n v="3650"/>
    <n v="0.27397260273972601"/>
    <x v="5"/>
  </r>
  <r>
    <d v="2021-02-24T00:00:00"/>
    <s v="February Salary-Lydia"/>
    <x v="3"/>
    <x v="4"/>
    <n v="2935000"/>
    <n v="3650"/>
    <n v="804.10958904109589"/>
    <x v="2"/>
  </r>
  <r>
    <d v="2021-02-24T00:00:00"/>
    <s v="February Salary-Augustus"/>
    <x v="3"/>
    <x v="3"/>
    <n v="1870000"/>
    <n v="3650"/>
    <n v="512.32876712328766"/>
    <x v="2"/>
  </r>
  <r>
    <d v="2021-02-24T00:00:00"/>
    <s v="February Salary-Mary"/>
    <x v="3"/>
    <x v="3"/>
    <n v="1500000"/>
    <n v="3650"/>
    <n v="410.95890410958901"/>
    <x v="2"/>
  </r>
  <r>
    <d v="2021-02-24T00:00:00"/>
    <s v="February Salary-i45"/>
    <x v="3"/>
    <x v="0"/>
    <n v="740400"/>
    <n v="3650"/>
    <n v="202.84931506849315"/>
    <x v="2"/>
  </r>
  <r>
    <d v="2021-02-24T00:00:00"/>
    <s v="February Salary-i67"/>
    <x v="3"/>
    <x v="0"/>
    <n v="740400"/>
    <n v="3650"/>
    <n v="202.84931506849315"/>
    <x v="2"/>
  </r>
  <r>
    <d v="2021-02-24T00:00:00"/>
    <s v="Local Transport"/>
    <x v="0"/>
    <x v="0"/>
    <n v="4000"/>
    <n v="3650"/>
    <n v="1.095890410958904"/>
    <x v="0"/>
  </r>
  <r>
    <d v="2021-02-24T00:00:00"/>
    <s v="Local Transport"/>
    <x v="0"/>
    <x v="0"/>
    <n v="4000"/>
    <n v="3650"/>
    <n v="1.095890410958904"/>
    <x v="0"/>
  </r>
  <r>
    <d v="2021-02-25T00:00:00"/>
    <s v="Local Transport"/>
    <x v="0"/>
    <x v="0"/>
    <n v="4000"/>
    <n v="3650"/>
    <n v="1.095890410958904"/>
    <x v="0"/>
  </r>
  <r>
    <d v="2021-02-25T00:00:00"/>
    <s v="Local Transport"/>
    <x v="0"/>
    <x v="0"/>
    <n v="2000"/>
    <n v="3650"/>
    <n v="0.54794520547945202"/>
    <x v="0"/>
  </r>
  <r>
    <d v="2021-02-25T00:00:00"/>
    <s v="Repairs to Office laptop"/>
    <x v="10"/>
    <x v="1"/>
    <n v="250000"/>
    <n v="3650"/>
    <n v="68.493150684931507"/>
    <x v="5"/>
  </r>
  <r>
    <d v="2021-02-25T00:00:00"/>
    <s v="Breakfast"/>
    <x v="7"/>
    <x v="0"/>
    <n v="7000"/>
    <n v="3650"/>
    <n v="1.9178082191780821"/>
    <x v="9"/>
  </r>
  <r>
    <d v="2021-02-25T00:00:00"/>
    <s v="Lunch"/>
    <x v="7"/>
    <x v="0"/>
    <n v="18000"/>
    <n v="3650"/>
    <n v="4.9315068493150687"/>
    <x v="9"/>
  </r>
  <r>
    <d v="2021-02-25T00:00:00"/>
    <s v="Local Transport"/>
    <x v="0"/>
    <x v="4"/>
    <n v="8000"/>
    <n v="3650"/>
    <n v="2.1917808219178081"/>
    <x v="5"/>
  </r>
  <r>
    <d v="2021-02-25T00:00:00"/>
    <s v="Local Transport"/>
    <x v="0"/>
    <x v="4"/>
    <n v="10000"/>
    <n v="3650"/>
    <n v="2.7397260273972601"/>
    <x v="5"/>
  </r>
  <r>
    <d v="2021-02-25T00:00:00"/>
    <s v="Local Transport"/>
    <x v="0"/>
    <x v="4"/>
    <n v="10000"/>
    <n v="3650"/>
    <n v="2.7397260273972601"/>
    <x v="5"/>
  </r>
  <r>
    <d v="2021-02-25T00:00:00"/>
    <s v="Local Transport"/>
    <x v="0"/>
    <x v="4"/>
    <n v="5000"/>
    <n v="3650"/>
    <n v="1.3698630136986301"/>
    <x v="5"/>
  </r>
  <r>
    <d v="2021-02-25T00:00:00"/>
    <s v="Local transport"/>
    <x v="0"/>
    <x v="0"/>
    <n v="3000"/>
    <n v="3650"/>
    <n v="0.82191780821917804"/>
    <x v="9"/>
  </r>
  <r>
    <d v="2021-02-25T00:00:00"/>
    <s v="Local transport"/>
    <x v="0"/>
    <x v="3"/>
    <n v="10000"/>
    <n v="3650"/>
    <n v="2.7397260273972601"/>
    <x v="3"/>
  </r>
  <r>
    <d v="2021-02-25T00:00:00"/>
    <s v="Local transport"/>
    <x v="0"/>
    <x v="3"/>
    <n v="10000"/>
    <n v="3650"/>
    <n v="2.7397260273972601"/>
    <x v="3"/>
  </r>
  <r>
    <d v="2021-02-25T00:00:00"/>
    <s v="Hire of car for 1 day(Benz)"/>
    <x v="0"/>
    <x v="0"/>
    <n v="250000"/>
    <n v="3650"/>
    <n v="68.493150684931507"/>
    <x v="9"/>
  </r>
  <r>
    <d v="2021-02-25T00:00:00"/>
    <s v="Fuel for hired car"/>
    <x v="0"/>
    <x v="0"/>
    <n v="30000"/>
    <n v="3650"/>
    <n v="8.2191780821917817"/>
    <x v="9"/>
  </r>
  <r>
    <d v="2021-02-25T00:00:00"/>
    <s v="Fuel for hired car"/>
    <x v="0"/>
    <x v="0"/>
    <n v="20000"/>
    <n v="3650"/>
    <n v="5.4794520547945202"/>
    <x v="9"/>
  </r>
  <r>
    <d v="2021-02-25T00:00:00"/>
    <s v="Trust Building"/>
    <x v="1"/>
    <x v="0"/>
    <n v="20000"/>
    <n v="3650"/>
    <n v="5.4794520547945202"/>
    <x v="9"/>
  </r>
  <r>
    <d v="2021-02-25T00:00:00"/>
    <s v="Trust Building"/>
    <x v="1"/>
    <x v="0"/>
    <n v="20000"/>
    <n v="3650"/>
    <n v="5.4794520547945202"/>
    <x v="9"/>
  </r>
  <r>
    <d v="2021-02-25T00:00:00"/>
    <s v="Trust Building"/>
    <x v="1"/>
    <x v="0"/>
    <n v="10000"/>
    <n v="3650"/>
    <n v="2.7397260273972601"/>
    <x v="9"/>
  </r>
  <r>
    <d v="2021-02-25T00:00:00"/>
    <s v="Trust Building"/>
    <x v="1"/>
    <x v="0"/>
    <n v="40000"/>
    <n v="3650"/>
    <n v="10.95890410958904"/>
    <x v="9"/>
  </r>
  <r>
    <d v="2021-02-25T00:00:00"/>
    <s v="Trust Building"/>
    <x v="1"/>
    <x v="0"/>
    <n v="20000"/>
    <n v="3650"/>
    <n v="5.4794520547945202"/>
    <x v="9"/>
  </r>
  <r>
    <d v="2021-02-25T00:00:00"/>
    <s v="Trust Building"/>
    <x v="1"/>
    <x v="0"/>
    <n v="55000"/>
    <n v="3650"/>
    <n v="15.068493150684931"/>
    <x v="9"/>
  </r>
  <r>
    <d v="2021-02-25T00:00:00"/>
    <s v="Trust Building"/>
    <x v="1"/>
    <x v="0"/>
    <n v="55000"/>
    <n v="3650"/>
    <n v="15.068493150684931"/>
    <x v="9"/>
  </r>
  <r>
    <d v="2021-02-25T00:00:00"/>
    <s v="Trust Building"/>
    <x v="1"/>
    <x v="0"/>
    <n v="55000"/>
    <n v="3650"/>
    <n v="15.068493150684931"/>
    <x v="9"/>
  </r>
  <r>
    <d v="2021-02-25T00:00:00"/>
    <s v="Trust Building"/>
    <x v="1"/>
    <x v="0"/>
    <n v="10000"/>
    <n v="3650"/>
    <n v="2.7397260273972601"/>
    <x v="9"/>
  </r>
  <r>
    <d v="2021-02-25T00:00:00"/>
    <s v="Trust Building"/>
    <x v="1"/>
    <x v="0"/>
    <n v="20000"/>
    <n v="3650"/>
    <n v="5.4794520547945202"/>
    <x v="9"/>
  </r>
  <r>
    <d v="2021-02-25T00:00:00"/>
    <s v="Hand water pump"/>
    <x v="8"/>
    <x v="1"/>
    <n v="33000"/>
    <n v="3650"/>
    <n v="9.0410958904109595"/>
    <x v="5"/>
  </r>
  <r>
    <d v="2021-02-26T00:00:00"/>
    <s v="Local transport"/>
    <x v="0"/>
    <x v="0"/>
    <n v="5000"/>
    <n v="3650"/>
    <n v="1.3698630136986301"/>
    <x v="9"/>
  </r>
  <r>
    <d v="2021-02-26T00:00:00"/>
    <s v="Airtime for Augustus"/>
    <x v="5"/>
    <x v="3"/>
    <n v="10000"/>
    <n v="3650"/>
    <n v="2.7397260273972601"/>
    <x v="3"/>
  </r>
  <r>
    <d v="2021-02-26T00:00:00"/>
    <s v="February day guards salary"/>
    <x v="10"/>
    <x v="1"/>
    <n v="300000"/>
    <n v="3650"/>
    <n v="82.191780821917803"/>
    <x v="5"/>
  </r>
  <r>
    <d v="2021-02-27T00:00:00"/>
    <s v="Airtime for i67"/>
    <x v="5"/>
    <x v="0"/>
    <n v="10000"/>
    <n v="3650"/>
    <n v="2.7397260273972601"/>
    <x v="0"/>
  </r>
  <r>
    <d v="2021-02-27T00:00:00"/>
    <s v="Airtime for i49"/>
    <x v="5"/>
    <x v="0"/>
    <n v="30000"/>
    <n v="3650"/>
    <n v="8.2191780821917817"/>
    <x v="9"/>
  </r>
  <r>
    <d v="2021-02-27T00:00:00"/>
    <s v="Local transport"/>
    <x v="0"/>
    <x v="0"/>
    <n v="4000"/>
    <n v="3650"/>
    <n v="1.095890410958904"/>
    <x v="9"/>
  </r>
  <r>
    <d v="2021-02-27T00:00:00"/>
    <s v="Local Transport"/>
    <x v="0"/>
    <x v="0"/>
    <n v="15000"/>
    <n v="3650"/>
    <n v="4.1095890410958908"/>
    <x v="1"/>
  </r>
  <r>
    <d v="2021-02-27T00:00:00"/>
    <s v="Local Transport"/>
    <x v="0"/>
    <x v="0"/>
    <n v="4000"/>
    <n v="3650"/>
    <n v="1.095890410958904"/>
    <x v="1"/>
  </r>
  <r>
    <d v="2021-02-27T00:00:00"/>
    <s v="Hire of car for 1 day(Benz)"/>
    <x v="0"/>
    <x v="0"/>
    <n v="250000"/>
    <n v="3650"/>
    <n v="68.493150684931507"/>
    <x v="9"/>
  </r>
  <r>
    <d v="2021-02-27T00:00:00"/>
    <s v="Fuel for hired car"/>
    <x v="0"/>
    <x v="0"/>
    <n v="50000"/>
    <n v="3650"/>
    <n v="13.698630136986301"/>
    <x v="9"/>
  </r>
  <r>
    <d v="2021-02-27T00:00:00"/>
    <s v="Trust Building"/>
    <x v="1"/>
    <x v="0"/>
    <n v="20000"/>
    <n v="3650"/>
    <n v="5.4794520547945202"/>
    <x v="9"/>
  </r>
  <r>
    <d v="2021-02-27T00:00:00"/>
    <s v="Trust Building"/>
    <x v="1"/>
    <x v="0"/>
    <n v="100000"/>
    <n v="3650"/>
    <n v="27.397260273972602"/>
    <x v="9"/>
  </r>
  <r>
    <d v="2021-02-27T00:00:00"/>
    <s v="Trust Building"/>
    <x v="1"/>
    <x v="0"/>
    <n v="20000"/>
    <n v="3650"/>
    <n v="5.4794520547945202"/>
    <x v="9"/>
  </r>
  <r>
    <d v="2021-02-27T00:00:00"/>
    <s v="Trust Building"/>
    <x v="1"/>
    <x v="0"/>
    <n v="8000"/>
    <n v="3650"/>
    <n v="2.1917808219178081"/>
    <x v="9"/>
  </r>
  <r>
    <d v="2021-02-27T00:00:00"/>
    <s v="Trust Building"/>
    <x v="1"/>
    <x v="0"/>
    <n v="40000"/>
    <n v="3650"/>
    <n v="10.95890410958904"/>
    <x v="9"/>
  </r>
  <r>
    <d v="2021-02-27T00:00:00"/>
    <s v="Trust Building"/>
    <x v="1"/>
    <x v="0"/>
    <n v="20000"/>
    <n v="3650"/>
    <n v="5.4794520547945202"/>
    <x v="9"/>
  </r>
  <r>
    <d v="2021-02-27T00:00:00"/>
    <s v="Trust Building"/>
    <x v="1"/>
    <x v="0"/>
    <n v="20000"/>
    <n v="3650"/>
    <n v="5.4794520547945202"/>
    <x v="9"/>
  </r>
  <r>
    <d v="2021-02-27T00:00:00"/>
    <s v="Trust Building"/>
    <x v="1"/>
    <x v="0"/>
    <n v="20000"/>
    <n v="3650"/>
    <n v="5.4794520547945202"/>
    <x v="9"/>
  </r>
  <r>
    <d v="2021-02-27T00:00:00"/>
    <s v="Lunch and Dinner"/>
    <x v="7"/>
    <x v="0"/>
    <n v="28000"/>
    <n v="3650"/>
    <n v="7.6712328767123283"/>
    <x v="9"/>
  </r>
  <r>
    <d v="2021-02-28T00:00:00"/>
    <s v="Breakfast/Lunch/Dinner"/>
    <x v="7"/>
    <x v="0"/>
    <n v="28000"/>
    <n v="3650"/>
    <n v="7.6712328767123283"/>
    <x v="9"/>
  </r>
  <r>
    <d v="2021-02-28T00:00:00"/>
    <s v="Breakfast/Lunch/Dinner"/>
    <x v="7"/>
    <x v="0"/>
    <n v="27000"/>
    <n v="3650"/>
    <n v="7.397260273972603"/>
    <x v="9"/>
  </r>
  <r>
    <d v="2021-02-28T00:00:00"/>
    <s v="Local Transport "/>
    <x v="0"/>
    <x v="0"/>
    <n v="7000"/>
    <n v="3650"/>
    <n v="1.917808219178082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948DB3-8434-4802-86E0-E67B524E44CB}" name="PivotTable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O10" firstHeaderRow="1" firstDataRow="2" firstDataCol="1"/>
  <pivotFields count="8">
    <pivotField numFmtId="14" showAll="0"/>
    <pivotField showAll="0"/>
    <pivotField axis="axisCol" showAll="0">
      <items count="14">
        <item x="4"/>
        <item x="6"/>
        <item x="8"/>
        <item x="3"/>
        <item x="9"/>
        <item x="10"/>
        <item x="11"/>
        <item x="5"/>
        <item x="2"/>
        <item x="0"/>
        <item x="12"/>
        <item x="7"/>
        <item x="1"/>
        <item t="default"/>
      </items>
    </pivotField>
    <pivotField axis="axisRow" showAll="0">
      <items count="6">
        <item x="0"/>
        <item x="3"/>
        <item x="4"/>
        <item x="1"/>
        <item x="2"/>
        <item t="default"/>
      </items>
    </pivotField>
    <pivotField dataField="1" showAll="0"/>
    <pivotField numFmtId="4" showAll="0"/>
    <pivotField numFmtId="165" showAll="0"/>
    <pivotField showAll="0"/>
  </pivotFields>
  <rowFields count="1">
    <field x="3"/>
  </rowFields>
  <rowItems count="6">
    <i>
      <x/>
    </i>
    <i>
      <x v="1"/>
    </i>
    <i>
      <x v="2"/>
    </i>
    <i>
      <x v="3"/>
    </i>
    <i>
      <x v="4"/>
    </i>
    <i t="grand">
      <x/>
    </i>
  </rowItems>
  <colFields count="1">
    <field x="2"/>
  </colFields>
  <colItems count="14">
    <i>
      <x/>
    </i>
    <i>
      <x v="1"/>
    </i>
    <i>
      <x v="2"/>
    </i>
    <i>
      <x v="3"/>
    </i>
    <i>
      <x v="4"/>
    </i>
    <i>
      <x v="5"/>
    </i>
    <i>
      <x v="6"/>
    </i>
    <i>
      <x v="7"/>
    </i>
    <i>
      <x v="8"/>
    </i>
    <i>
      <x v="9"/>
    </i>
    <i>
      <x v="10"/>
    </i>
    <i>
      <x v="11"/>
    </i>
    <i>
      <x v="12"/>
    </i>
    <i t="grand">
      <x/>
    </i>
  </colItems>
  <dataFields count="1">
    <dataField name="Sum of Spent  in national currency (UGX)" fld="4" baseField="0" baseItem="0" numFmtId="164"/>
  </dataFields>
  <formats count="3">
    <format dxfId="9">
      <pivotArea outline="0" collapsedLevelsAreSubtotals="1" fieldPosition="0"/>
    </format>
    <format dxfId="8">
      <pivotArea outline="0" collapsedLevelsAreSubtotals="1" fieldPosition="0"/>
    </format>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78DD532-4163-4051-887C-58D3A1BF17BB}"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2"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0">
        <item x="6"/>
        <item x="3"/>
        <item x="2"/>
        <item x="7"/>
        <item x="1"/>
        <item x="5"/>
        <item x="4"/>
        <item m="1" x="8"/>
        <item x="0"/>
        <item t="default"/>
      </items>
    </pivotField>
  </pivotFields>
  <rowFields count="1">
    <field x="7"/>
  </rowFields>
  <rowItems count="9">
    <i>
      <x/>
    </i>
    <i>
      <x v="1"/>
    </i>
    <i>
      <x v="2"/>
    </i>
    <i>
      <x v="3"/>
    </i>
    <i>
      <x v="4"/>
    </i>
    <i>
      <x v="5"/>
    </i>
    <i>
      <x v="6"/>
    </i>
    <i>
      <x v="8"/>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2">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0456B4D-F4F5-48C1-A550-4EAA51705AAD}"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1">
        <item x="3"/>
        <item x="8"/>
        <item x="7"/>
        <item x="6"/>
        <item x="1"/>
        <item x="9"/>
        <item x="0"/>
        <item x="5"/>
        <item x="4"/>
        <item x="2"/>
        <item t="default"/>
      </items>
    </pivotField>
  </pivotFields>
  <rowFields count="1">
    <field x="7"/>
  </rowFields>
  <rowItems count="11">
    <i>
      <x/>
    </i>
    <i>
      <x v="1"/>
    </i>
    <i>
      <x v="2"/>
    </i>
    <i>
      <x v="3"/>
    </i>
    <i>
      <x v="4"/>
    </i>
    <i>
      <x v="5"/>
    </i>
    <i>
      <x v="6"/>
    </i>
    <i>
      <x v="7"/>
    </i>
    <i>
      <x v="8"/>
    </i>
    <i>
      <x v="9"/>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2">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2DA6216-B981-46DD-B0FB-511EE391157E}"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7:B76"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9">
        <item x="2"/>
        <item x="6"/>
        <item x="4"/>
        <item x="7"/>
        <item x="5"/>
        <item x="1"/>
        <item x="3"/>
        <item x="0"/>
        <item t="default"/>
      </items>
    </pivotField>
  </pivotFields>
  <rowFields count="1">
    <field x="7"/>
  </rowFields>
  <rowItems count="9">
    <i>
      <x/>
    </i>
    <i>
      <x v="1"/>
    </i>
    <i>
      <x v="2"/>
    </i>
    <i>
      <x v="3"/>
    </i>
    <i>
      <x v="4"/>
    </i>
    <i>
      <x v="5"/>
    </i>
    <i>
      <x v="6"/>
    </i>
    <i>
      <x v="7"/>
    </i>
    <i t="grand">
      <x/>
    </i>
  </rowItems>
  <colItems count="1">
    <i/>
  </colItems>
  <dataFields count="1">
    <dataField name="Sum of Spent  in national currency (UGX)" fld="4" baseField="0"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9B54-D9BD-4861-9B30-CA15F5E1FF68}">
  <dimension ref="A3:O10"/>
  <sheetViews>
    <sheetView topLeftCell="D1" workbookViewId="0">
      <selection activeCell="N17" sqref="N17"/>
    </sheetView>
  </sheetViews>
  <sheetFormatPr defaultRowHeight="15" x14ac:dyDescent="0.25"/>
  <cols>
    <col min="1" max="1" width="37.7109375" bestFit="1" customWidth="1"/>
    <col min="2" max="2" width="16.28515625" bestFit="1" customWidth="1"/>
    <col min="3" max="3" width="11.85546875" bestFit="1" customWidth="1"/>
    <col min="4" max="4" width="15.42578125" bestFit="1" customWidth="1"/>
    <col min="5" max="5" width="14.5703125" bestFit="1" customWidth="1"/>
    <col min="6" max="6" width="14.85546875" bestFit="1" customWidth="1"/>
    <col min="7" max="7" width="11.85546875" bestFit="1" customWidth="1"/>
    <col min="8" max="8" width="13.7109375" bestFit="1" customWidth="1"/>
    <col min="9" max="9" width="11.85546875" bestFit="1" customWidth="1"/>
    <col min="10" max="10" width="12.5703125" bestFit="1" customWidth="1"/>
    <col min="11" max="11" width="13.5703125" bestFit="1" customWidth="1"/>
    <col min="12" max="12" width="15.28515625" bestFit="1" customWidth="1"/>
    <col min="13" max="13" width="17.7109375" bestFit="1" customWidth="1"/>
    <col min="14" max="14" width="13.28515625" bestFit="1" customWidth="1"/>
    <col min="15" max="15" width="14.5703125" bestFit="1" customWidth="1"/>
  </cols>
  <sheetData>
    <row r="3" spans="1:15" x14ac:dyDescent="0.25">
      <c r="A3" s="936" t="s">
        <v>533</v>
      </c>
      <c r="B3" s="936" t="s">
        <v>574</v>
      </c>
    </row>
    <row r="4" spans="1:15" x14ac:dyDescent="0.25">
      <c r="A4" s="936" t="s">
        <v>528</v>
      </c>
      <c r="B4" t="s">
        <v>122</v>
      </c>
      <c r="C4" t="s">
        <v>113</v>
      </c>
      <c r="D4" t="s">
        <v>253</v>
      </c>
      <c r="E4" t="s">
        <v>121</v>
      </c>
      <c r="F4" t="s">
        <v>262</v>
      </c>
      <c r="G4" t="s">
        <v>360</v>
      </c>
      <c r="H4" t="s">
        <v>195</v>
      </c>
      <c r="I4" t="s">
        <v>119</v>
      </c>
      <c r="J4" t="s">
        <v>164</v>
      </c>
      <c r="K4" t="s">
        <v>68</v>
      </c>
      <c r="L4" t="s">
        <v>430</v>
      </c>
      <c r="M4" t="s">
        <v>272</v>
      </c>
      <c r="N4" t="s">
        <v>95</v>
      </c>
      <c r="O4" t="s">
        <v>530</v>
      </c>
    </row>
    <row r="5" spans="1:15" x14ac:dyDescent="0.25">
      <c r="A5" s="289" t="s">
        <v>93</v>
      </c>
      <c r="B5" s="940"/>
      <c r="C5" s="940"/>
      <c r="D5" s="940"/>
      <c r="E5" s="940">
        <v>1480800</v>
      </c>
      <c r="F5" s="940"/>
      <c r="G5" s="940"/>
      <c r="H5" s="940"/>
      <c r="I5" s="940">
        <v>323000</v>
      </c>
      <c r="J5" s="940"/>
      <c r="K5" s="940">
        <v>1904000</v>
      </c>
      <c r="L5" s="940"/>
      <c r="M5" s="940">
        <v>348500</v>
      </c>
      <c r="N5" s="940">
        <v>841000</v>
      </c>
      <c r="O5" s="940">
        <v>4897300</v>
      </c>
    </row>
    <row r="6" spans="1:15" x14ac:dyDescent="0.25">
      <c r="A6" s="289" t="s">
        <v>53</v>
      </c>
      <c r="B6" s="940"/>
      <c r="C6" s="940"/>
      <c r="D6" s="940"/>
      <c r="E6" s="940">
        <v>5371530</v>
      </c>
      <c r="F6" s="940"/>
      <c r="G6" s="940"/>
      <c r="H6" s="940"/>
      <c r="I6" s="940">
        <v>182000</v>
      </c>
      <c r="J6" s="940"/>
      <c r="K6" s="940">
        <v>311000</v>
      </c>
      <c r="L6" s="940"/>
      <c r="M6" s="940"/>
      <c r="N6" s="940"/>
      <c r="O6" s="940">
        <v>5864530</v>
      </c>
    </row>
    <row r="7" spans="1:15" x14ac:dyDescent="0.25">
      <c r="A7" s="289" t="s">
        <v>14</v>
      </c>
      <c r="B7" s="940"/>
      <c r="C7" s="940"/>
      <c r="D7" s="940"/>
      <c r="E7" s="940">
        <v>4801160</v>
      </c>
      <c r="F7" s="940"/>
      <c r="G7" s="940"/>
      <c r="H7" s="940"/>
      <c r="I7" s="940">
        <v>86000</v>
      </c>
      <c r="J7" s="940"/>
      <c r="K7" s="940">
        <v>152000</v>
      </c>
      <c r="L7" s="940"/>
      <c r="M7" s="940"/>
      <c r="N7" s="940"/>
      <c r="O7" s="940">
        <v>5039160</v>
      </c>
    </row>
    <row r="8" spans="1:15" x14ac:dyDescent="0.25">
      <c r="A8" s="289" t="s">
        <v>94</v>
      </c>
      <c r="B8" s="940">
        <v>198673.59999999998</v>
      </c>
      <c r="C8" s="940">
        <v>279900</v>
      </c>
      <c r="D8" s="940">
        <v>1053836</v>
      </c>
      <c r="E8" s="940"/>
      <c r="F8" s="940">
        <v>7726900</v>
      </c>
      <c r="G8" s="940">
        <v>782000</v>
      </c>
      <c r="H8" s="940"/>
      <c r="I8" s="940">
        <v>40000</v>
      </c>
      <c r="J8" s="940">
        <v>30200</v>
      </c>
      <c r="K8" s="940"/>
      <c r="L8" s="940">
        <v>200000</v>
      </c>
      <c r="M8" s="940"/>
      <c r="N8" s="940"/>
      <c r="O8" s="940">
        <v>10311509.6</v>
      </c>
    </row>
    <row r="9" spans="1:15" x14ac:dyDescent="0.25">
      <c r="A9" s="289" t="s">
        <v>195</v>
      </c>
      <c r="B9" s="940"/>
      <c r="C9" s="940"/>
      <c r="D9" s="940"/>
      <c r="E9" s="940">
        <v>1336229</v>
      </c>
      <c r="F9" s="940"/>
      <c r="G9" s="940"/>
      <c r="H9" s="940">
        <v>330000</v>
      </c>
      <c r="I9" s="940"/>
      <c r="J9" s="940"/>
      <c r="K9" s="940"/>
      <c r="L9" s="940"/>
      <c r="M9" s="940"/>
      <c r="N9" s="940"/>
      <c r="O9" s="940">
        <v>1666229</v>
      </c>
    </row>
    <row r="10" spans="1:15" x14ac:dyDescent="0.25">
      <c r="A10" s="289" t="s">
        <v>530</v>
      </c>
      <c r="B10" s="940">
        <v>198673.59999999998</v>
      </c>
      <c r="C10" s="940">
        <v>279900</v>
      </c>
      <c r="D10" s="940">
        <v>1053836</v>
      </c>
      <c r="E10" s="940">
        <v>12989719</v>
      </c>
      <c r="F10" s="940">
        <v>7726900</v>
      </c>
      <c r="G10" s="940">
        <v>782000</v>
      </c>
      <c r="H10" s="940">
        <v>330000</v>
      </c>
      <c r="I10" s="940">
        <v>631000</v>
      </c>
      <c r="J10" s="940">
        <v>30200</v>
      </c>
      <c r="K10" s="940">
        <v>2367000</v>
      </c>
      <c r="L10" s="940">
        <v>200000</v>
      </c>
      <c r="M10" s="940">
        <v>348500</v>
      </c>
      <c r="N10" s="940">
        <v>841000</v>
      </c>
      <c r="O10" s="940">
        <v>27778728.600000001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8A39-8484-46C7-8470-D41D9FE9DDD1}">
  <dimension ref="A2:E14"/>
  <sheetViews>
    <sheetView workbookViewId="0">
      <selection activeCell="A2" sqref="A2:D14"/>
    </sheetView>
  </sheetViews>
  <sheetFormatPr defaultRowHeight="15" x14ac:dyDescent="0.25"/>
  <cols>
    <col min="1" max="1" width="13.140625" bestFit="1" customWidth="1"/>
    <col min="2" max="2" width="36.5703125" bestFit="1" customWidth="1"/>
    <col min="3" max="3" width="15.85546875" bestFit="1" customWidth="1"/>
    <col min="4" max="4" width="14.5703125" customWidth="1"/>
  </cols>
  <sheetData>
    <row r="2" spans="1:5" x14ac:dyDescent="0.25">
      <c r="A2" s="518"/>
      <c r="B2" s="518"/>
      <c r="C2" s="518"/>
      <c r="D2" s="518"/>
      <c r="E2" s="518"/>
    </row>
    <row r="3" spans="1:5" x14ac:dyDescent="0.25">
      <c r="A3" s="936" t="s">
        <v>528</v>
      </c>
      <c r="B3" t="s">
        <v>531</v>
      </c>
      <c r="C3" t="s">
        <v>532</v>
      </c>
      <c r="D3" s="518"/>
      <c r="E3" s="518"/>
    </row>
    <row r="4" spans="1:5" x14ac:dyDescent="0.25">
      <c r="A4" s="289" t="s">
        <v>76</v>
      </c>
      <c r="B4" s="951">
        <v>656000</v>
      </c>
      <c r="C4" s="951"/>
      <c r="D4" s="937">
        <f>GETPIVOTDATA("Sum of spent in national currency (Ugx)",$A$3,"Name","Airtime")-GETPIVOTDATA("Sum of Received",$A$3,"Name","Airtime")</f>
        <v>656000</v>
      </c>
      <c r="E4" s="937"/>
    </row>
    <row r="5" spans="1:5" x14ac:dyDescent="0.25">
      <c r="A5" s="289" t="s">
        <v>54</v>
      </c>
      <c r="B5" s="951">
        <v>655000</v>
      </c>
      <c r="C5" s="951">
        <v>19000</v>
      </c>
      <c r="D5" s="937">
        <f>GETPIVOTDATA("Sum of spent in national currency (Ugx)",$A$3,"Name","Augustus")-GETPIVOTDATA("Sum of Received",$A$3,"Name","Augustus")</f>
        <v>636000</v>
      </c>
      <c r="E5" s="937"/>
    </row>
    <row r="6" spans="1:5" x14ac:dyDescent="0.25">
      <c r="A6" s="289" t="s">
        <v>71</v>
      </c>
      <c r="B6" s="951">
        <v>740500</v>
      </c>
      <c r="C6" s="951">
        <v>70500</v>
      </c>
      <c r="D6" s="937">
        <f>GETPIVOTDATA("Sum of spent in national currency (Ugx)",$A$3,"Name","i45")-GETPIVOTDATA("Sum of Received",$A$3,"Name","i45")</f>
        <v>670000</v>
      </c>
      <c r="E6" s="937"/>
    </row>
    <row r="7" spans="1:5" x14ac:dyDescent="0.25">
      <c r="A7" s="289" t="s">
        <v>446</v>
      </c>
      <c r="B7" s="951">
        <v>1847000</v>
      </c>
      <c r="C7" s="951">
        <v>195000</v>
      </c>
      <c r="D7" s="937">
        <f>GETPIVOTDATA("Sum of spent in national currency (Ugx)",$A$3,"Name","i49")-GETPIVOTDATA("Sum of Received",$A$3,"Name","i49")</f>
        <v>1652000</v>
      </c>
      <c r="E7" s="937"/>
    </row>
    <row r="8" spans="1:5" x14ac:dyDescent="0.25">
      <c r="A8" s="289" t="s">
        <v>72</v>
      </c>
      <c r="B8" s="951">
        <v>1041500</v>
      </c>
      <c r="C8" s="951">
        <v>42000</v>
      </c>
      <c r="D8" s="937">
        <f>GETPIVOTDATA("Sum of spent in national currency (Ugx)",$A$3,"Name","i67")-GETPIVOTDATA("Sum of Received",$A$3,"Name","i67")</f>
        <v>999500</v>
      </c>
      <c r="E8" s="937"/>
    </row>
    <row r="9" spans="1:5" x14ac:dyDescent="0.25">
      <c r="A9" s="289" t="s">
        <v>42</v>
      </c>
      <c r="B9" s="951">
        <v>4075736</v>
      </c>
      <c r="C9" s="951">
        <v>19400</v>
      </c>
      <c r="D9" s="937">
        <f>GETPIVOTDATA("Sum of spent in national currency (Ugx)",$A$3,"Name","Lydia")-GETPIVOTDATA("Sum of Received",$A$3,"Name","Lydia")</f>
        <v>4056336</v>
      </c>
      <c r="E9" s="937"/>
    </row>
    <row r="10" spans="1:5" x14ac:dyDescent="0.25">
      <c r="A10" s="289" t="s">
        <v>99</v>
      </c>
      <c r="B10" s="951">
        <v>85000</v>
      </c>
      <c r="C10" s="951">
        <v>6000</v>
      </c>
      <c r="D10" s="937">
        <f>GETPIVOTDATA("Sum of spent in national currency (Ugx)",$A$3,"Name","Mary")-GETPIVOTDATA("Sum of Received",$A$3,"Name","Mary")</f>
        <v>79000</v>
      </c>
      <c r="E10" s="937"/>
    </row>
    <row r="11" spans="1:5" x14ac:dyDescent="0.25">
      <c r="A11" s="289" t="s">
        <v>529</v>
      </c>
      <c r="B11" s="951"/>
      <c r="C11" s="951">
        <v>8110000</v>
      </c>
      <c r="D11" s="937"/>
      <c r="E11" s="937"/>
    </row>
    <row r="12" spans="1:5" x14ac:dyDescent="0.25">
      <c r="A12" s="289" t="s">
        <v>530</v>
      </c>
      <c r="B12" s="951">
        <v>9100736</v>
      </c>
      <c r="C12" s="951">
        <v>8461900</v>
      </c>
      <c r="D12" s="937"/>
      <c r="E12" s="937"/>
    </row>
    <row r="13" spans="1:5" x14ac:dyDescent="0.25">
      <c r="A13" s="518"/>
      <c r="B13" s="937"/>
      <c r="C13" s="937"/>
      <c r="D13" s="937"/>
      <c r="E13" s="937"/>
    </row>
    <row r="14" spans="1:5" x14ac:dyDescent="0.25">
      <c r="A14" s="518"/>
      <c r="B14" s="518"/>
      <c r="C14" s="938">
        <f>SUM(C5:C10)</f>
        <v>351900</v>
      </c>
      <c r="D14" s="518"/>
      <c r="E14" s="5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DB70-2CBA-414C-BD6C-9ACCE68228AD}">
  <dimension ref="A2:D16"/>
  <sheetViews>
    <sheetView workbookViewId="0">
      <selection activeCell="G15" sqref="G15"/>
    </sheetView>
  </sheetViews>
  <sheetFormatPr defaultRowHeight="15" x14ac:dyDescent="0.25"/>
  <cols>
    <col min="1" max="1" width="13.140625" bestFit="1" customWidth="1"/>
    <col min="2" max="2" width="37.7109375" bestFit="1" customWidth="1"/>
    <col min="3" max="3" width="16.42578125" bestFit="1" customWidth="1"/>
  </cols>
  <sheetData>
    <row r="2" spans="1:4" x14ac:dyDescent="0.25">
      <c r="A2" s="518"/>
      <c r="B2" s="518"/>
      <c r="C2" s="518"/>
      <c r="D2" s="518"/>
    </row>
    <row r="3" spans="1:4" x14ac:dyDescent="0.25">
      <c r="A3" s="949" t="s">
        <v>528</v>
      </c>
      <c r="B3" s="518" t="s">
        <v>533</v>
      </c>
      <c r="C3" s="518" t="s">
        <v>534</v>
      </c>
      <c r="D3" s="518"/>
    </row>
    <row r="4" spans="1:4" x14ac:dyDescent="0.25">
      <c r="A4" s="950" t="s">
        <v>54</v>
      </c>
      <c r="B4" s="937">
        <v>329000</v>
      </c>
      <c r="C4" s="937">
        <v>91.577938416070893</v>
      </c>
      <c r="D4" s="937"/>
    </row>
    <row r="5" spans="1:4" x14ac:dyDescent="0.25">
      <c r="A5" s="950" t="s">
        <v>243</v>
      </c>
      <c r="B5" s="937">
        <v>6000</v>
      </c>
      <c r="C5" s="937">
        <v>1.6438356164383561</v>
      </c>
      <c r="D5" s="937"/>
    </row>
    <row r="6" spans="1:4" x14ac:dyDescent="0.25">
      <c r="A6" s="950" t="s">
        <v>232</v>
      </c>
      <c r="B6" s="937">
        <v>160173.59999999998</v>
      </c>
      <c r="C6" s="937">
        <v>46.660000000000004</v>
      </c>
      <c r="D6" s="937"/>
    </row>
    <row r="7" spans="1:4" x14ac:dyDescent="0.25">
      <c r="A7" s="950" t="s">
        <v>120</v>
      </c>
      <c r="B7" s="937">
        <v>40000</v>
      </c>
      <c r="C7" s="937">
        <v>11.310355844881984</v>
      </c>
      <c r="D7" s="937"/>
    </row>
    <row r="8" spans="1:4" x14ac:dyDescent="0.25">
      <c r="A8" s="950" t="s">
        <v>71</v>
      </c>
      <c r="B8" s="937">
        <v>798500</v>
      </c>
      <c r="C8" s="937">
        <v>230.95025999440873</v>
      </c>
      <c r="D8" s="937"/>
    </row>
    <row r="9" spans="1:4" x14ac:dyDescent="0.25">
      <c r="A9" s="950" t="s">
        <v>446</v>
      </c>
      <c r="B9" s="937">
        <v>1517000</v>
      </c>
      <c r="C9" s="937">
        <v>415.61643835616439</v>
      </c>
      <c r="D9" s="937"/>
    </row>
    <row r="10" spans="1:4" x14ac:dyDescent="0.25">
      <c r="A10" s="950" t="s">
        <v>72</v>
      </c>
      <c r="B10" s="937">
        <v>1109500</v>
      </c>
      <c r="C10" s="937">
        <v>308.95443108750351</v>
      </c>
      <c r="D10" s="937"/>
    </row>
    <row r="11" spans="1:4" x14ac:dyDescent="0.25">
      <c r="A11" s="950" t="s">
        <v>42</v>
      </c>
      <c r="B11" s="937">
        <v>3531336</v>
      </c>
      <c r="C11" s="937">
        <v>973.6028180039134</v>
      </c>
      <c r="D11" s="937"/>
    </row>
    <row r="12" spans="1:4" x14ac:dyDescent="0.25">
      <c r="A12" s="950" t="s">
        <v>99</v>
      </c>
      <c r="B12" s="937">
        <v>165000</v>
      </c>
      <c r="C12" s="937">
        <v>46.259834657933617</v>
      </c>
      <c r="D12" s="937"/>
    </row>
    <row r="13" spans="1:4" x14ac:dyDescent="0.25">
      <c r="A13" s="950" t="s">
        <v>135</v>
      </c>
      <c r="B13" s="937">
        <v>20122219</v>
      </c>
      <c r="C13" s="937">
        <v>5532.9488837413637</v>
      </c>
      <c r="D13" s="937"/>
    </row>
    <row r="14" spans="1:4" x14ac:dyDescent="0.25">
      <c r="A14" s="950" t="s">
        <v>530</v>
      </c>
      <c r="B14" s="937">
        <v>27778728.600000001</v>
      </c>
      <c r="C14" s="937">
        <v>7659.5247957186784</v>
      </c>
      <c r="D14" s="937"/>
    </row>
    <row r="15" spans="1:4" x14ac:dyDescent="0.25">
      <c r="B15" s="937"/>
      <c r="C15" s="937"/>
      <c r="D15" s="937"/>
    </row>
    <row r="16" spans="1:4" x14ac:dyDescent="0.25">
      <c r="B16" s="937"/>
      <c r="C16" s="937"/>
      <c r="D16" s="9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O449"/>
  <sheetViews>
    <sheetView zoomScaleNormal="100" workbookViewId="0">
      <selection activeCell="F11" sqref="F11"/>
    </sheetView>
  </sheetViews>
  <sheetFormatPr defaultColWidth="10.85546875" defaultRowHeight="15" x14ac:dyDescent="0.25"/>
  <cols>
    <col min="1" max="1" width="12.42578125" style="79" customWidth="1"/>
    <col min="2" max="2" width="40.285156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4.42578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1" customWidth="1"/>
    <col min="15" max="15" width="11" style="1" customWidth="1"/>
    <col min="16" max="16384" width="10.85546875" style="1"/>
  </cols>
  <sheetData>
    <row r="1" spans="1:14" ht="18.75" x14ac:dyDescent="0.25">
      <c r="A1" s="952" t="s">
        <v>136</v>
      </c>
      <c r="B1" s="952"/>
      <c r="C1" s="952"/>
      <c r="D1" s="952"/>
      <c r="E1" s="952"/>
      <c r="F1" s="952"/>
      <c r="G1" s="952"/>
      <c r="H1" s="952"/>
      <c r="I1" s="952"/>
      <c r="J1" s="952"/>
      <c r="K1" s="952"/>
      <c r="L1" s="952"/>
      <c r="M1" s="952"/>
      <c r="N1" s="952"/>
    </row>
    <row r="2" spans="1:14" s="2" customFormat="1" ht="69.95" customHeight="1" x14ac:dyDescent="0.25">
      <c r="A2" s="527" t="s">
        <v>0</v>
      </c>
      <c r="B2" s="521" t="s">
        <v>5</v>
      </c>
      <c r="C2" s="521" t="s">
        <v>10</v>
      </c>
      <c r="D2" s="522" t="s">
        <v>8</v>
      </c>
      <c r="E2" s="522" t="s">
        <v>13</v>
      </c>
      <c r="F2" s="523" t="s">
        <v>7</v>
      </c>
      <c r="G2" s="524" t="s">
        <v>6</v>
      </c>
      <c r="H2" s="522" t="s">
        <v>2</v>
      </c>
      <c r="I2" s="522" t="s">
        <v>3</v>
      </c>
      <c r="J2" s="521" t="s">
        <v>9</v>
      </c>
      <c r="K2" s="521" t="s">
        <v>1</v>
      </c>
      <c r="L2" s="521" t="s">
        <v>4</v>
      </c>
      <c r="M2" s="525" t="s">
        <v>12</v>
      </c>
      <c r="N2" s="526" t="s">
        <v>11</v>
      </c>
    </row>
    <row r="3" spans="1:14" s="2" customFormat="1" ht="15" customHeight="1" x14ac:dyDescent="0.25">
      <c r="A3" s="251">
        <v>44228</v>
      </c>
      <c r="B3" s="252" t="s">
        <v>69</v>
      </c>
      <c r="C3" s="252" t="s">
        <v>68</v>
      </c>
      <c r="D3" s="253" t="s">
        <v>93</v>
      </c>
      <c r="E3" s="209">
        <v>15000</v>
      </c>
      <c r="F3" s="583">
        <v>3430</v>
      </c>
      <c r="G3" s="534">
        <f>E3/F3</f>
        <v>4.3731778425655978</v>
      </c>
      <c r="H3" s="321" t="s">
        <v>72</v>
      </c>
      <c r="I3" s="253" t="s">
        <v>18</v>
      </c>
      <c r="J3" s="297" t="s">
        <v>147</v>
      </c>
      <c r="K3" s="252" t="s">
        <v>74</v>
      </c>
      <c r="L3" s="252" t="s">
        <v>63</v>
      </c>
      <c r="M3" s="584"/>
      <c r="N3" s="585"/>
    </row>
    <row r="4" spans="1:14" s="2" customFormat="1" ht="15" customHeight="1" x14ac:dyDescent="0.25">
      <c r="A4" s="251">
        <v>44228</v>
      </c>
      <c r="B4" s="252" t="s">
        <v>69</v>
      </c>
      <c r="C4" s="252" t="s">
        <v>68</v>
      </c>
      <c r="D4" s="253" t="s">
        <v>93</v>
      </c>
      <c r="E4" s="234">
        <v>11000</v>
      </c>
      <c r="F4" s="583">
        <v>3430</v>
      </c>
      <c r="G4" s="534">
        <f t="shared" ref="G4:G71" si="0">E4/F4</f>
        <v>3.2069970845481048</v>
      </c>
      <c r="H4" s="321" t="s">
        <v>72</v>
      </c>
      <c r="I4" s="253" t="s">
        <v>18</v>
      </c>
      <c r="J4" s="297" t="s">
        <v>147</v>
      </c>
      <c r="K4" s="252" t="s">
        <v>74</v>
      </c>
      <c r="L4" s="252" t="s">
        <v>63</v>
      </c>
      <c r="M4" s="584"/>
      <c r="N4" s="585"/>
    </row>
    <row r="5" spans="1:14" s="2" customFormat="1" ht="15" customHeight="1" x14ac:dyDescent="0.25">
      <c r="A5" s="251">
        <v>44228</v>
      </c>
      <c r="B5" s="252" t="s">
        <v>69</v>
      </c>
      <c r="C5" s="252" t="s">
        <v>68</v>
      </c>
      <c r="D5" s="253" t="s">
        <v>93</v>
      </c>
      <c r="E5" s="209">
        <v>8000</v>
      </c>
      <c r="F5" s="583">
        <v>3430</v>
      </c>
      <c r="G5" s="534">
        <f t="shared" si="0"/>
        <v>2.3323615160349855</v>
      </c>
      <c r="H5" s="321" t="s">
        <v>72</v>
      </c>
      <c r="I5" s="253" t="s">
        <v>18</v>
      </c>
      <c r="J5" s="297" t="s">
        <v>147</v>
      </c>
      <c r="K5" s="252" t="s">
        <v>74</v>
      </c>
      <c r="L5" s="252" t="s">
        <v>63</v>
      </c>
      <c r="M5" s="584"/>
      <c r="N5" s="585"/>
    </row>
    <row r="6" spans="1:14" s="2" customFormat="1" ht="15" customHeight="1" x14ac:dyDescent="0.25">
      <c r="A6" s="251">
        <v>44228</v>
      </c>
      <c r="B6" s="252" t="s">
        <v>69</v>
      </c>
      <c r="C6" s="252" t="s">
        <v>68</v>
      </c>
      <c r="D6" s="253" t="s">
        <v>93</v>
      </c>
      <c r="E6" s="209">
        <v>9000</v>
      </c>
      <c r="F6" s="583">
        <v>3430</v>
      </c>
      <c r="G6" s="534">
        <f t="shared" si="0"/>
        <v>2.6239067055393588</v>
      </c>
      <c r="H6" s="321" t="s">
        <v>72</v>
      </c>
      <c r="I6" s="253" t="s">
        <v>18</v>
      </c>
      <c r="J6" s="297" t="s">
        <v>147</v>
      </c>
      <c r="K6" s="252" t="s">
        <v>74</v>
      </c>
      <c r="L6" s="252" t="s">
        <v>63</v>
      </c>
      <c r="M6" s="584"/>
      <c r="N6" s="585"/>
    </row>
    <row r="7" spans="1:14" s="2" customFormat="1" ht="15" customHeight="1" x14ac:dyDescent="0.25">
      <c r="A7" s="251">
        <v>44228</v>
      </c>
      <c r="B7" s="252" t="s">
        <v>95</v>
      </c>
      <c r="C7" s="252" t="s">
        <v>95</v>
      </c>
      <c r="D7" s="253" t="s">
        <v>93</v>
      </c>
      <c r="E7" s="209">
        <v>6000</v>
      </c>
      <c r="F7" s="583">
        <v>3430</v>
      </c>
      <c r="G7" s="534">
        <f t="shared" si="0"/>
        <v>1.749271137026239</v>
      </c>
      <c r="H7" s="321" t="s">
        <v>72</v>
      </c>
      <c r="I7" s="253" t="s">
        <v>18</v>
      </c>
      <c r="J7" s="297" t="s">
        <v>147</v>
      </c>
      <c r="K7" s="252" t="s">
        <v>74</v>
      </c>
      <c r="L7" s="252" t="s">
        <v>63</v>
      </c>
      <c r="M7" s="584"/>
      <c r="N7" s="585"/>
    </row>
    <row r="8" spans="1:14" s="2" customFormat="1" ht="15" customHeight="1" x14ac:dyDescent="0.25">
      <c r="A8" s="251">
        <v>44228</v>
      </c>
      <c r="B8" s="252" t="s">
        <v>95</v>
      </c>
      <c r="C8" s="252" t="s">
        <v>95</v>
      </c>
      <c r="D8" s="253" t="s">
        <v>93</v>
      </c>
      <c r="E8" s="227">
        <v>2000</v>
      </c>
      <c r="F8" s="583">
        <v>3430</v>
      </c>
      <c r="G8" s="534">
        <f t="shared" si="0"/>
        <v>0.58309037900874638</v>
      </c>
      <c r="H8" s="321" t="s">
        <v>72</v>
      </c>
      <c r="I8" s="253" t="s">
        <v>18</v>
      </c>
      <c r="J8" s="297" t="s">
        <v>147</v>
      </c>
      <c r="K8" s="252" t="s">
        <v>74</v>
      </c>
      <c r="L8" s="252" t="s">
        <v>63</v>
      </c>
      <c r="M8" s="584"/>
      <c r="N8" s="585"/>
    </row>
    <row r="9" spans="1:14" s="2" customFormat="1" ht="15" customHeight="1" x14ac:dyDescent="0.25">
      <c r="A9" s="251">
        <v>44228</v>
      </c>
      <c r="B9" s="252" t="s">
        <v>95</v>
      </c>
      <c r="C9" s="252" t="s">
        <v>95</v>
      </c>
      <c r="D9" s="253" t="s">
        <v>93</v>
      </c>
      <c r="E9" s="209">
        <v>2000</v>
      </c>
      <c r="F9" s="583">
        <v>3430</v>
      </c>
      <c r="G9" s="534">
        <f>E9/F9</f>
        <v>0.58309037900874638</v>
      </c>
      <c r="H9" s="321" t="s">
        <v>72</v>
      </c>
      <c r="I9" s="253" t="s">
        <v>18</v>
      </c>
      <c r="J9" s="297" t="s">
        <v>147</v>
      </c>
      <c r="K9" s="252" t="s">
        <v>74</v>
      </c>
      <c r="L9" s="252" t="s">
        <v>63</v>
      </c>
      <c r="M9" s="584"/>
      <c r="N9" s="585"/>
    </row>
    <row r="10" spans="1:14" s="2" customFormat="1" ht="15" customHeight="1" x14ac:dyDescent="0.25">
      <c r="A10" s="759">
        <v>44228</v>
      </c>
      <c r="B10" s="297" t="s">
        <v>163</v>
      </c>
      <c r="C10" s="258" t="s">
        <v>164</v>
      </c>
      <c r="D10" s="258" t="s">
        <v>94</v>
      </c>
      <c r="E10" s="227">
        <v>1500</v>
      </c>
      <c r="F10" s="583">
        <v>3430</v>
      </c>
      <c r="G10" s="534">
        <f>E10/F10</f>
        <v>0.43731778425655976</v>
      </c>
      <c r="H10" s="321" t="s">
        <v>72</v>
      </c>
      <c r="I10" s="253" t="s">
        <v>18</v>
      </c>
      <c r="J10" s="297" t="s">
        <v>147</v>
      </c>
      <c r="K10" s="252" t="s">
        <v>74</v>
      </c>
      <c r="L10" s="252" t="s">
        <v>63</v>
      </c>
      <c r="M10" s="584"/>
      <c r="N10" s="585"/>
    </row>
    <row r="11" spans="1:14" s="2" customFormat="1" ht="15" customHeight="1" x14ac:dyDescent="0.25">
      <c r="A11" s="251">
        <v>44228</v>
      </c>
      <c r="B11" s="252" t="s">
        <v>69</v>
      </c>
      <c r="C11" s="252" t="s">
        <v>68</v>
      </c>
      <c r="D11" s="253" t="s">
        <v>93</v>
      </c>
      <c r="E11" s="234">
        <v>11000</v>
      </c>
      <c r="F11" s="583">
        <v>3430</v>
      </c>
      <c r="G11" s="534">
        <f t="shared" si="0"/>
        <v>3.2069970845481048</v>
      </c>
      <c r="H11" s="321" t="s">
        <v>71</v>
      </c>
      <c r="I11" s="253" t="s">
        <v>18</v>
      </c>
      <c r="J11" s="435" t="s">
        <v>148</v>
      </c>
      <c r="K11" s="252" t="s">
        <v>74</v>
      </c>
      <c r="L11" s="252" t="s">
        <v>63</v>
      </c>
      <c r="M11" s="584"/>
      <c r="N11" s="585"/>
    </row>
    <row r="12" spans="1:14" s="2" customFormat="1" ht="15" customHeight="1" x14ac:dyDescent="0.25">
      <c r="A12" s="251">
        <v>44228</v>
      </c>
      <c r="B12" s="252" t="s">
        <v>69</v>
      </c>
      <c r="C12" s="252" t="s">
        <v>68</v>
      </c>
      <c r="D12" s="253" t="s">
        <v>93</v>
      </c>
      <c r="E12" s="209">
        <v>10000</v>
      </c>
      <c r="F12" s="583">
        <v>3430</v>
      </c>
      <c r="G12" s="534">
        <f t="shared" si="0"/>
        <v>2.9154518950437316</v>
      </c>
      <c r="H12" s="321" t="s">
        <v>71</v>
      </c>
      <c r="I12" s="253" t="s">
        <v>18</v>
      </c>
      <c r="J12" s="435" t="s">
        <v>148</v>
      </c>
      <c r="K12" s="252" t="s">
        <v>74</v>
      </c>
      <c r="L12" s="252" t="s">
        <v>63</v>
      </c>
      <c r="M12" s="584"/>
      <c r="N12" s="585"/>
    </row>
    <row r="13" spans="1:14" s="2" customFormat="1" ht="15" customHeight="1" x14ac:dyDescent="0.25">
      <c r="A13" s="251">
        <v>44228</v>
      </c>
      <c r="B13" s="252" t="s">
        <v>69</v>
      </c>
      <c r="C13" s="252" t="s">
        <v>68</v>
      </c>
      <c r="D13" s="253" t="s">
        <v>93</v>
      </c>
      <c r="E13" s="209">
        <v>6000</v>
      </c>
      <c r="F13" s="583">
        <v>3430</v>
      </c>
      <c r="G13" s="534">
        <f t="shared" si="0"/>
        <v>1.749271137026239</v>
      </c>
      <c r="H13" s="321" t="s">
        <v>71</v>
      </c>
      <c r="I13" s="253" t="s">
        <v>18</v>
      </c>
      <c r="J13" s="435" t="s">
        <v>148</v>
      </c>
      <c r="K13" s="252" t="s">
        <v>74</v>
      </c>
      <c r="L13" s="252" t="s">
        <v>63</v>
      </c>
      <c r="M13" s="584"/>
      <c r="N13" s="585"/>
    </row>
    <row r="14" spans="1:14" s="2" customFormat="1" ht="15" customHeight="1" x14ac:dyDescent="0.25">
      <c r="A14" s="251">
        <v>44228</v>
      </c>
      <c r="B14" s="252" t="s">
        <v>69</v>
      </c>
      <c r="C14" s="252" t="s">
        <v>68</v>
      </c>
      <c r="D14" s="253" t="s">
        <v>93</v>
      </c>
      <c r="E14" s="227">
        <v>11000</v>
      </c>
      <c r="F14" s="583">
        <v>3430</v>
      </c>
      <c r="G14" s="534">
        <f t="shared" si="0"/>
        <v>3.2069970845481048</v>
      </c>
      <c r="H14" s="321" t="s">
        <v>71</v>
      </c>
      <c r="I14" s="253" t="s">
        <v>18</v>
      </c>
      <c r="J14" s="435" t="s">
        <v>148</v>
      </c>
      <c r="K14" s="252" t="s">
        <v>74</v>
      </c>
      <c r="L14" s="252" t="s">
        <v>63</v>
      </c>
      <c r="M14" s="584"/>
      <c r="N14" s="585"/>
    </row>
    <row r="15" spans="1:14" s="2" customFormat="1" ht="15" customHeight="1" x14ac:dyDescent="0.25">
      <c r="A15" s="251">
        <v>44228</v>
      </c>
      <c r="B15" s="252" t="s">
        <v>95</v>
      </c>
      <c r="C15" s="252" t="s">
        <v>95</v>
      </c>
      <c r="D15" s="253" t="s">
        <v>93</v>
      </c>
      <c r="E15" s="254">
        <v>6000</v>
      </c>
      <c r="F15" s="583">
        <v>3430</v>
      </c>
      <c r="G15" s="534">
        <f t="shared" si="0"/>
        <v>1.749271137026239</v>
      </c>
      <c r="H15" s="321" t="s">
        <v>71</v>
      </c>
      <c r="I15" s="253" t="s">
        <v>18</v>
      </c>
      <c r="J15" s="435" t="s">
        <v>148</v>
      </c>
      <c r="K15" s="252" t="s">
        <v>74</v>
      </c>
      <c r="L15" s="252" t="s">
        <v>63</v>
      </c>
      <c r="M15" s="584"/>
      <c r="N15" s="585"/>
    </row>
    <row r="16" spans="1:14" s="2" customFormat="1" ht="15" customHeight="1" x14ac:dyDescent="0.25">
      <c r="A16" s="251">
        <v>44228</v>
      </c>
      <c r="B16" s="252" t="s">
        <v>95</v>
      </c>
      <c r="C16" s="252" t="s">
        <v>95</v>
      </c>
      <c r="D16" s="253" t="s">
        <v>93</v>
      </c>
      <c r="E16" s="209">
        <v>2000</v>
      </c>
      <c r="F16" s="583">
        <v>3430</v>
      </c>
      <c r="G16" s="534">
        <f t="shared" si="0"/>
        <v>0.58309037900874638</v>
      </c>
      <c r="H16" s="321" t="s">
        <v>71</v>
      </c>
      <c r="I16" s="253" t="s">
        <v>18</v>
      </c>
      <c r="J16" s="435" t="s">
        <v>148</v>
      </c>
      <c r="K16" s="252" t="s">
        <v>74</v>
      </c>
      <c r="L16" s="252" t="s">
        <v>63</v>
      </c>
      <c r="M16" s="584"/>
      <c r="N16" s="585"/>
    </row>
    <row r="17" spans="1:14" s="2" customFormat="1" ht="15" customHeight="1" x14ac:dyDescent="0.25">
      <c r="A17" s="251">
        <v>44228</v>
      </c>
      <c r="B17" s="252" t="s">
        <v>95</v>
      </c>
      <c r="C17" s="252" t="s">
        <v>95</v>
      </c>
      <c r="D17" s="253" t="s">
        <v>93</v>
      </c>
      <c r="E17" s="273">
        <v>2000</v>
      </c>
      <c r="F17" s="583">
        <v>3430</v>
      </c>
      <c r="G17" s="534">
        <f t="shared" si="0"/>
        <v>0.58309037900874638</v>
      </c>
      <c r="H17" s="321" t="s">
        <v>71</v>
      </c>
      <c r="I17" s="253" t="s">
        <v>18</v>
      </c>
      <c r="J17" s="435" t="s">
        <v>148</v>
      </c>
      <c r="K17" s="252" t="s">
        <v>74</v>
      </c>
      <c r="L17" s="252" t="s">
        <v>63</v>
      </c>
      <c r="M17" s="584"/>
      <c r="N17" s="585"/>
    </row>
    <row r="18" spans="1:14" s="2" customFormat="1" ht="15" customHeight="1" x14ac:dyDescent="0.25">
      <c r="A18" s="217">
        <v>44228</v>
      </c>
      <c r="B18" s="218" t="s">
        <v>163</v>
      </c>
      <c r="C18" s="218" t="s">
        <v>166</v>
      </c>
      <c r="D18" s="218" t="s">
        <v>94</v>
      </c>
      <c r="E18" s="269">
        <v>1500</v>
      </c>
      <c r="F18" s="583">
        <v>3430</v>
      </c>
      <c r="G18" s="534">
        <f t="shared" si="0"/>
        <v>0.43731778425655976</v>
      </c>
      <c r="H18" s="321" t="s">
        <v>71</v>
      </c>
      <c r="I18" s="253" t="s">
        <v>18</v>
      </c>
      <c r="J18" s="435" t="s">
        <v>148</v>
      </c>
      <c r="K18" s="252" t="s">
        <v>74</v>
      </c>
      <c r="L18" s="252" t="s">
        <v>63</v>
      </c>
      <c r="M18" s="584"/>
      <c r="N18" s="585"/>
    </row>
    <row r="19" spans="1:14" s="2" customFormat="1" ht="15" customHeight="1" x14ac:dyDescent="0.25">
      <c r="A19" s="217">
        <v>44228</v>
      </c>
      <c r="B19" s="218" t="s">
        <v>193</v>
      </c>
      <c r="C19" s="218" t="s">
        <v>121</v>
      </c>
      <c r="D19" s="218" t="s">
        <v>195</v>
      </c>
      <c r="E19" s="269">
        <v>1136229</v>
      </c>
      <c r="F19" s="583">
        <v>3430</v>
      </c>
      <c r="G19" s="534">
        <f t="shared" si="0"/>
        <v>331.26209912536444</v>
      </c>
      <c r="H19" s="321" t="s">
        <v>135</v>
      </c>
      <c r="I19" s="253" t="s">
        <v>18</v>
      </c>
      <c r="J19" s="435" t="s">
        <v>472</v>
      </c>
      <c r="K19" s="252" t="s">
        <v>74</v>
      </c>
      <c r="L19" s="252" t="s">
        <v>63</v>
      </c>
      <c r="M19" s="584"/>
      <c r="N19" s="585"/>
    </row>
    <row r="20" spans="1:14" s="2" customFormat="1" ht="15" customHeight="1" x14ac:dyDescent="0.25">
      <c r="A20" s="217">
        <v>44228</v>
      </c>
      <c r="B20" s="218" t="s">
        <v>124</v>
      </c>
      <c r="C20" s="218" t="s">
        <v>122</v>
      </c>
      <c r="D20" s="218" t="s">
        <v>94</v>
      </c>
      <c r="E20" s="269">
        <v>2600</v>
      </c>
      <c r="F20" s="583">
        <v>3430</v>
      </c>
      <c r="G20" s="534">
        <f t="shared" si="0"/>
        <v>0.75801749271137031</v>
      </c>
      <c r="H20" s="321" t="s">
        <v>135</v>
      </c>
      <c r="I20" s="253" t="s">
        <v>18</v>
      </c>
      <c r="J20" s="435" t="s">
        <v>473</v>
      </c>
      <c r="K20" s="252" t="s">
        <v>74</v>
      </c>
      <c r="L20" s="252" t="s">
        <v>63</v>
      </c>
      <c r="M20" s="584"/>
      <c r="N20" s="585"/>
    </row>
    <row r="21" spans="1:14" s="2" customFormat="1" ht="15" customHeight="1" x14ac:dyDescent="0.25">
      <c r="A21" s="251">
        <v>44229</v>
      </c>
      <c r="B21" s="252" t="s">
        <v>69</v>
      </c>
      <c r="C21" s="252" t="s">
        <v>68</v>
      </c>
      <c r="D21" s="253" t="s">
        <v>93</v>
      </c>
      <c r="E21" s="227">
        <v>8000</v>
      </c>
      <c r="F21" s="583">
        <v>3430</v>
      </c>
      <c r="G21" s="534">
        <f t="shared" si="0"/>
        <v>2.3323615160349855</v>
      </c>
      <c r="H21" s="321" t="s">
        <v>72</v>
      </c>
      <c r="I21" s="253" t="s">
        <v>18</v>
      </c>
      <c r="J21" s="297" t="s">
        <v>157</v>
      </c>
      <c r="K21" s="252" t="s">
        <v>74</v>
      </c>
      <c r="L21" s="252" t="s">
        <v>63</v>
      </c>
      <c r="M21" s="584"/>
      <c r="N21" s="585"/>
    </row>
    <row r="22" spans="1:14" s="2" customFormat="1" ht="15" customHeight="1" x14ac:dyDescent="0.25">
      <c r="A22" s="251">
        <v>44229</v>
      </c>
      <c r="B22" s="252" t="s">
        <v>69</v>
      </c>
      <c r="C22" s="252" t="s">
        <v>68</v>
      </c>
      <c r="D22" s="253" t="s">
        <v>93</v>
      </c>
      <c r="E22" s="209">
        <v>8000</v>
      </c>
      <c r="F22" s="583">
        <v>3430</v>
      </c>
      <c r="G22" s="534">
        <f t="shared" si="0"/>
        <v>2.3323615160349855</v>
      </c>
      <c r="H22" s="321" t="s">
        <v>72</v>
      </c>
      <c r="I22" s="253" t="s">
        <v>18</v>
      </c>
      <c r="J22" s="297" t="s">
        <v>157</v>
      </c>
      <c r="K22" s="252" t="s">
        <v>74</v>
      </c>
      <c r="L22" s="252" t="s">
        <v>63</v>
      </c>
      <c r="M22" s="584"/>
      <c r="N22" s="585"/>
    </row>
    <row r="23" spans="1:14" s="2" customFormat="1" ht="15" customHeight="1" x14ac:dyDescent="0.25">
      <c r="A23" s="251">
        <v>44229</v>
      </c>
      <c r="B23" s="252" t="s">
        <v>69</v>
      </c>
      <c r="C23" s="252" t="s">
        <v>68</v>
      </c>
      <c r="D23" s="253" t="s">
        <v>93</v>
      </c>
      <c r="E23" s="273">
        <v>9000</v>
      </c>
      <c r="F23" s="583">
        <v>3430</v>
      </c>
      <c r="G23" s="534">
        <f t="shared" si="0"/>
        <v>2.6239067055393588</v>
      </c>
      <c r="H23" s="321" t="s">
        <v>72</v>
      </c>
      <c r="I23" s="253" t="s">
        <v>18</v>
      </c>
      <c r="J23" s="297" t="s">
        <v>157</v>
      </c>
      <c r="K23" s="252" t="s">
        <v>74</v>
      </c>
      <c r="L23" s="252" t="s">
        <v>63</v>
      </c>
      <c r="M23" s="584"/>
      <c r="N23" s="585"/>
    </row>
    <row r="24" spans="1:14" s="2" customFormat="1" ht="15" customHeight="1" x14ac:dyDescent="0.25">
      <c r="A24" s="251">
        <v>44229</v>
      </c>
      <c r="B24" s="252" t="s">
        <v>69</v>
      </c>
      <c r="C24" s="252" t="s">
        <v>68</v>
      </c>
      <c r="D24" s="253" t="s">
        <v>93</v>
      </c>
      <c r="E24" s="209">
        <v>9000</v>
      </c>
      <c r="F24" s="583">
        <v>3430</v>
      </c>
      <c r="G24" s="534">
        <f t="shared" si="0"/>
        <v>2.6239067055393588</v>
      </c>
      <c r="H24" s="321" t="s">
        <v>72</v>
      </c>
      <c r="I24" s="253" t="s">
        <v>18</v>
      </c>
      <c r="J24" s="297" t="s">
        <v>157</v>
      </c>
      <c r="K24" s="252" t="s">
        <v>74</v>
      </c>
      <c r="L24" s="252" t="s">
        <v>63</v>
      </c>
      <c r="M24" s="584"/>
      <c r="N24" s="585"/>
    </row>
    <row r="25" spans="1:14" s="2" customFormat="1" ht="15" customHeight="1" x14ac:dyDescent="0.25">
      <c r="A25" s="251">
        <v>44229</v>
      </c>
      <c r="B25" s="252" t="s">
        <v>95</v>
      </c>
      <c r="C25" s="252" t="s">
        <v>95</v>
      </c>
      <c r="D25" s="253" t="s">
        <v>93</v>
      </c>
      <c r="E25" s="227">
        <v>3000</v>
      </c>
      <c r="F25" s="583">
        <v>3430</v>
      </c>
      <c r="G25" s="534">
        <f t="shared" si="0"/>
        <v>0.87463556851311952</v>
      </c>
      <c r="H25" s="321" t="s">
        <v>72</v>
      </c>
      <c r="I25" s="253" t="s">
        <v>18</v>
      </c>
      <c r="J25" s="297" t="s">
        <v>157</v>
      </c>
      <c r="K25" s="252" t="s">
        <v>74</v>
      </c>
      <c r="L25" s="252" t="s">
        <v>63</v>
      </c>
      <c r="M25" s="584"/>
      <c r="N25" s="585"/>
    </row>
    <row r="26" spans="1:14" s="2" customFormat="1" ht="15" customHeight="1" x14ac:dyDescent="0.25">
      <c r="A26" s="251">
        <v>44229</v>
      </c>
      <c r="B26" s="252" t="s">
        <v>95</v>
      </c>
      <c r="C26" s="252" t="s">
        <v>95</v>
      </c>
      <c r="D26" s="253" t="s">
        <v>93</v>
      </c>
      <c r="E26" s="227">
        <v>3000</v>
      </c>
      <c r="F26" s="583">
        <v>3430</v>
      </c>
      <c r="G26" s="534">
        <f t="shared" si="0"/>
        <v>0.87463556851311952</v>
      </c>
      <c r="H26" s="321" t="s">
        <v>72</v>
      </c>
      <c r="I26" s="253" t="s">
        <v>18</v>
      </c>
      <c r="J26" s="297" t="s">
        <v>157</v>
      </c>
      <c r="K26" s="252" t="s">
        <v>74</v>
      </c>
      <c r="L26" s="252" t="s">
        <v>63</v>
      </c>
      <c r="M26" s="584"/>
      <c r="N26" s="585"/>
    </row>
    <row r="27" spans="1:14" s="2" customFormat="1" ht="15" customHeight="1" x14ac:dyDescent="0.25">
      <c r="A27" s="251">
        <v>44229</v>
      </c>
      <c r="B27" s="252" t="s">
        <v>95</v>
      </c>
      <c r="C27" s="252" t="s">
        <v>95</v>
      </c>
      <c r="D27" s="253" t="s">
        <v>93</v>
      </c>
      <c r="E27" s="273">
        <v>4000</v>
      </c>
      <c r="F27" s="583">
        <v>3430</v>
      </c>
      <c r="G27" s="534">
        <f t="shared" si="0"/>
        <v>1.1661807580174928</v>
      </c>
      <c r="H27" s="321" t="s">
        <v>72</v>
      </c>
      <c r="I27" s="253" t="s">
        <v>18</v>
      </c>
      <c r="J27" s="297" t="s">
        <v>157</v>
      </c>
      <c r="K27" s="252" t="s">
        <v>74</v>
      </c>
      <c r="L27" s="252" t="s">
        <v>63</v>
      </c>
      <c r="M27" s="584"/>
      <c r="N27" s="585"/>
    </row>
    <row r="28" spans="1:14" s="2" customFormat="1" ht="15" customHeight="1" x14ac:dyDescent="0.25">
      <c r="A28" s="759">
        <v>44229</v>
      </c>
      <c r="B28" s="252" t="s">
        <v>163</v>
      </c>
      <c r="C28" s="258" t="s">
        <v>164</v>
      </c>
      <c r="D28" s="334" t="s">
        <v>94</v>
      </c>
      <c r="E28" s="290">
        <v>1000</v>
      </c>
      <c r="F28" s="583">
        <v>3430</v>
      </c>
      <c r="G28" s="534">
        <f t="shared" si="0"/>
        <v>0.29154518950437319</v>
      </c>
      <c r="H28" s="321" t="s">
        <v>72</v>
      </c>
      <c r="I28" s="253" t="s">
        <v>18</v>
      </c>
      <c r="J28" s="297" t="s">
        <v>157</v>
      </c>
      <c r="K28" s="252" t="s">
        <v>74</v>
      </c>
      <c r="L28" s="252" t="s">
        <v>63</v>
      </c>
      <c r="M28" s="584"/>
      <c r="N28" s="585"/>
    </row>
    <row r="29" spans="1:14" s="2" customFormat="1" ht="15" customHeight="1" x14ac:dyDescent="0.25">
      <c r="A29" s="217">
        <v>44229</v>
      </c>
      <c r="B29" s="252" t="s">
        <v>69</v>
      </c>
      <c r="C29" s="252" t="s">
        <v>68</v>
      </c>
      <c r="D29" s="253" t="s">
        <v>93</v>
      </c>
      <c r="E29" s="227">
        <v>7000</v>
      </c>
      <c r="F29" s="583">
        <v>3430</v>
      </c>
      <c r="G29" s="534">
        <f t="shared" si="0"/>
        <v>2.0408163265306123</v>
      </c>
      <c r="H29" s="321" t="s">
        <v>71</v>
      </c>
      <c r="I29" s="253" t="s">
        <v>18</v>
      </c>
      <c r="J29" s="830" t="s">
        <v>162</v>
      </c>
      <c r="K29" s="252" t="s">
        <v>74</v>
      </c>
      <c r="L29" s="252" t="s">
        <v>63</v>
      </c>
      <c r="M29" s="584"/>
      <c r="N29" s="585"/>
    </row>
    <row r="30" spans="1:14" s="2" customFormat="1" ht="15" customHeight="1" x14ac:dyDescent="0.25">
      <c r="A30" s="217">
        <v>44229</v>
      </c>
      <c r="B30" s="252" t="s">
        <v>69</v>
      </c>
      <c r="C30" s="252" t="s">
        <v>68</v>
      </c>
      <c r="D30" s="253" t="s">
        <v>93</v>
      </c>
      <c r="E30" s="290">
        <v>10000</v>
      </c>
      <c r="F30" s="583">
        <v>3430</v>
      </c>
      <c r="G30" s="534">
        <f t="shared" si="0"/>
        <v>2.9154518950437316</v>
      </c>
      <c r="H30" s="321" t="s">
        <v>71</v>
      </c>
      <c r="I30" s="253" t="s">
        <v>18</v>
      </c>
      <c r="J30" s="830" t="s">
        <v>162</v>
      </c>
      <c r="K30" s="252" t="s">
        <v>74</v>
      </c>
      <c r="L30" s="252" t="s">
        <v>63</v>
      </c>
      <c r="M30" s="584"/>
      <c r="N30" s="585"/>
    </row>
    <row r="31" spans="1:14" s="2" customFormat="1" ht="15" customHeight="1" x14ac:dyDescent="0.25">
      <c r="A31" s="217">
        <v>44229</v>
      </c>
      <c r="B31" s="252" t="s">
        <v>69</v>
      </c>
      <c r="C31" s="252" t="s">
        <v>68</v>
      </c>
      <c r="D31" s="253" t="s">
        <v>93</v>
      </c>
      <c r="E31" s="226">
        <v>11000</v>
      </c>
      <c r="F31" s="583">
        <v>3430</v>
      </c>
      <c r="G31" s="534">
        <f t="shared" si="0"/>
        <v>3.2069970845481048</v>
      </c>
      <c r="H31" s="321" t="s">
        <v>71</v>
      </c>
      <c r="I31" s="253" t="s">
        <v>18</v>
      </c>
      <c r="J31" s="830" t="s">
        <v>162</v>
      </c>
      <c r="K31" s="252" t="s">
        <v>74</v>
      </c>
      <c r="L31" s="252" t="s">
        <v>63</v>
      </c>
      <c r="M31" s="584"/>
      <c r="N31" s="585"/>
    </row>
    <row r="32" spans="1:14" s="2" customFormat="1" ht="15" customHeight="1" x14ac:dyDescent="0.25">
      <c r="A32" s="217">
        <v>44229</v>
      </c>
      <c r="B32" s="252" t="s">
        <v>69</v>
      </c>
      <c r="C32" s="252" t="s">
        <v>68</v>
      </c>
      <c r="D32" s="253" t="s">
        <v>93</v>
      </c>
      <c r="E32" s="209">
        <v>8000</v>
      </c>
      <c r="F32" s="583">
        <v>3430</v>
      </c>
      <c r="G32" s="534">
        <f t="shared" si="0"/>
        <v>2.3323615160349855</v>
      </c>
      <c r="H32" s="321" t="s">
        <v>71</v>
      </c>
      <c r="I32" s="253" t="s">
        <v>18</v>
      </c>
      <c r="J32" s="830" t="s">
        <v>162</v>
      </c>
      <c r="K32" s="252" t="s">
        <v>74</v>
      </c>
      <c r="L32" s="252" t="s">
        <v>63</v>
      </c>
      <c r="M32" s="584"/>
      <c r="N32" s="585"/>
    </row>
    <row r="33" spans="1:14" s="2" customFormat="1" ht="15" customHeight="1" x14ac:dyDescent="0.25">
      <c r="A33" s="217">
        <v>44229</v>
      </c>
      <c r="B33" s="252" t="s">
        <v>95</v>
      </c>
      <c r="C33" s="252" t="s">
        <v>95</v>
      </c>
      <c r="D33" s="253" t="s">
        <v>93</v>
      </c>
      <c r="E33" s="269">
        <v>4000</v>
      </c>
      <c r="F33" s="583">
        <v>3430</v>
      </c>
      <c r="G33" s="534">
        <f t="shared" si="0"/>
        <v>1.1661807580174928</v>
      </c>
      <c r="H33" s="321" t="s">
        <v>71</v>
      </c>
      <c r="I33" s="253" t="s">
        <v>18</v>
      </c>
      <c r="J33" s="830" t="s">
        <v>162</v>
      </c>
      <c r="K33" s="252" t="s">
        <v>74</v>
      </c>
      <c r="L33" s="252" t="s">
        <v>63</v>
      </c>
      <c r="M33" s="584"/>
      <c r="N33" s="585"/>
    </row>
    <row r="34" spans="1:14" s="2" customFormat="1" ht="15" customHeight="1" x14ac:dyDescent="0.25">
      <c r="A34" s="217">
        <v>44229</v>
      </c>
      <c r="B34" s="252" t="s">
        <v>95</v>
      </c>
      <c r="C34" s="252" t="s">
        <v>95</v>
      </c>
      <c r="D34" s="253" t="s">
        <v>93</v>
      </c>
      <c r="E34" s="285">
        <v>4000</v>
      </c>
      <c r="F34" s="583">
        <v>3430</v>
      </c>
      <c r="G34" s="534">
        <f t="shared" si="0"/>
        <v>1.1661807580174928</v>
      </c>
      <c r="H34" s="321" t="s">
        <v>71</v>
      </c>
      <c r="I34" s="253" t="s">
        <v>18</v>
      </c>
      <c r="J34" s="830" t="s">
        <v>162</v>
      </c>
      <c r="K34" s="252" t="s">
        <v>74</v>
      </c>
      <c r="L34" s="252" t="s">
        <v>63</v>
      </c>
      <c r="M34" s="584"/>
      <c r="N34" s="585"/>
    </row>
    <row r="35" spans="1:14" s="2" customFormat="1" ht="15" customHeight="1" x14ac:dyDescent="0.25">
      <c r="A35" s="217">
        <v>44229</v>
      </c>
      <c r="B35" s="252" t="s">
        <v>95</v>
      </c>
      <c r="C35" s="252" t="s">
        <v>95</v>
      </c>
      <c r="D35" s="253" t="s">
        <v>93</v>
      </c>
      <c r="E35" s="285">
        <v>2000</v>
      </c>
      <c r="F35" s="583">
        <v>3430</v>
      </c>
      <c r="G35" s="534">
        <f t="shared" si="0"/>
        <v>0.58309037900874638</v>
      </c>
      <c r="H35" s="321" t="s">
        <v>71</v>
      </c>
      <c r="I35" s="253" t="s">
        <v>18</v>
      </c>
      <c r="J35" s="830" t="s">
        <v>162</v>
      </c>
      <c r="K35" s="252" t="s">
        <v>74</v>
      </c>
      <c r="L35" s="252" t="s">
        <v>63</v>
      </c>
      <c r="M35" s="584"/>
      <c r="N35" s="585"/>
    </row>
    <row r="36" spans="1:14" s="2" customFormat="1" ht="15" customHeight="1" x14ac:dyDescent="0.25">
      <c r="A36" s="217">
        <v>44229</v>
      </c>
      <c r="B36" s="218" t="s">
        <v>165</v>
      </c>
      <c r="C36" s="218" t="s">
        <v>166</v>
      </c>
      <c r="D36" s="294" t="s">
        <v>94</v>
      </c>
      <c r="E36" s="273">
        <v>1000</v>
      </c>
      <c r="F36" s="583">
        <v>3430</v>
      </c>
      <c r="G36" s="534">
        <f t="shared" si="0"/>
        <v>0.29154518950437319</v>
      </c>
      <c r="H36" s="321" t="s">
        <v>71</v>
      </c>
      <c r="I36" s="253" t="s">
        <v>18</v>
      </c>
      <c r="J36" s="830" t="s">
        <v>162</v>
      </c>
      <c r="K36" s="252" t="s">
        <v>74</v>
      </c>
      <c r="L36" s="252" t="s">
        <v>63</v>
      </c>
      <c r="M36" s="584"/>
      <c r="N36" s="585"/>
    </row>
    <row r="37" spans="1:14" s="2" customFormat="1" ht="15" customHeight="1" x14ac:dyDescent="0.25">
      <c r="A37" s="217">
        <v>44229</v>
      </c>
      <c r="B37" s="218" t="s">
        <v>171</v>
      </c>
      <c r="C37" s="218" t="s">
        <v>68</v>
      </c>
      <c r="D37" s="218" t="s">
        <v>53</v>
      </c>
      <c r="E37" s="209">
        <v>10000</v>
      </c>
      <c r="F37" s="583">
        <v>3430</v>
      </c>
      <c r="G37" s="534">
        <f t="shared" si="0"/>
        <v>2.9154518950437316</v>
      </c>
      <c r="H37" s="321" t="s">
        <v>54</v>
      </c>
      <c r="I37" s="253" t="s">
        <v>18</v>
      </c>
      <c r="J37" s="298" t="s">
        <v>172</v>
      </c>
      <c r="K37" s="252" t="s">
        <v>74</v>
      </c>
      <c r="L37" s="252" t="s">
        <v>63</v>
      </c>
      <c r="M37" s="584"/>
      <c r="N37" s="585"/>
    </row>
    <row r="38" spans="1:14" s="2" customFormat="1" ht="15" customHeight="1" x14ac:dyDescent="0.25">
      <c r="A38" s="217">
        <v>44229</v>
      </c>
      <c r="B38" s="218" t="s">
        <v>171</v>
      </c>
      <c r="C38" s="218" t="s">
        <v>68</v>
      </c>
      <c r="D38" s="218" t="s">
        <v>53</v>
      </c>
      <c r="E38" s="209">
        <v>11000</v>
      </c>
      <c r="F38" s="583">
        <v>3430</v>
      </c>
      <c r="G38" s="534">
        <f t="shared" si="0"/>
        <v>3.2069970845481048</v>
      </c>
      <c r="H38" s="321" t="s">
        <v>54</v>
      </c>
      <c r="I38" s="253" t="s">
        <v>18</v>
      </c>
      <c r="J38" s="298" t="s">
        <v>172</v>
      </c>
      <c r="K38" s="252" t="s">
        <v>74</v>
      </c>
      <c r="L38" s="252" t="s">
        <v>63</v>
      </c>
      <c r="M38" s="584"/>
      <c r="N38" s="585"/>
    </row>
    <row r="39" spans="1:14" s="2" customFormat="1" ht="15" customHeight="1" x14ac:dyDescent="0.25">
      <c r="A39" s="217">
        <v>44229</v>
      </c>
      <c r="B39" s="298" t="s">
        <v>163</v>
      </c>
      <c r="C39" s="298" t="s">
        <v>166</v>
      </c>
      <c r="D39" s="298" t="s">
        <v>94</v>
      </c>
      <c r="E39" s="226">
        <v>1000</v>
      </c>
      <c r="F39" s="583">
        <v>3430</v>
      </c>
      <c r="G39" s="534">
        <f t="shared" si="0"/>
        <v>0.29154518950437319</v>
      </c>
      <c r="H39" s="321" t="s">
        <v>54</v>
      </c>
      <c r="I39" s="253" t="s">
        <v>18</v>
      </c>
      <c r="J39" s="298" t="s">
        <v>172</v>
      </c>
      <c r="K39" s="252" t="s">
        <v>74</v>
      </c>
      <c r="L39" s="252" t="s">
        <v>63</v>
      </c>
      <c r="M39" s="584"/>
      <c r="N39" s="585"/>
    </row>
    <row r="40" spans="1:14" s="2" customFormat="1" ht="15" customHeight="1" x14ac:dyDescent="0.25">
      <c r="A40" s="217">
        <v>44230</v>
      </c>
      <c r="B40" s="252" t="s">
        <v>69</v>
      </c>
      <c r="C40" s="252" t="s">
        <v>68</v>
      </c>
      <c r="D40" s="253" t="s">
        <v>93</v>
      </c>
      <c r="E40" s="227">
        <v>6000</v>
      </c>
      <c r="F40" s="583">
        <v>3430</v>
      </c>
      <c r="G40" s="534">
        <f t="shared" si="0"/>
        <v>1.749271137026239</v>
      </c>
      <c r="H40" s="321" t="s">
        <v>71</v>
      </c>
      <c r="I40" s="253" t="s">
        <v>18</v>
      </c>
      <c r="J40" s="830" t="s">
        <v>173</v>
      </c>
      <c r="K40" s="252" t="s">
        <v>74</v>
      </c>
      <c r="L40" s="252" t="s">
        <v>63</v>
      </c>
      <c r="M40" s="584"/>
      <c r="N40" s="585"/>
    </row>
    <row r="41" spans="1:14" s="2" customFormat="1" ht="15" customHeight="1" x14ac:dyDescent="0.25">
      <c r="A41" s="217">
        <v>44230</v>
      </c>
      <c r="B41" s="252" t="s">
        <v>69</v>
      </c>
      <c r="C41" s="252" t="s">
        <v>68</v>
      </c>
      <c r="D41" s="253" t="s">
        <v>93</v>
      </c>
      <c r="E41" s="269">
        <v>10000</v>
      </c>
      <c r="F41" s="583">
        <v>3430</v>
      </c>
      <c r="G41" s="534">
        <f t="shared" si="0"/>
        <v>2.9154518950437316</v>
      </c>
      <c r="H41" s="321" t="s">
        <v>71</v>
      </c>
      <c r="I41" s="253" t="s">
        <v>18</v>
      </c>
      <c r="J41" s="830" t="s">
        <v>173</v>
      </c>
      <c r="K41" s="252" t="s">
        <v>74</v>
      </c>
      <c r="L41" s="252" t="s">
        <v>63</v>
      </c>
      <c r="M41" s="584"/>
      <c r="N41" s="585"/>
    </row>
    <row r="42" spans="1:14" s="2" customFormat="1" ht="15" customHeight="1" x14ac:dyDescent="0.25">
      <c r="A42" s="217">
        <v>44230</v>
      </c>
      <c r="B42" s="252" t="s">
        <v>69</v>
      </c>
      <c r="C42" s="252" t="s">
        <v>68</v>
      </c>
      <c r="D42" s="253" t="s">
        <v>93</v>
      </c>
      <c r="E42" s="269">
        <v>9000</v>
      </c>
      <c r="F42" s="583">
        <v>3430</v>
      </c>
      <c r="G42" s="534">
        <f t="shared" si="0"/>
        <v>2.6239067055393588</v>
      </c>
      <c r="H42" s="321" t="s">
        <v>71</v>
      </c>
      <c r="I42" s="253" t="s">
        <v>18</v>
      </c>
      <c r="J42" s="830" t="s">
        <v>173</v>
      </c>
      <c r="K42" s="252" t="s">
        <v>74</v>
      </c>
      <c r="L42" s="252" t="s">
        <v>63</v>
      </c>
      <c r="M42" s="584"/>
      <c r="N42" s="585"/>
    </row>
    <row r="43" spans="1:14" s="2" customFormat="1" ht="15" customHeight="1" x14ac:dyDescent="0.25">
      <c r="A43" s="217">
        <v>44230</v>
      </c>
      <c r="B43" s="252" t="s">
        <v>95</v>
      </c>
      <c r="C43" s="252" t="s">
        <v>95</v>
      </c>
      <c r="D43" s="253" t="s">
        <v>93</v>
      </c>
      <c r="E43" s="226">
        <v>6000</v>
      </c>
      <c r="F43" s="583">
        <v>3430</v>
      </c>
      <c r="G43" s="534">
        <f t="shared" si="0"/>
        <v>1.749271137026239</v>
      </c>
      <c r="H43" s="321" t="s">
        <v>71</v>
      </c>
      <c r="I43" s="253" t="s">
        <v>18</v>
      </c>
      <c r="J43" s="830" t="s">
        <v>173</v>
      </c>
      <c r="K43" s="252" t="s">
        <v>74</v>
      </c>
      <c r="L43" s="252" t="s">
        <v>63</v>
      </c>
      <c r="M43" s="584"/>
      <c r="N43" s="585"/>
    </row>
    <row r="44" spans="1:14" s="2" customFormat="1" ht="15" customHeight="1" x14ac:dyDescent="0.25">
      <c r="A44" s="217">
        <v>44230</v>
      </c>
      <c r="B44" s="252" t="s">
        <v>95</v>
      </c>
      <c r="C44" s="252" t="s">
        <v>95</v>
      </c>
      <c r="D44" s="253" t="s">
        <v>93</v>
      </c>
      <c r="E44" s="460">
        <v>4000</v>
      </c>
      <c r="F44" s="583">
        <v>3430</v>
      </c>
      <c r="G44" s="534">
        <f t="shared" si="0"/>
        <v>1.1661807580174928</v>
      </c>
      <c r="H44" s="321" t="s">
        <v>71</v>
      </c>
      <c r="I44" s="253" t="s">
        <v>18</v>
      </c>
      <c r="J44" s="830" t="s">
        <v>173</v>
      </c>
      <c r="K44" s="252" t="s">
        <v>74</v>
      </c>
      <c r="L44" s="252" t="s">
        <v>63</v>
      </c>
      <c r="M44" s="584"/>
      <c r="N44" s="585"/>
    </row>
    <row r="45" spans="1:14" s="2" customFormat="1" ht="15" customHeight="1" x14ac:dyDescent="0.25">
      <c r="A45" s="217">
        <v>44230</v>
      </c>
      <c r="B45" s="252" t="s">
        <v>69</v>
      </c>
      <c r="C45" s="252" t="s">
        <v>68</v>
      </c>
      <c r="D45" s="253" t="s">
        <v>93</v>
      </c>
      <c r="E45" s="589">
        <v>8000</v>
      </c>
      <c r="F45" s="583">
        <v>3430</v>
      </c>
      <c r="G45" s="534">
        <f t="shared" si="0"/>
        <v>2.3323615160349855</v>
      </c>
      <c r="H45" s="321" t="s">
        <v>72</v>
      </c>
      <c r="I45" s="253" t="s">
        <v>18</v>
      </c>
      <c r="J45" s="297" t="s">
        <v>177</v>
      </c>
      <c r="K45" s="252" t="s">
        <v>74</v>
      </c>
      <c r="L45" s="252" t="s">
        <v>63</v>
      </c>
      <c r="M45" s="584"/>
      <c r="N45" s="585"/>
    </row>
    <row r="46" spans="1:14" s="2" customFormat="1" ht="15" customHeight="1" x14ac:dyDescent="0.25">
      <c r="A46" s="217">
        <v>44230</v>
      </c>
      <c r="B46" s="252" t="s">
        <v>69</v>
      </c>
      <c r="C46" s="252" t="s">
        <v>68</v>
      </c>
      <c r="D46" s="253" t="s">
        <v>93</v>
      </c>
      <c r="E46" s="227">
        <v>13000</v>
      </c>
      <c r="F46" s="583">
        <v>3430</v>
      </c>
      <c r="G46" s="534">
        <f t="shared" si="0"/>
        <v>3.7900874635568513</v>
      </c>
      <c r="H46" s="321" t="s">
        <v>72</v>
      </c>
      <c r="I46" s="253" t="s">
        <v>18</v>
      </c>
      <c r="J46" s="297" t="s">
        <v>177</v>
      </c>
      <c r="K46" s="252" t="s">
        <v>74</v>
      </c>
      <c r="L46" s="252" t="s">
        <v>63</v>
      </c>
      <c r="M46" s="584"/>
      <c r="N46" s="585"/>
    </row>
    <row r="47" spans="1:14" s="2" customFormat="1" ht="15" customHeight="1" x14ac:dyDescent="0.25">
      <c r="A47" s="217">
        <v>44230</v>
      </c>
      <c r="B47" s="252" t="s">
        <v>69</v>
      </c>
      <c r="C47" s="252" t="s">
        <v>68</v>
      </c>
      <c r="D47" s="253" t="s">
        <v>93</v>
      </c>
      <c r="E47" s="273">
        <v>9000</v>
      </c>
      <c r="F47" s="583">
        <v>3430</v>
      </c>
      <c r="G47" s="534">
        <f t="shared" si="0"/>
        <v>2.6239067055393588</v>
      </c>
      <c r="H47" s="321" t="s">
        <v>72</v>
      </c>
      <c r="I47" s="253" t="s">
        <v>18</v>
      </c>
      <c r="J47" s="297" t="s">
        <v>177</v>
      </c>
      <c r="K47" s="252" t="s">
        <v>74</v>
      </c>
      <c r="L47" s="252" t="s">
        <v>63</v>
      </c>
      <c r="M47" s="584"/>
      <c r="N47" s="585"/>
    </row>
    <row r="48" spans="1:14" s="2" customFormat="1" ht="15" customHeight="1" x14ac:dyDescent="0.25">
      <c r="A48" s="217">
        <v>44230</v>
      </c>
      <c r="B48" s="252" t="s">
        <v>95</v>
      </c>
      <c r="C48" s="252" t="s">
        <v>95</v>
      </c>
      <c r="D48" s="253" t="s">
        <v>93</v>
      </c>
      <c r="E48" s="284">
        <v>3000</v>
      </c>
      <c r="F48" s="583">
        <v>3430</v>
      </c>
      <c r="G48" s="534">
        <f t="shared" si="0"/>
        <v>0.87463556851311952</v>
      </c>
      <c r="H48" s="321" t="s">
        <v>72</v>
      </c>
      <c r="I48" s="253" t="s">
        <v>18</v>
      </c>
      <c r="J48" s="297" t="s">
        <v>177</v>
      </c>
      <c r="K48" s="252" t="s">
        <v>74</v>
      </c>
      <c r="L48" s="252" t="s">
        <v>63</v>
      </c>
      <c r="M48" s="584"/>
      <c r="N48" s="585"/>
    </row>
    <row r="49" spans="1:15" s="2" customFormat="1" ht="15" customHeight="1" x14ac:dyDescent="0.25">
      <c r="A49" s="217">
        <v>44230</v>
      </c>
      <c r="B49" s="252" t="s">
        <v>95</v>
      </c>
      <c r="C49" s="252" t="s">
        <v>95</v>
      </c>
      <c r="D49" s="253" t="s">
        <v>93</v>
      </c>
      <c r="E49" s="227">
        <v>3000</v>
      </c>
      <c r="F49" s="583">
        <v>3430</v>
      </c>
      <c r="G49" s="534">
        <f t="shared" si="0"/>
        <v>0.87463556851311952</v>
      </c>
      <c r="H49" s="321" t="s">
        <v>72</v>
      </c>
      <c r="I49" s="253" t="s">
        <v>18</v>
      </c>
      <c r="J49" s="297" t="s">
        <v>177</v>
      </c>
      <c r="K49" s="252" t="s">
        <v>74</v>
      </c>
      <c r="L49" s="252" t="s">
        <v>63</v>
      </c>
      <c r="M49" s="584"/>
      <c r="N49" s="585"/>
    </row>
    <row r="50" spans="1:15" s="2" customFormat="1" ht="15" customHeight="1" x14ac:dyDescent="0.25">
      <c r="A50" s="217">
        <v>44230</v>
      </c>
      <c r="B50" s="252" t="s">
        <v>95</v>
      </c>
      <c r="C50" s="252" t="s">
        <v>95</v>
      </c>
      <c r="D50" s="253" t="s">
        <v>93</v>
      </c>
      <c r="E50" s="247">
        <v>4000</v>
      </c>
      <c r="F50" s="583">
        <v>3430</v>
      </c>
      <c r="G50" s="534">
        <f t="shared" si="0"/>
        <v>1.1661807580174928</v>
      </c>
      <c r="H50" s="321" t="s">
        <v>72</v>
      </c>
      <c r="I50" s="253" t="s">
        <v>18</v>
      </c>
      <c r="J50" s="297" t="s">
        <v>177</v>
      </c>
      <c r="K50" s="252" t="s">
        <v>74</v>
      </c>
      <c r="L50" s="252" t="s">
        <v>63</v>
      </c>
      <c r="M50" s="584"/>
      <c r="N50" s="585"/>
    </row>
    <row r="51" spans="1:15" s="2" customFormat="1" ht="15.75" customHeight="1" x14ac:dyDescent="0.25">
      <c r="A51" s="217">
        <v>44230</v>
      </c>
      <c r="B51" s="218" t="s">
        <v>69</v>
      </c>
      <c r="C51" s="218" t="s">
        <v>68</v>
      </c>
      <c r="D51" s="218" t="s">
        <v>53</v>
      </c>
      <c r="E51" s="460">
        <v>7000</v>
      </c>
      <c r="F51" s="583">
        <v>3430</v>
      </c>
      <c r="G51" s="534">
        <f t="shared" si="0"/>
        <v>2.0408163265306123</v>
      </c>
      <c r="H51" s="321" t="s">
        <v>99</v>
      </c>
      <c r="I51" s="253" t="s">
        <v>18</v>
      </c>
      <c r="J51" s="298" t="s">
        <v>179</v>
      </c>
      <c r="K51" s="252" t="s">
        <v>74</v>
      </c>
      <c r="L51" s="252" t="s">
        <v>63</v>
      </c>
      <c r="M51" s="584"/>
      <c r="N51" s="585"/>
    </row>
    <row r="52" spans="1:15" s="2" customFormat="1" ht="15.75" customHeight="1" x14ac:dyDescent="0.25">
      <c r="A52" s="217">
        <v>44230</v>
      </c>
      <c r="B52" s="218" t="s">
        <v>69</v>
      </c>
      <c r="C52" s="218" t="s">
        <v>68</v>
      </c>
      <c r="D52" s="218" t="s">
        <v>53</v>
      </c>
      <c r="E52" s="721">
        <v>7000</v>
      </c>
      <c r="F52" s="583">
        <v>3430</v>
      </c>
      <c r="G52" s="534">
        <f t="shared" si="0"/>
        <v>2.0408163265306123</v>
      </c>
      <c r="H52" s="321" t="s">
        <v>99</v>
      </c>
      <c r="I52" s="253" t="s">
        <v>18</v>
      </c>
      <c r="J52" s="298" t="s">
        <v>179</v>
      </c>
      <c r="K52" s="252" t="s">
        <v>74</v>
      </c>
      <c r="L52" s="252" t="s">
        <v>63</v>
      </c>
      <c r="M52" s="584"/>
      <c r="N52" s="585"/>
    </row>
    <row r="53" spans="1:15" s="2" customFormat="1" ht="15.75" customHeight="1" x14ac:dyDescent="0.25">
      <c r="A53" s="217">
        <v>44230</v>
      </c>
      <c r="B53" s="218" t="s">
        <v>69</v>
      </c>
      <c r="C53" s="218" t="s">
        <v>68</v>
      </c>
      <c r="D53" s="218" t="s">
        <v>53</v>
      </c>
      <c r="E53" s="269">
        <v>7000</v>
      </c>
      <c r="F53" s="583">
        <v>3430</v>
      </c>
      <c r="G53" s="534">
        <f t="shared" si="0"/>
        <v>2.0408163265306123</v>
      </c>
      <c r="H53" s="321" t="s">
        <v>54</v>
      </c>
      <c r="I53" s="253" t="s">
        <v>18</v>
      </c>
      <c r="J53" s="298" t="s">
        <v>181</v>
      </c>
      <c r="K53" s="252" t="s">
        <v>74</v>
      </c>
      <c r="L53" s="252" t="s">
        <v>63</v>
      </c>
      <c r="M53" s="584"/>
      <c r="N53" s="585"/>
    </row>
    <row r="54" spans="1:15" s="2" customFormat="1" ht="15.75" customHeight="1" x14ac:dyDescent="0.25">
      <c r="A54" s="217">
        <v>44230</v>
      </c>
      <c r="B54" s="218" t="s">
        <v>69</v>
      </c>
      <c r="C54" s="218" t="s">
        <v>68</v>
      </c>
      <c r="D54" s="218" t="s">
        <v>53</v>
      </c>
      <c r="E54" s="226">
        <v>7000</v>
      </c>
      <c r="F54" s="583">
        <v>3430</v>
      </c>
      <c r="G54" s="534">
        <f t="shared" si="0"/>
        <v>2.0408163265306123</v>
      </c>
      <c r="H54" s="321" t="s">
        <v>54</v>
      </c>
      <c r="I54" s="253" t="s">
        <v>18</v>
      </c>
      <c r="J54" s="298" t="s">
        <v>181</v>
      </c>
      <c r="K54" s="252" t="s">
        <v>74</v>
      </c>
      <c r="L54" s="252" t="s">
        <v>63</v>
      </c>
      <c r="M54" s="584"/>
      <c r="N54" s="585"/>
    </row>
    <row r="55" spans="1:15" s="80" customFormat="1" x14ac:dyDescent="0.25">
      <c r="A55" s="217">
        <v>44230</v>
      </c>
      <c r="B55" s="218" t="s">
        <v>69</v>
      </c>
      <c r="C55" s="590" t="s">
        <v>68</v>
      </c>
      <c r="D55" s="591" t="s">
        <v>14</v>
      </c>
      <c r="E55" s="220">
        <v>4000</v>
      </c>
      <c r="F55" s="583">
        <v>3430</v>
      </c>
      <c r="G55" s="534">
        <f t="shared" si="0"/>
        <v>1.1661807580174928</v>
      </c>
      <c r="H55" s="321" t="s">
        <v>42</v>
      </c>
      <c r="I55" s="253" t="s">
        <v>18</v>
      </c>
      <c r="J55" s="335" t="s">
        <v>182</v>
      </c>
      <c r="K55" s="252" t="s">
        <v>74</v>
      </c>
      <c r="L55" s="252" t="s">
        <v>63</v>
      </c>
      <c r="M55" s="584"/>
      <c r="N55" s="585"/>
      <c r="O55" s="143"/>
    </row>
    <row r="56" spans="1:15" s="80" customFormat="1" x14ac:dyDescent="0.25">
      <c r="A56" s="217">
        <v>44230</v>
      </c>
      <c r="B56" s="218" t="s">
        <v>577</v>
      </c>
      <c r="C56" s="590" t="s">
        <v>68</v>
      </c>
      <c r="D56" s="591" t="s">
        <v>14</v>
      </c>
      <c r="E56" s="220">
        <v>3000</v>
      </c>
      <c r="F56" s="583">
        <v>3430</v>
      </c>
      <c r="G56" s="534">
        <f t="shared" si="0"/>
        <v>0.87463556851311952</v>
      </c>
      <c r="H56" s="321" t="s">
        <v>42</v>
      </c>
      <c r="I56" s="253" t="s">
        <v>18</v>
      </c>
      <c r="J56" s="335" t="s">
        <v>182</v>
      </c>
      <c r="K56" s="252" t="s">
        <v>74</v>
      </c>
      <c r="L56" s="252" t="s">
        <v>63</v>
      </c>
      <c r="M56" s="584"/>
      <c r="N56" s="585"/>
      <c r="O56" s="143"/>
    </row>
    <row r="57" spans="1:15" s="80" customFormat="1" x14ac:dyDescent="0.25">
      <c r="A57" s="217">
        <v>44230</v>
      </c>
      <c r="B57" s="218" t="s">
        <v>69</v>
      </c>
      <c r="C57" s="590" t="s">
        <v>68</v>
      </c>
      <c r="D57" s="591" t="s">
        <v>14</v>
      </c>
      <c r="E57" s="285">
        <v>1000</v>
      </c>
      <c r="F57" s="583">
        <v>3430</v>
      </c>
      <c r="G57" s="534">
        <f t="shared" si="0"/>
        <v>0.29154518950437319</v>
      </c>
      <c r="H57" s="321" t="s">
        <v>42</v>
      </c>
      <c r="I57" s="253" t="s">
        <v>18</v>
      </c>
      <c r="J57" s="335" t="s">
        <v>182</v>
      </c>
      <c r="K57" s="252" t="s">
        <v>74</v>
      </c>
      <c r="L57" s="252" t="s">
        <v>63</v>
      </c>
      <c r="M57" s="584"/>
      <c r="N57" s="585"/>
      <c r="O57" s="143"/>
    </row>
    <row r="58" spans="1:15" x14ac:dyDescent="0.25">
      <c r="A58" s="217">
        <v>44230</v>
      </c>
      <c r="B58" s="218" t="s">
        <v>114</v>
      </c>
      <c r="C58" s="218" t="s">
        <v>119</v>
      </c>
      <c r="D58" s="218" t="s">
        <v>14</v>
      </c>
      <c r="E58" s="209">
        <v>20000</v>
      </c>
      <c r="F58" s="583">
        <v>3430</v>
      </c>
      <c r="G58" s="534">
        <f t="shared" si="0"/>
        <v>5.8309037900874632</v>
      </c>
      <c r="H58" s="321" t="s">
        <v>42</v>
      </c>
      <c r="I58" s="253" t="s">
        <v>18</v>
      </c>
      <c r="J58" s="435" t="s">
        <v>188</v>
      </c>
      <c r="K58" s="252" t="s">
        <v>74</v>
      </c>
      <c r="L58" s="252" t="s">
        <v>63</v>
      </c>
      <c r="M58" s="584"/>
      <c r="N58" s="585"/>
    </row>
    <row r="59" spans="1:15" x14ac:dyDescent="0.25">
      <c r="A59" s="217">
        <v>44230</v>
      </c>
      <c r="B59" s="216" t="s">
        <v>115</v>
      </c>
      <c r="C59" s="218" t="s">
        <v>119</v>
      </c>
      <c r="D59" s="218" t="s">
        <v>53</v>
      </c>
      <c r="E59" s="273">
        <v>20000</v>
      </c>
      <c r="F59" s="583">
        <v>3430</v>
      </c>
      <c r="G59" s="534">
        <f t="shared" si="0"/>
        <v>5.8309037900874632</v>
      </c>
      <c r="H59" s="321" t="s">
        <v>54</v>
      </c>
      <c r="I59" s="253" t="s">
        <v>18</v>
      </c>
      <c r="J59" s="435" t="s">
        <v>188</v>
      </c>
      <c r="K59" s="252" t="s">
        <v>74</v>
      </c>
      <c r="L59" s="252" t="s">
        <v>63</v>
      </c>
      <c r="M59" s="584"/>
      <c r="N59" s="585"/>
    </row>
    <row r="60" spans="1:15" x14ac:dyDescent="0.25">
      <c r="A60" s="217">
        <v>44230</v>
      </c>
      <c r="B60" s="216" t="s">
        <v>116</v>
      </c>
      <c r="C60" s="218" t="s">
        <v>119</v>
      </c>
      <c r="D60" s="218" t="s">
        <v>53</v>
      </c>
      <c r="E60" s="273">
        <v>20000</v>
      </c>
      <c r="F60" s="583">
        <v>3430</v>
      </c>
      <c r="G60" s="534">
        <f t="shared" si="0"/>
        <v>5.8309037900874632</v>
      </c>
      <c r="H60" s="321" t="s">
        <v>99</v>
      </c>
      <c r="I60" s="253" t="s">
        <v>18</v>
      </c>
      <c r="J60" s="435" t="s">
        <v>188</v>
      </c>
      <c r="K60" s="252" t="s">
        <v>74</v>
      </c>
      <c r="L60" s="252" t="s">
        <v>63</v>
      </c>
      <c r="M60" s="584"/>
      <c r="N60" s="585"/>
    </row>
    <row r="61" spans="1:15" x14ac:dyDescent="0.25">
      <c r="A61" s="217">
        <v>44230</v>
      </c>
      <c r="B61" s="216" t="s">
        <v>117</v>
      </c>
      <c r="C61" s="218" t="s">
        <v>119</v>
      </c>
      <c r="D61" s="216" t="s">
        <v>93</v>
      </c>
      <c r="E61" s="227">
        <v>25000</v>
      </c>
      <c r="F61" s="583">
        <v>3430</v>
      </c>
      <c r="G61" s="534">
        <f t="shared" si="0"/>
        <v>7.2886297376093294</v>
      </c>
      <c r="H61" s="321" t="s">
        <v>71</v>
      </c>
      <c r="I61" s="253" t="s">
        <v>18</v>
      </c>
      <c r="J61" s="435" t="s">
        <v>188</v>
      </c>
      <c r="K61" s="252" t="s">
        <v>74</v>
      </c>
      <c r="L61" s="252" t="s">
        <v>63</v>
      </c>
      <c r="M61" s="584"/>
      <c r="N61" s="585"/>
    </row>
    <row r="62" spans="1:15" x14ac:dyDescent="0.25">
      <c r="A62" s="217">
        <v>44230</v>
      </c>
      <c r="B62" s="216" t="s">
        <v>118</v>
      </c>
      <c r="C62" s="218" t="s">
        <v>119</v>
      </c>
      <c r="D62" s="216" t="s">
        <v>93</v>
      </c>
      <c r="E62" s="227">
        <v>25000</v>
      </c>
      <c r="F62" s="583">
        <v>3430</v>
      </c>
      <c r="G62" s="534">
        <f t="shared" si="0"/>
        <v>7.2886297376093294</v>
      </c>
      <c r="H62" s="321" t="s">
        <v>72</v>
      </c>
      <c r="I62" s="253" t="s">
        <v>18</v>
      </c>
      <c r="J62" s="435" t="s">
        <v>188</v>
      </c>
      <c r="K62" s="252" t="s">
        <v>74</v>
      </c>
      <c r="L62" s="252" t="s">
        <v>63</v>
      </c>
      <c r="M62" s="584"/>
      <c r="N62" s="585"/>
    </row>
    <row r="63" spans="1:15" x14ac:dyDescent="0.25">
      <c r="A63" s="217">
        <v>44230</v>
      </c>
      <c r="B63" s="216" t="s">
        <v>186</v>
      </c>
      <c r="C63" s="218" t="s">
        <v>119</v>
      </c>
      <c r="D63" s="218" t="s">
        <v>94</v>
      </c>
      <c r="E63" s="226">
        <v>10000</v>
      </c>
      <c r="F63" s="583">
        <v>3430</v>
      </c>
      <c r="G63" s="534">
        <f t="shared" si="0"/>
        <v>2.9154518950437316</v>
      </c>
      <c r="H63" s="321" t="s">
        <v>120</v>
      </c>
      <c r="I63" s="253" t="s">
        <v>18</v>
      </c>
      <c r="J63" s="435" t="s">
        <v>188</v>
      </c>
      <c r="K63" s="252" t="s">
        <v>74</v>
      </c>
      <c r="L63" s="252" t="s">
        <v>63</v>
      </c>
      <c r="M63" s="593"/>
      <c r="N63" s="594"/>
    </row>
    <row r="64" spans="1:15" x14ac:dyDescent="0.25">
      <c r="A64" s="736">
        <v>44230</v>
      </c>
      <c r="B64" s="223" t="s">
        <v>231</v>
      </c>
      <c r="C64" s="224" t="s">
        <v>122</v>
      </c>
      <c r="D64" s="224" t="s">
        <v>94</v>
      </c>
      <c r="E64" s="226">
        <f>F64*G64</f>
        <v>27542.899999999998</v>
      </c>
      <c r="F64" s="583">
        <v>3430</v>
      </c>
      <c r="G64" s="534">
        <v>8.0299999999999994</v>
      </c>
      <c r="H64" s="321" t="s">
        <v>232</v>
      </c>
      <c r="I64" s="253" t="s">
        <v>18</v>
      </c>
      <c r="J64" s="435" t="s">
        <v>484</v>
      </c>
      <c r="K64" s="252" t="s">
        <v>74</v>
      </c>
      <c r="L64" s="252" t="s">
        <v>63</v>
      </c>
      <c r="M64" s="593"/>
      <c r="N64" s="594"/>
    </row>
    <row r="65" spans="1:14" x14ac:dyDescent="0.25">
      <c r="A65" s="736">
        <v>44230</v>
      </c>
      <c r="B65" s="223" t="s">
        <v>575</v>
      </c>
      <c r="C65" s="224" t="s">
        <v>122</v>
      </c>
      <c r="D65" s="224" t="s">
        <v>94</v>
      </c>
      <c r="E65" s="226">
        <f>F65*G65</f>
        <v>51450</v>
      </c>
      <c r="F65" s="583">
        <v>3430</v>
      </c>
      <c r="G65" s="534">
        <v>15</v>
      </c>
      <c r="H65" s="321" t="s">
        <v>232</v>
      </c>
      <c r="I65" s="253" t="s">
        <v>18</v>
      </c>
      <c r="J65" s="435" t="s">
        <v>578</v>
      </c>
      <c r="K65" s="252" t="s">
        <v>74</v>
      </c>
      <c r="L65" s="252" t="s">
        <v>63</v>
      </c>
      <c r="M65" s="593"/>
      <c r="N65" s="594"/>
    </row>
    <row r="66" spans="1:14" x14ac:dyDescent="0.25">
      <c r="A66" s="736">
        <v>44231</v>
      </c>
      <c r="B66" s="224" t="s">
        <v>69</v>
      </c>
      <c r="C66" s="224" t="s">
        <v>68</v>
      </c>
      <c r="D66" s="224" t="s">
        <v>93</v>
      </c>
      <c r="E66" s="227">
        <v>8000</v>
      </c>
      <c r="F66" s="583">
        <v>3430</v>
      </c>
      <c r="G66" s="534">
        <f t="shared" si="0"/>
        <v>2.3323615160349855</v>
      </c>
      <c r="H66" s="321" t="s">
        <v>71</v>
      </c>
      <c r="I66" s="253" t="s">
        <v>18</v>
      </c>
      <c r="J66" s="830" t="s">
        <v>196</v>
      </c>
      <c r="K66" s="252" t="s">
        <v>74</v>
      </c>
      <c r="L66" s="252" t="s">
        <v>63</v>
      </c>
      <c r="M66" s="593"/>
      <c r="N66" s="594"/>
    </row>
    <row r="67" spans="1:14" ht="14.25" customHeight="1" x14ac:dyDescent="0.25">
      <c r="A67" s="736">
        <v>44231</v>
      </c>
      <c r="B67" s="224" t="s">
        <v>69</v>
      </c>
      <c r="C67" s="224" t="s">
        <v>68</v>
      </c>
      <c r="D67" s="224" t="s">
        <v>93</v>
      </c>
      <c r="E67" s="234">
        <v>11000</v>
      </c>
      <c r="F67" s="583">
        <v>3430</v>
      </c>
      <c r="G67" s="534">
        <f t="shared" si="0"/>
        <v>3.2069970845481048</v>
      </c>
      <c r="H67" s="321" t="s">
        <v>71</v>
      </c>
      <c r="I67" s="253" t="s">
        <v>18</v>
      </c>
      <c r="J67" s="830" t="s">
        <v>196</v>
      </c>
      <c r="K67" s="252" t="s">
        <v>74</v>
      </c>
      <c r="L67" s="252" t="s">
        <v>63</v>
      </c>
      <c r="M67" s="595"/>
      <c r="N67" s="594"/>
    </row>
    <row r="68" spans="1:14" ht="14.25" customHeight="1" x14ac:dyDescent="0.25">
      <c r="A68" s="736">
        <v>44231</v>
      </c>
      <c r="B68" s="224" t="s">
        <v>69</v>
      </c>
      <c r="C68" s="224" t="s">
        <v>68</v>
      </c>
      <c r="D68" s="224" t="s">
        <v>93</v>
      </c>
      <c r="E68" s="227">
        <v>12000</v>
      </c>
      <c r="F68" s="583">
        <v>3430</v>
      </c>
      <c r="G68" s="534">
        <f t="shared" si="0"/>
        <v>3.4985422740524781</v>
      </c>
      <c r="H68" s="321" t="s">
        <v>71</v>
      </c>
      <c r="I68" s="253" t="s">
        <v>18</v>
      </c>
      <c r="J68" s="830" t="s">
        <v>196</v>
      </c>
      <c r="K68" s="252" t="s">
        <v>74</v>
      </c>
      <c r="L68" s="252" t="s">
        <v>63</v>
      </c>
      <c r="M68" s="595"/>
      <c r="N68" s="594"/>
    </row>
    <row r="69" spans="1:14" ht="14.25" customHeight="1" x14ac:dyDescent="0.25">
      <c r="A69" s="736">
        <v>44231</v>
      </c>
      <c r="B69" s="224" t="s">
        <v>69</v>
      </c>
      <c r="C69" s="224" t="s">
        <v>68</v>
      </c>
      <c r="D69" s="224" t="s">
        <v>93</v>
      </c>
      <c r="E69" s="226">
        <v>5000</v>
      </c>
      <c r="F69" s="583">
        <v>3430</v>
      </c>
      <c r="G69" s="534">
        <f t="shared" si="0"/>
        <v>1.4577259475218658</v>
      </c>
      <c r="H69" s="321" t="s">
        <v>71</v>
      </c>
      <c r="I69" s="253" t="s">
        <v>18</v>
      </c>
      <c r="J69" s="830" t="s">
        <v>196</v>
      </c>
      <c r="K69" s="252" t="s">
        <v>74</v>
      </c>
      <c r="L69" s="252" t="s">
        <v>63</v>
      </c>
      <c r="M69" s="595"/>
      <c r="N69" s="594"/>
    </row>
    <row r="70" spans="1:14" ht="14.25" customHeight="1" x14ac:dyDescent="0.25">
      <c r="A70" s="736">
        <v>44231</v>
      </c>
      <c r="B70" s="218" t="s">
        <v>95</v>
      </c>
      <c r="C70" s="218" t="s">
        <v>95</v>
      </c>
      <c r="D70" s="218" t="s">
        <v>93</v>
      </c>
      <c r="E70" s="460">
        <v>7000</v>
      </c>
      <c r="F70" s="583">
        <v>3430</v>
      </c>
      <c r="G70" s="534">
        <f t="shared" si="0"/>
        <v>2.0408163265306123</v>
      </c>
      <c r="H70" s="321" t="s">
        <v>71</v>
      </c>
      <c r="I70" s="253" t="s">
        <v>18</v>
      </c>
      <c r="J70" s="830" t="s">
        <v>196</v>
      </c>
      <c r="K70" s="252" t="s">
        <v>74</v>
      </c>
      <c r="L70" s="252" t="s">
        <v>63</v>
      </c>
      <c r="M70" s="595"/>
      <c r="N70" s="594"/>
    </row>
    <row r="71" spans="1:14" ht="14.25" customHeight="1" x14ac:dyDescent="0.25">
      <c r="A71" s="736">
        <v>44231</v>
      </c>
      <c r="B71" s="218" t="s">
        <v>95</v>
      </c>
      <c r="C71" s="218" t="s">
        <v>95</v>
      </c>
      <c r="D71" s="218" t="s">
        <v>93</v>
      </c>
      <c r="E71" s="285">
        <v>3000</v>
      </c>
      <c r="F71" s="583">
        <v>3430</v>
      </c>
      <c r="G71" s="534">
        <f t="shared" si="0"/>
        <v>0.87463556851311952</v>
      </c>
      <c r="H71" s="321" t="s">
        <v>71</v>
      </c>
      <c r="I71" s="253" t="s">
        <v>18</v>
      </c>
      <c r="J71" s="830" t="s">
        <v>196</v>
      </c>
      <c r="K71" s="252" t="s">
        <v>74</v>
      </c>
      <c r="L71" s="252" t="s">
        <v>63</v>
      </c>
      <c r="M71" s="595"/>
      <c r="N71" s="594"/>
    </row>
    <row r="72" spans="1:14" ht="14.25" customHeight="1" x14ac:dyDescent="0.25">
      <c r="A72" s="736">
        <v>44231</v>
      </c>
      <c r="B72" s="252" t="s">
        <v>69</v>
      </c>
      <c r="C72" s="224" t="s">
        <v>68</v>
      </c>
      <c r="D72" s="224" t="s">
        <v>93</v>
      </c>
      <c r="E72" s="229">
        <v>10000</v>
      </c>
      <c r="F72" s="583">
        <v>3430</v>
      </c>
      <c r="G72" s="534">
        <f t="shared" ref="G72:G91" si="1">E72/F72</f>
        <v>2.9154518950437316</v>
      </c>
      <c r="H72" s="321" t="s">
        <v>72</v>
      </c>
      <c r="I72" s="253" t="s">
        <v>18</v>
      </c>
      <c r="J72" s="297" t="s">
        <v>200</v>
      </c>
      <c r="K72" s="252" t="s">
        <v>74</v>
      </c>
      <c r="L72" s="252" t="s">
        <v>63</v>
      </c>
      <c r="M72" s="595"/>
      <c r="N72" s="594"/>
    </row>
    <row r="73" spans="1:14" ht="14.25" customHeight="1" x14ac:dyDescent="0.25">
      <c r="A73" s="736">
        <v>44231</v>
      </c>
      <c r="B73" s="252" t="s">
        <v>69</v>
      </c>
      <c r="C73" s="224" t="s">
        <v>68</v>
      </c>
      <c r="D73" s="224" t="s">
        <v>93</v>
      </c>
      <c r="E73" s="227">
        <v>8000</v>
      </c>
      <c r="F73" s="583">
        <v>3430</v>
      </c>
      <c r="G73" s="534">
        <f t="shared" si="1"/>
        <v>2.3323615160349855</v>
      </c>
      <c r="H73" s="321" t="s">
        <v>72</v>
      </c>
      <c r="I73" s="253" t="s">
        <v>18</v>
      </c>
      <c r="J73" s="297" t="s">
        <v>200</v>
      </c>
      <c r="K73" s="252" t="s">
        <v>74</v>
      </c>
      <c r="L73" s="252" t="s">
        <v>63</v>
      </c>
      <c r="M73" s="595"/>
      <c r="N73" s="594"/>
    </row>
    <row r="74" spans="1:14" ht="14.25" customHeight="1" x14ac:dyDescent="0.25">
      <c r="A74" s="736">
        <v>44231</v>
      </c>
      <c r="B74" s="252" t="s">
        <v>69</v>
      </c>
      <c r="C74" s="224" t="s">
        <v>68</v>
      </c>
      <c r="D74" s="224" t="s">
        <v>93</v>
      </c>
      <c r="E74" s="234">
        <v>9000</v>
      </c>
      <c r="F74" s="583">
        <v>3430</v>
      </c>
      <c r="G74" s="534">
        <f t="shared" si="1"/>
        <v>2.6239067055393588</v>
      </c>
      <c r="H74" s="321" t="s">
        <v>72</v>
      </c>
      <c r="I74" s="253" t="s">
        <v>18</v>
      </c>
      <c r="J74" s="297" t="s">
        <v>200</v>
      </c>
      <c r="K74" s="252" t="s">
        <v>74</v>
      </c>
      <c r="L74" s="252" t="s">
        <v>63</v>
      </c>
      <c r="M74" s="595"/>
      <c r="N74" s="594"/>
    </row>
    <row r="75" spans="1:14" ht="14.25" customHeight="1" x14ac:dyDescent="0.25">
      <c r="A75" s="736">
        <v>44231</v>
      </c>
      <c r="B75" s="252" t="s">
        <v>69</v>
      </c>
      <c r="C75" s="224" t="s">
        <v>68</v>
      </c>
      <c r="D75" s="224" t="s">
        <v>93</v>
      </c>
      <c r="E75" s="227">
        <v>10000</v>
      </c>
      <c r="F75" s="583">
        <v>3430</v>
      </c>
      <c r="G75" s="534">
        <f t="shared" si="1"/>
        <v>2.9154518950437316</v>
      </c>
      <c r="H75" s="321" t="s">
        <v>72</v>
      </c>
      <c r="I75" s="253" t="s">
        <v>18</v>
      </c>
      <c r="J75" s="297" t="s">
        <v>200</v>
      </c>
      <c r="K75" s="252" t="s">
        <v>74</v>
      </c>
      <c r="L75" s="252" t="s">
        <v>63</v>
      </c>
      <c r="M75" s="595"/>
      <c r="N75" s="594"/>
    </row>
    <row r="76" spans="1:14" ht="14.25" customHeight="1" x14ac:dyDescent="0.25">
      <c r="A76" s="736">
        <v>44231</v>
      </c>
      <c r="B76" s="252" t="s">
        <v>95</v>
      </c>
      <c r="C76" s="218" t="s">
        <v>95</v>
      </c>
      <c r="D76" s="218" t="s">
        <v>93</v>
      </c>
      <c r="E76" s="226">
        <v>4000</v>
      </c>
      <c r="F76" s="583">
        <v>3430</v>
      </c>
      <c r="G76" s="534">
        <f t="shared" si="1"/>
        <v>1.1661807580174928</v>
      </c>
      <c r="H76" s="321" t="s">
        <v>72</v>
      </c>
      <c r="I76" s="253" t="s">
        <v>18</v>
      </c>
      <c r="J76" s="297" t="s">
        <v>200</v>
      </c>
      <c r="K76" s="252" t="s">
        <v>74</v>
      </c>
      <c r="L76" s="252" t="s">
        <v>63</v>
      </c>
      <c r="M76" s="595"/>
      <c r="N76" s="594"/>
    </row>
    <row r="77" spans="1:14" ht="14.25" customHeight="1" x14ac:dyDescent="0.25">
      <c r="A77" s="736">
        <v>44231</v>
      </c>
      <c r="B77" s="252" t="s">
        <v>95</v>
      </c>
      <c r="C77" s="218" t="s">
        <v>95</v>
      </c>
      <c r="D77" s="218" t="s">
        <v>93</v>
      </c>
      <c r="E77" s="227">
        <v>2000</v>
      </c>
      <c r="F77" s="583">
        <v>3430</v>
      </c>
      <c r="G77" s="534">
        <f t="shared" si="1"/>
        <v>0.58309037900874638</v>
      </c>
      <c r="H77" s="321" t="s">
        <v>72</v>
      </c>
      <c r="I77" s="253" t="s">
        <v>18</v>
      </c>
      <c r="J77" s="297" t="s">
        <v>200</v>
      </c>
      <c r="K77" s="252" t="s">
        <v>74</v>
      </c>
      <c r="L77" s="252" t="s">
        <v>63</v>
      </c>
      <c r="M77" s="595"/>
      <c r="N77" s="594"/>
    </row>
    <row r="78" spans="1:14" ht="14.25" customHeight="1" x14ac:dyDescent="0.25">
      <c r="A78" s="736">
        <v>44231</v>
      </c>
      <c r="B78" s="252" t="s">
        <v>95</v>
      </c>
      <c r="C78" s="218" t="s">
        <v>95</v>
      </c>
      <c r="D78" s="218" t="s">
        <v>93</v>
      </c>
      <c r="E78" s="273">
        <v>4000</v>
      </c>
      <c r="F78" s="583">
        <v>3430</v>
      </c>
      <c r="G78" s="534">
        <f t="shared" si="1"/>
        <v>1.1661807580174928</v>
      </c>
      <c r="H78" s="321" t="s">
        <v>72</v>
      </c>
      <c r="I78" s="253" t="s">
        <v>18</v>
      </c>
      <c r="J78" s="297" t="s">
        <v>200</v>
      </c>
      <c r="K78" s="252" t="s">
        <v>74</v>
      </c>
      <c r="L78" s="252" t="s">
        <v>63</v>
      </c>
      <c r="M78" s="595"/>
      <c r="N78" s="594"/>
    </row>
    <row r="79" spans="1:14" ht="14.25" customHeight="1" x14ac:dyDescent="0.25">
      <c r="A79" s="740">
        <v>44232</v>
      </c>
      <c r="B79" s="277" t="s">
        <v>69</v>
      </c>
      <c r="C79" s="277" t="s">
        <v>68</v>
      </c>
      <c r="D79" s="741" t="s">
        <v>93</v>
      </c>
      <c r="E79" s="227">
        <v>7000</v>
      </c>
      <c r="F79" s="583">
        <v>3430</v>
      </c>
      <c r="G79" s="534">
        <f t="shared" si="1"/>
        <v>2.0408163265306123</v>
      </c>
      <c r="H79" s="340" t="s">
        <v>71</v>
      </c>
      <c r="I79" s="253" t="s">
        <v>18</v>
      </c>
      <c r="J79" s="830" t="s">
        <v>204</v>
      </c>
      <c r="K79" s="252" t="s">
        <v>74</v>
      </c>
      <c r="L79" s="252" t="s">
        <v>63</v>
      </c>
      <c r="M79" s="595"/>
      <c r="N79" s="594"/>
    </row>
    <row r="80" spans="1:14" ht="14.25" customHeight="1" x14ac:dyDescent="0.25">
      <c r="A80" s="740">
        <v>44232</v>
      </c>
      <c r="B80" s="277" t="s">
        <v>69</v>
      </c>
      <c r="C80" s="277" t="s">
        <v>68</v>
      </c>
      <c r="D80" s="741" t="s">
        <v>93</v>
      </c>
      <c r="E80" s="229">
        <v>9000</v>
      </c>
      <c r="F80" s="785">
        <v>3430</v>
      </c>
      <c r="G80" s="533">
        <f t="shared" si="1"/>
        <v>2.6239067055393588</v>
      </c>
      <c r="H80" s="340" t="s">
        <v>71</v>
      </c>
      <c r="I80" s="253" t="s">
        <v>18</v>
      </c>
      <c r="J80" s="830" t="s">
        <v>204</v>
      </c>
      <c r="K80" s="252" t="s">
        <v>74</v>
      </c>
      <c r="L80" s="252" t="s">
        <v>63</v>
      </c>
      <c r="M80" s="595"/>
      <c r="N80" s="594"/>
    </row>
    <row r="81" spans="1:14" ht="14.25" customHeight="1" x14ac:dyDescent="0.25">
      <c r="A81" s="740">
        <v>44232</v>
      </c>
      <c r="B81" s="277" t="s">
        <v>69</v>
      </c>
      <c r="C81" s="277" t="s">
        <v>68</v>
      </c>
      <c r="D81" s="741" t="s">
        <v>93</v>
      </c>
      <c r="E81" s="227">
        <v>12000</v>
      </c>
      <c r="F81" s="785">
        <v>3430</v>
      </c>
      <c r="G81" s="533">
        <f t="shared" si="1"/>
        <v>3.4985422740524781</v>
      </c>
      <c r="H81" s="340" t="s">
        <v>71</v>
      </c>
      <c r="I81" s="253" t="s">
        <v>18</v>
      </c>
      <c r="J81" s="830" t="s">
        <v>204</v>
      </c>
      <c r="K81" s="252" t="s">
        <v>74</v>
      </c>
      <c r="L81" s="252" t="s">
        <v>63</v>
      </c>
      <c r="M81" s="595"/>
      <c r="N81" s="594"/>
    </row>
    <row r="82" spans="1:14" ht="14.25" customHeight="1" x14ac:dyDescent="0.25">
      <c r="A82" s="740">
        <v>44232</v>
      </c>
      <c r="B82" s="218" t="s">
        <v>95</v>
      </c>
      <c r="C82" s="218" t="s">
        <v>95</v>
      </c>
      <c r="D82" s="294" t="s">
        <v>93</v>
      </c>
      <c r="E82" s="849">
        <v>4000</v>
      </c>
      <c r="F82" s="785">
        <v>3430</v>
      </c>
      <c r="G82" s="533">
        <f t="shared" si="1"/>
        <v>1.1661807580174928</v>
      </c>
      <c r="H82" s="340" t="s">
        <v>71</v>
      </c>
      <c r="I82" s="253" t="s">
        <v>18</v>
      </c>
      <c r="J82" s="830" t="s">
        <v>204</v>
      </c>
      <c r="K82" s="252" t="s">
        <v>74</v>
      </c>
      <c r="L82" s="252" t="s">
        <v>63</v>
      </c>
      <c r="M82" s="595"/>
      <c r="N82" s="594"/>
    </row>
    <row r="83" spans="1:14" ht="14.25" customHeight="1" x14ac:dyDescent="0.25">
      <c r="A83" s="740">
        <v>44232</v>
      </c>
      <c r="B83" s="218" t="s">
        <v>95</v>
      </c>
      <c r="C83" s="218" t="s">
        <v>95</v>
      </c>
      <c r="D83" s="294" t="s">
        <v>93</v>
      </c>
      <c r="E83" s="234">
        <v>2000</v>
      </c>
      <c r="F83" s="785">
        <v>3430</v>
      </c>
      <c r="G83" s="533">
        <f>E83/F83</f>
        <v>0.58309037900874638</v>
      </c>
      <c r="H83" s="340" t="s">
        <v>71</v>
      </c>
      <c r="I83" s="253" t="s">
        <v>18</v>
      </c>
      <c r="J83" s="830" t="s">
        <v>204</v>
      </c>
      <c r="K83" s="252" t="s">
        <v>74</v>
      </c>
      <c r="L83" s="252" t="s">
        <v>63</v>
      </c>
      <c r="M83" s="595"/>
      <c r="N83" s="594"/>
    </row>
    <row r="84" spans="1:14" ht="14.25" customHeight="1" x14ac:dyDescent="0.25">
      <c r="A84" s="740">
        <v>44232</v>
      </c>
      <c r="B84" s="218" t="s">
        <v>95</v>
      </c>
      <c r="C84" s="218" t="s">
        <v>95</v>
      </c>
      <c r="D84" s="294" t="s">
        <v>93</v>
      </c>
      <c r="E84" s="227">
        <v>4000</v>
      </c>
      <c r="F84" s="785">
        <v>3430</v>
      </c>
      <c r="G84" s="533">
        <f t="shared" si="1"/>
        <v>1.1661807580174928</v>
      </c>
      <c r="H84" s="340" t="s">
        <v>71</v>
      </c>
      <c r="I84" s="253" t="s">
        <v>18</v>
      </c>
      <c r="J84" s="830" t="s">
        <v>204</v>
      </c>
      <c r="K84" s="252" t="s">
        <v>74</v>
      </c>
      <c r="L84" s="252" t="s">
        <v>63</v>
      </c>
      <c r="M84" s="595"/>
      <c r="N84" s="594"/>
    </row>
    <row r="85" spans="1:14" ht="14.25" customHeight="1" x14ac:dyDescent="0.25">
      <c r="A85" s="736">
        <v>44232</v>
      </c>
      <c r="B85" s="252" t="s">
        <v>69</v>
      </c>
      <c r="C85" s="224" t="s">
        <v>68</v>
      </c>
      <c r="D85" s="737" t="s">
        <v>93</v>
      </c>
      <c r="E85" s="209">
        <v>12000</v>
      </c>
      <c r="F85" s="785">
        <v>3430</v>
      </c>
      <c r="G85" s="533">
        <f t="shared" si="1"/>
        <v>3.4985422740524781</v>
      </c>
      <c r="H85" s="340" t="s">
        <v>72</v>
      </c>
      <c r="I85" s="253" t="s">
        <v>18</v>
      </c>
      <c r="J85" s="297" t="s">
        <v>207</v>
      </c>
      <c r="K85" s="252" t="s">
        <v>74</v>
      </c>
      <c r="L85" s="252" t="s">
        <v>63</v>
      </c>
      <c r="M85" s="595"/>
      <c r="N85" s="594"/>
    </row>
    <row r="86" spans="1:14" ht="14.25" customHeight="1" x14ac:dyDescent="0.25">
      <c r="A86" s="736">
        <v>44232</v>
      </c>
      <c r="B86" s="252" t="s">
        <v>69</v>
      </c>
      <c r="C86" s="224" t="s">
        <v>68</v>
      </c>
      <c r="D86" s="737" t="s">
        <v>93</v>
      </c>
      <c r="E86" s="721">
        <v>10000</v>
      </c>
      <c r="F86" s="785">
        <v>3430</v>
      </c>
      <c r="G86" s="533">
        <f t="shared" si="1"/>
        <v>2.9154518950437316</v>
      </c>
      <c r="H86" s="340" t="s">
        <v>72</v>
      </c>
      <c r="I86" s="253" t="s">
        <v>18</v>
      </c>
      <c r="J86" s="297" t="s">
        <v>207</v>
      </c>
      <c r="K86" s="252" t="s">
        <v>74</v>
      </c>
      <c r="L86" s="252" t="s">
        <v>63</v>
      </c>
      <c r="M86" s="595"/>
      <c r="N86" s="594"/>
    </row>
    <row r="87" spans="1:14" ht="14.25" customHeight="1" x14ac:dyDescent="0.25">
      <c r="A87" s="736">
        <v>44232</v>
      </c>
      <c r="B87" s="252" t="s">
        <v>69</v>
      </c>
      <c r="C87" s="224" t="s">
        <v>68</v>
      </c>
      <c r="D87" s="737" t="s">
        <v>93</v>
      </c>
      <c r="E87" s="273">
        <v>9000</v>
      </c>
      <c r="F87" s="785">
        <v>3430</v>
      </c>
      <c r="G87" s="533">
        <f t="shared" si="1"/>
        <v>2.6239067055393588</v>
      </c>
      <c r="H87" s="340" t="s">
        <v>72</v>
      </c>
      <c r="I87" s="253" t="s">
        <v>18</v>
      </c>
      <c r="J87" s="297" t="s">
        <v>207</v>
      </c>
      <c r="K87" s="252" t="s">
        <v>74</v>
      </c>
      <c r="L87" s="252" t="s">
        <v>63</v>
      </c>
      <c r="M87" s="595"/>
      <c r="N87" s="594"/>
    </row>
    <row r="88" spans="1:14" ht="14.25" customHeight="1" x14ac:dyDescent="0.25">
      <c r="A88" s="736">
        <v>44232</v>
      </c>
      <c r="B88" s="252" t="s">
        <v>95</v>
      </c>
      <c r="C88" s="218" t="s">
        <v>95</v>
      </c>
      <c r="D88" s="218" t="s">
        <v>93</v>
      </c>
      <c r="E88" s="273">
        <v>4000</v>
      </c>
      <c r="F88" s="785">
        <v>3430</v>
      </c>
      <c r="G88" s="533">
        <f t="shared" si="1"/>
        <v>1.1661807580174928</v>
      </c>
      <c r="H88" s="340" t="s">
        <v>72</v>
      </c>
      <c r="I88" s="253" t="s">
        <v>18</v>
      </c>
      <c r="J88" s="297" t="s">
        <v>207</v>
      </c>
      <c r="K88" s="252" t="s">
        <v>74</v>
      </c>
      <c r="L88" s="252" t="s">
        <v>63</v>
      </c>
      <c r="M88" s="595"/>
      <c r="N88" s="594"/>
    </row>
    <row r="89" spans="1:14" ht="14.25" customHeight="1" x14ac:dyDescent="0.25">
      <c r="A89" s="736">
        <v>44232</v>
      </c>
      <c r="B89" s="252" t="s">
        <v>95</v>
      </c>
      <c r="C89" s="218" t="s">
        <v>95</v>
      </c>
      <c r="D89" s="218" t="s">
        <v>93</v>
      </c>
      <c r="E89" s="273">
        <v>2000</v>
      </c>
      <c r="F89" s="785">
        <v>3430</v>
      </c>
      <c r="G89" s="533">
        <f t="shared" si="1"/>
        <v>0.58309037900874638</v>
      </c>
      <c r="H89" s="340" t="s">
        <v>72</v>
      </c>
      <c r="I89" s="253" t="s">
        <v>18</v>
      </c>
      <c r="J89" s="297" t="s">
        <v>207</v>
      </c>
      <c r="K89" s="252" t="s">
        <v>74</v>
      </c>
      <c r="L89" s="252" t="s">
        <v>63</v>
      </c>
      <c r="M89" s="595"/>
      <c r="N89" s="594"/>
    </row>
    <row r="90" spans="1:14" ht="14.25" customHeight="1" x14ac:dyDescent="0.25">
      <c r="A90" s="736">
        <v>44232</v>
      </c>
      <c r="B90" s="252" t="s">
        <v>95</v>
      </c>
      <c r="C90" s="218" t="s">
        <v>95</v>
      </c>
      <c r="D90" s="218" t="s">
        <v>93</v>
      </c>
      <c r="E90" s="460">
        <v>4000</v>
      </c>
      <c r="F90" s="785">
        <v>3430</v>
      </c>
      <c r="G90" s="533">
        <f t="shared" si="1"/>
        <v>1.1661807580174928</v>
      </c>
      <c r="H90" s="340" t="s">
        <v>72</v>
      </c>
      <c r="I90" s="253" t="s">
        <v>18</v>
      </c>
      <c r="J90" s="297" t="s">
        <v>207</v>
      </c>
      <c r="K90" s="252" t="s">
        <v>74</v>
      </c>
      <c r="L90" s="252" t="s">
        <v>63</v>
      </c>
      <c r="M90" s="595"/>
      <c r="N90" s="594"/>
    </row>
    <row r="91" spans="1:14" ht="14.25" customHeight="1" x14ac:dyDescent="0.25">
      <c r="A91" s="257">
        <v>44232</v>
      </c>
      <c r="B91" s="590" t="s">
        <v>187</v>
      </c>
      <c r="C91" s="590" t="s">
        <v>113</v>
      </c>
      <c r="D91" s="591" t="s">
        <v>94</v>
      </c>
      <c r="E91" s="285">
        <v>279900</v>
      </c>
      <c r="F91" s="785">
        <v>3430</v>
      </c>
      <c r="G91" s="533">
        <f t="shared" si="1"/>
        <v>81.603498542274053</v>
      </c>
      <c r="H91" s="321" t="s">
        <v>42</v>
      </c>
      <c r="I91" s="253" t="s">
        <v>18</v>
      </c>
      <c r="J91" s="531" t="s">
        <v>362</v>
      </c>
      <c r="K91" s="252" t="s">
        <v>74</v>
      </c>
      <c r="L91" s="252" t="s">
        <v>63</v>
      </c>
      <c r="M91" s="595"/>
      <c r="N91" s="594"/>
    </row>
    <row r="92" spans="1:14" ht="14.25" customHeight="1" x14ac:dyDescent="0.25">
      <c r="A92" s="257">
        <v>44233</v>
      </c>
      <c r="B92" s="590" t="s">
        <v>231</v>
      </c>
      <c r="C92" s="590" t="s">
        <v>122</v>
      </c>
      <c r="D92" s="591" t="s">
        <v>94</v>
      </c>
      <c r="E92" s="273">
        <f>F92*G92</f>
        <v>27577.199999999997</v>
      </c>
      <c r="F92" s="785">
        <v>3430</v>
      </c>
      <c r="G92" s="533">
        <v>8.0399999999999991</v>
      </c>
      <c r="H92" s="340" t="s">
        <v>232</v>
      </c>
      <c r="I92" s="253" t="s">
        <v>18</v>
      </c>
      <c r="J92" s="435" t="s">
        <v>485</v>
      </c>
      <c r="K92" s="252" t="s">
        <v>74</v>
      </c>
      <c r="L92" s="252" t="s">
        <v>63</v>
      </c>
      <c r="M92" s="595"/>
      <c r="N92" s="594"/>
    </row>
    <row r="93" spans="1:14" ht="14.25" customHeight="1" x14ac:dyDescent="0.25">
      <c r="A93" s="257">
        <v>44233</v>
      </c>
      <c r="B93" s="590" t="s">
        <v>575</v>
      </c>
      <c r="C93" s="590" t="s">
        <v>122</v>
      </c>
      <c r="D93" s="591" t="s">
        <v>94</v>
      </c>
      <c r="E93" s="589">
        <f>F93*G93</f>
        <v>51450</v>
      </c>
      <c r="F93" s="785">
        <v>3430</v>
      </c>
      <c r="G93" s="533">
        <v>15</v>
      </c>
      <c r="H93" s="340" t="s">
        <v>232</v>
      </c>
      <c r="I93" s="253" t="s">
        <v>18</v>
      </c>
      <c r="J93" s="435" t="s">
        <v>579</v>
      </c>
      <c r="K93" s="252" t="s">
        <v>74</v>
      </c>
      <c r="L93" s="252" t="s">
        <v>63</v>
      </c>
      <c r="M93" s="595"/>
      <c r="N93" s="594"/>
    </row>
    <row r="94" spans="1:14" ht="14.25" customHeight="1" x14ac:dyDescent="0.25">
      <c r="A94" s="257">
        <v>44235</v>
      </c>
      <c r="B94" s="218" t="s">
        <v>69</v>
      </c>
      <c r="C94" s="218" t="s">
        <v>68</v>
      </c>
      <c r="D94" s="294" t="s">
        <v>93</v>
      </c>
      <c r="E94" s="589">
        <v>8000</v>
      </c>
      <c r="F94" s="785">
        <v>3430</v>
      </c>
      <c r="G94" s="533">
        <v>8.0399999999999991</v>
      </c>
      <c r="H94" s="340" t="s">
        <v>71</v>
      </c>
      <c r="I94" s="253" t="s">
        <v>18</v>
      </c>
      <c r="J94" s="830" t="s">
        <v>213</v>
      </c>
      <c r="K94" s="252" t="s">
        <v>74</v>
      </c>
      <c r="L94" s="252" t="s">
        <v>63</v>
      </c>
      <c r="M94" s="595"/>
      <c r="N94" s="594"/>
    </row>
    <row r="95" spans="1:14" ht="14.25" customHeight="1" x14ac:dyDescent="0.25">
      <c r="A95" s="257">
        <v>44235</v>
      </c>
      <c r="B95" s="218" t="s">
        <v>69</v>
      </c>
      <c r="C95" s="218" t="s">
        <v>68</v>
      </c>
      <c r="D95" s="294" t="s">
        <v>93</v>
      </c>
      <c r="E95" s="227">
        <v>12000</v>
      </c>
      <c r="F95" s="785">
        <v>3430</v>
      </c>
      <c r="G95" s="533">
        <f>E95/F95</f>
        <v>3.4985422740524781</v>
      </c>
      <c r="H95" s="340" t="s">
        <v>71</v>
      </c>
      <c r="I95" s="253" t="s">
        <v>18</v>
      </c>
      <c r="J95" s="830" t="s">
        <v>213</v>
      </c>
      <c r="K95" s="252" t="s">
        <v>74</v>
      </c>
      <c r="L95" s="252" t="s">
        <v>63</v>
      </c>
      <c r="M95" s="595"/>
      <c r="N95" s="594"/>
    </row>
    <row r="96" spans="1:14" ht="14.25" customHeight="1" x14ac:dyDescent="0.25">
      <c r="A96" s="257">
        <v>44235</v>
      </c>
      <c r="B96" s="218" t="s">
        <v>69</v>
      </c>
      <c r="C96" s="218" t="s">
        <v>68</v>
      </c>
      <c r="D96" s="294" t="s">
        <v>93</v>
      </c>
      <c r="E96" s="269">
        <v>10000</v>
      </c>
      <c r="F96" s="785">
        <v>3430</v>
      </c>
      <c r="G96" s="533">
        <f>E96/F96</f>
        <v>2.9154518950437316</v>
      </c>
      <c r="H96" s="340" t="s">
        <v>71</v>
      </c>
      <c r="I96" s="253" t="s">
        <v>18</v>
      </c>
      <c r="J96" s="830" t="s">
        <v>213</v>
      </c>
      <c r="K96" s="252" t="s">
        <v>74</v>
      </c>
      <c r="L96" s="252" t="s">
        <v>63</v>
      </c>
      <c r="M96" s="595"/>
      <c r="N96" s="594"/>
    </row>
    <row r="97" spans="1:14" ht="14.25" customHeight="1" x14ac:dyDescent="0.25">
      <c r="A97" s="257">
        <v>44235</v>
      </c>
      <c r="B97" s="218" t="s">
        <v>69</v>
      </c>
      <c r="C97" s="218" t="s">
        <v>68</v>
      </c>
      <c r="D97" s="294" t="s">
        <v>93</v>
      </c>
      <c r="E97" s="229">
        <v>7000</v>
      </c>
      <c r="F97" s="785">
        <v>3430</v>
      </c>
      <c r="G97" s="533">
        <f t="shared" ref="G97:G180" si="2">E97/F97</f>
        <v>2.0408163265306123</v>
      </c>
      <c r="H97" s="340" t="s">
        <v>71</v>
      </c>
      <c r="I97" s="253" t="s">
        <v>18</v>
      </c>
      <c r="J97" s="830" t="s">
        <v>213</v>
      </c>
      <c r="K97" s="252" t="s">
        <v>74</v>
      </c>
      <c r="L97" s="252" t="s">
        <v>63</v>
      </c>
      <c r="M97" s="595"/>
      <c r="N97" s="594"/>
    </row>
    <row r="98" spans="1:14" ht="14.25" customHeight="1" x14ac:dyDescent="0.25">
      <c r="A98" s="257">
        <v>44235</v>
      </c>
      <c r="B98" s="258" t="s">
        <v>95</v>
      </c>
      <c r="C98" s="218" t="s">
        <v>95</v>
      </c>
      <c r="D98" s="294" t="s">
        <v>93</v>
      </c>
      <c r="E98" s="209">
        <v>5000</v>
      </c>
      <c r="F98" s="785">
        <v>3430</v>
      </c>
      <c r="G98" s="533">
        <f t="shared" si="2"/>
        <v>1.4577259475218658</v>
      </c>
      <c r="H98" s="340" t="s">
        <v>71</v>
      </c>
      <c r="I98" s="253" t="s">
        <v>18</v>
      </c>
      <c r="J98" s="830" t="s">
        <v>213</v>
      </c>
      <c r="K98" s="252" t="s">
        <v>74</v>
      </c>
      <c r="L98" s="252" t="s">
        <v>63</v>
      </c>
      <c r="M98" s="595"/>
      <c r="N98" s="594"/>
    </row>
    <row r="99" spans="1:14" ht="14.25" customHeight="1" x14ac:dyDescent="0.25">
      <c r="A99" s="257">
        <v>44235</v>
      </c>
      <c r="B99" s="258" t="s">
        <v>95</v>
      </c>
      <c r="C99" s="218" t="s">
        <v>95</v>
      </c>
      <c r="D99" s="294" t="s">
        <v>93</v>
      </c>
      <c r="E99" s="460">
        <v>5000</v>
      </c>
      <c r="F99" s="785">
        <v>3430</v>
      </c>
      <c r="G99" s="533">
        <f t="shared" si="2"/>
        <v>1.4577259475218658</v>
      </c>
      <c r="H99" s="340" t="s">
        <v>71</v>
      </c>
      <c r="I99" s="253" t="s">
        <v>18</v>
      </c>
      <c r="J99" s="830" t="s">
        <v>213</v>
      </c>
      <c r="K99" s="252" t="s">
        <v>74</v>
      </c>
      <c r="L99" s="252" t="s">
        <v>63</v>
      </c>
      <c r="M99" s="595"/>
      <c r="N99" s="594"/>
    </row>
    <row r="100" spans="1:14" ht="14.25" customHeight="1" x14ac:dyDescent="0.25">
      <c r="A100" s="217">
        <v>44235</v>
      </c>
      <c r="B100" s="218" t="s">
        <v>69</v>
      </c>
      <c r="C100" s="590" t="s">
        <v>68</v>
      </c>
      <c r="D100" s="590" t="s">
        <v>14</v>
      </c>
      <c r="E100" s="234">
        <v>5000</v>
      </c>
      <c r="F100" s="785">
        <v>3430</v>
      </c>
      <c r="G100" s="533">
        <f t="shared" si="2"/>
        <v>1.4577259475218658</v>
      </c>
      <c r="H100" s="321" t="s">
        <v>42</v>
      </c>
      <c r="I100" s="253" t="s">
        <v>18</v>
      </c>
      <c r="J100" s="335" t="s">
        <v>246</v>
      </c>
      <c r="K100" s="252" t="s">
        <v>74</v>
      </c>
      <c r="L100" s="252" t="s">
        <v>63</v>
      </c>
      <c r="M100" s="595"/>
      <c r="N100" s="594"/>
    </row>
    <row r="101" spans="1:14" ht="14.25" customHeight="1" x14ac:dyDescent="0.25">
      <c r="A101" s="217">
        <v>44235</v>
      </c>
      <c r="B101" s="218" t="s">
        <v>69</v>
      </c>
      <c r="C101" s="590" t="s">
        <v>68</v>
      </c>
      <c r="D101" s="590" t="s">
        <v>14</v>
      </c>
      <c r="E101" s="234">
        <v>4000</v>
      </c>
      <c r="F101" s="785">
        <v>3430</v>
      </c>
      <c r="G101" s="533">
        <f t="shared" si="2"/>
        <v>1.1661807580174928</v>
      </c>
      <c r="H101" s="321" t="s">
        <v>42</v>
      </c>
      <c r="I101" s="253" t="s">
        <v>18</v>
      </c>
      <c r="J101" s="335" t="s">
        <v>246</v>
      </c>
      <c r="K101" s="252" t="s">
        <v>74</v>
      </c>
      <c r="L101" s="252" t="s">
        <v>63</v>
      </c>
      <c r="M101" s="595"/>
      <c r="N101" s="594"/>
    </row>
    <row r="102" spans="1:14" ht="14.25" customHeight="1" x14ac:dyDescent="0.25">
      <c r="A102" s="217">
        <v>44235</v>
      </c>
      <c r="B102" s="218" t="s">
        <v>69</v>
      </c>
      <c r="C102" s="590" t="s">
        <v>68</v>
      </c>
      <c r="D102" s="590" t="s">
        <v>14</v>
      </c>
      <c r="E102" s="234">
        <v>4000</v>
      </c>
      <c r="F102" s="785">
        <v>3430</v>
      </c>
      <c r="G102" s="533">
        <f t="shared" si="2"/>
        <v>1.1661807580174928</v>
      </c>
      <c r="H102" s="321" t="s">
        <v>42</v>
      </c>
      <c r="I102" s="253" t="s">
        <v>18</v>
      </c>
      <c r="J102" s="335" t="s">
        <v>246</v>
      </c>
      <c r="K102" s="252" t="s">
        <v>74</v>
      </c>
      <c r="L102" s="252" t="s">
        <v>63</v>
      </c>
      <c r="M102" s="595"/>
      <c r="N102" s="594"/>
    </row>
    <row r="103" spans="1:14" ht="14.25" customHeight="1" x14ac:dyDescent="0.25">
      <c r="A103" s="217">
        <v>44235</v>
      </c>
      <c r="B103" s="258" t="s">
        <v>69</v>
      </c>
      <c r="C103" s="587" t="s">
        <v>68</v>
      </c>
      <c r="D103" s="588" t="s">
        <v>14</v>
      </c>
      <c r="E103" s="466">
        <v>1000</v>
      </c>
      <c r="F103" s="785">
        <v>3430</v>
      </c>
      <c r="G103" s="533">
        <f t="shared" si="2"/>
        <v>0.29154518950437319</v>
      </c>
      <c r="H103" s="321" t="s">
        <v>42</v>
      </c>
      <c r="I103" s="253" t="s">
        <v>18</v>
      </c>
      <c r="J103" s="335" t="s">
        <v>246</v>
      </c>
      <c r="K103" s="252" t="s">
        <v>74</v>
      </c>
      <c r="L103" s="252" t="s">
        <v>63</v>
      </c>
      <c r="M103" s="595"/>
      <c r="N103" s="594"/>
    </row>
    <row r="104" spans="1:14" ht="14.25" customHeight="1" x14ac:dyDescent="0.25">
      <c r="A104" s="257">
        <v>44235</v>
      </c>
      <c r="B104" s="216" t="s">
        <v>114</v>
      </c>
      <c r="C104" s="218" t="s">
        <v>119</v>
      </c>
      <c r="D104" s="218" t="s">
        <v>14</v>
      </c>
      <c r="E104" s="269">
        <v>20000</v>
      </c>
      <c r="F104" s="785">
        <v>3430</v>
      </c>
      <c r="G104" s="533">
        <f t="shared" si="2"/>
        <v>5.8309037900874632</v>
      </c>
      <c r="H104" s="321" t="s">
        <v>42</v>
      </c>
      <c r="I104" s="253" t="s">
        <v>18</v>
      </c>
      <c r="J104" s="435" t="s">
        <v>365</v>
      </c>
      <c r="K104" s="252" t="s">
        <v>74</v>
      </c>
      <c r="L104" s="252" t="s">
        <v>63</v>
      </c>
      <c r="M104" s="595"/>
      <c r="N104" s="594"/>
    </row>
    <row r="105" spans="1:14" ht="14.25" customHeight="1" x14ac:dyDescent="0.25">
      <c r="A105" s="257">
        <v>44235</v>
      </c>
      <c r="B105" s="216" t="s">
        <v>115</v>
      </c>
      <c r="C105" s="218" t="s">
        <v>119</v>
      </c>
      <c r="D105" s="216" t="s">
        <v>53</v>
      </c>
      <c r="E105" s="227">
        <v>20000</v>
      </c>
      <c r="F105" s="785">
        <v>3430</v>
      </c>
      <c r="G105" s="533">
        <f t="shared" si="2"/>
        <v>5.8309037900874632</v>
      </c>
      <c r="H105" s="321" t="s">
        <v>54</v>
      </c>
      <c r="I105" s="253" t="s">
        <v>18</v>
      </c>
      <c r="J105" s="435" t="s">
        <v>365</v>
      </c>
      <c r="K105" s="252" t="s">
        <v>74</v>
      </c>
      <c r="L105" s="252" t="s">
        <v>63</v>
      </c>
      <c r="M105" s="595"/>
      <c r="N105" s="594"/>
    </row>
    <row r="106" spans="1:14" ht="14.25" customHeight="1" x14ac:dyDescent="0.25">
      <c r="A106" s="257">
        <v>44235</v>
      </c>
      <c r="B106" s="216" t="s">
        <v>116</v>
      </c>
      <c r="C106" s="218" t="s">
        <v>119</v>
      </c>
      <c r="D106" s="216" t="s">
        <v>53</v>
      </c>
      <c r="E106" s="227">
        <v>20000</v>
      </c>
      <c r="F106" s="785">
        <v>3430</v>
      </c>
      <c r="G106" s="533">
        <f t="shared" si="2"/>
        <v>5.8309037900874632</v>
      </c>
      <c r="H106" s="321" t="s">
        <v>99</v>
      </c>
      <c r="I106" s="253" t="s">
        <v>18</v>
      </c>
      <c r="J106" s="435" t="s">
        <v>365</v>
      </c>
      <c r="K106" s="252" t="s">
        <v>74</v>
      </c>
      <c r="L106" s="252" t="s">
        <v>63</v>
      </c>
      <c r="M106" s="595"/>
      <c r="N106" s="594"/>
    </row>
    <row r="107" spans="1:14" ht="14.25" customHeight="1" x14ac:dyDescent="0.25">
      <c r="A107" s="257">
        <v>44235</v>
      </c>
      <c r="B107" s="216" t="s">
        <v>117</v>
      </c>
      <c r="C107" s="218" t="s">
        <v>119</v>
      </c>
      <c r="D107" s="218" t="s">
        <v>93</v>
      </c>
      <c r="E107" s="227">
        <v>25000</v>
      </c>
      <c r="F107" s="785">
        <v>3430</v>
      </c>
      <c r="G107" s="533">
        <f t="shared" si="2"/>
        <v>7.2886297376093294</v>
      </c>
      <c r="H107" s="321" t="s">
        <v>71</v>
      </c>
      <c r="I107" s="253" t="s">
        <v>18</v>
      </c>
      <c r="J107" s="435" t="s">
        <v>365</v>
      </c>
      <c r="K107" s="252" t="s">
        <v>74</v>
      </c>
      <c r="L107" s="252" t="s">
        <v>63</v>
      </c>
      <c r="M107" s="595"/>
      <c r="N107" s="594"/>
    </row>
    <row r="108" spans="1:14" ht="14.25" customHeight="1" x14ac:dyDescent="0.25">
      <c r="A108" s="257">
        <v>44235</v>
      </c>
      <c r="B108" s="530" t="s">
        <v>118</v>
      </c>
      <c r="C108" s="218" t="s">
        <v>119</v>
      </c>
      <c r="D108" s="530" t="s">
        <v>93</v>
      </c>
      <c r="E108" s="461">
        <v>25000</v>
      </c>
      <c r="F108" s="785">
        <v>3430</v>
      </c>
      <c r="G108" s="533">
        <f t="shared" si="2"/>
        <v>7.2886297376093294</v>
      </c>
      <c r="H108" s="216" t="s">
        <v>72</v>
      </c>
      <c r="I108" s="253" t="s">
        <v>18</v>
      </c>
      <c r="J108" s="435" t="s">
        <v>365</v>
      </c>
      <c r="K108" s="252" t="s">
        <v>74</v>
      </c>
      <c r="L108" s="252" t="s">
        <v>63</v>
      </c>
      <c r="M108" s="595"/>
      <c r="N108" s="594"/>
    </row>
    <row r="109" spans="1:14" ht="14.25" customHeight="1" x14ac:dyDescent="0.25">
      <c r="A109" s="257">
        <v>44235</v>
      </c>
      <c r="B109" s="237" t="s">
        <v>186</v>
      </c>
      <c r="C109" s="218" t="s">
        <v>119</v>
      </c>
      <c r="D109" s="699" t="s">
        <v>94</v>
      </c>
      <c r="E109" s="226">
        <v>10000</v>
      </c>
      <c r="F109" s="785">
        <v>3430</v>
      </c>
      <c r="G109" s="533">
        <f t="shared" si="2"/>
        <v>2.9154518950437316</v>
      </c>
      <c r="H109" s="216" t="s">
        <v>120</v>
      </c>
      <c r="I109" s="253" t="s">
        <v>18</v>
      </c>
      <c r="J109" s="435" t="s">
        <v>365</v>
      </c>
      <c r="K109" s="252" t="s">
        <v>74</v>
      </c>
      <c r="L109" s="252" t="s">
        <v>63</v>
      </c>
      <c r="M109" s="595"/>
      <c r="N109" s="594"/>
    </row>
    <row r="110" spans="1:14" ht="14.25" customHeight="1" x14ac:dyDescent="0.25">
      <c r="A110" s="257">
        <v>44235</v>
      </c>
      <c r="B110" s="218" t="s">
        <v>221</v>
      </c>
      <c r="C110" s="218" t="s">
        <v>119</v>
      </c>
      <c r="D110" s="294" t="s">
        <v>14</v>
      </c>
      <c r="E110" s="240">
        <v>6000</v>
      </c>
      <c r="F110" s="785">
        <v>3430</v>
      </c>
      <c r="G110" s="533">
        <f t="shared" si="2"/>
        <v>1.749271137026239</v>
      </c>
      <c r="H110" s="235" t="s">
        <v>42</v>
      </c>
      <c r="I110" s="253" t="s">
        <v>18</v>
      </c>
      <c r="J110" s="435" t="s">
        <v>366</v>
      </c>
      <c r="K110" s="252" t="s">
        <v>74</v>
      </c>
      <c r="L110" s="252" t="s">
        <v>63</v>
      </c>
      <c r="M110" s="595"/>
      <c r="N110" s="594"/>
    </row>
    <row r="111" spans="1:14" ht="14.25" customHeight="1" x14ac:dyDescent="0.25">
      <c r="A111" s="257">
        <v>44235</v>
      </c>
      <c r="B111" s="709" t="s">
        <v>222</v>
      </c>
      <c r="C111" s="218" t="s">
        <v>119</v>
      </c>
      <c r="D111" s="216" t="s">
        <v>53</v>
      </c>
      <c r="E111" s="269">
        <v>6000</v>
      </c>
      <c r="F111" s="785">
        <v>3430</v>
      </c>
      <c r="G111" s="533">
        <f t="shared" si="2"/>
        <v>1.749271137026239</v>
      </c>
      <c r="H111" s="216" t="s">
        <v>54</v>
      </c>
      <c r="I111" s="253" t="s">
        <v>18</v>
      </c>
      <c r="J111" s="435" t="s">
        <v>366</v>
      </c>
      <c r="K111" s="252" t="s">
        <v>74</v>
      </c>
      <c r="L111" s="252" t="s">
        <v>63</v>
      </c>
      <c r="M111" s="595"/>
      <c r="N111" s="594"/>
    </row>
    <row r="112" spans="1:14" ht="14.25" customHeight="1" x14ac:dyDescent="0.25">
      <c r="A112" s="257">
        <v>44235</v>
      </c>
      <c r="B112" s="709" t="s">
        <v>223</v>
      </c>
      <c r="C112" s="218" t="s">
        <v>119</v>
      </c>
      <c r="D112" s="216" t="s">
        <v>53</v>
      </c>
      <c r="E112" s="227">
        <v>6000</v>
      </c>
      <c r="F112" s="785">
        <v>3430</v>
      </c>
      <c r="G112" s="533">
        <f t="shared" si="2"/>
        <v>1.749271137026239</v>
      </c>
      <c r="H112" s="216" t="s">
        <v>99</v>
      </c>
      <c r="I112" s="253" t="s">
        <v>18</v>
      </c>
      <c r="J112" s="435" t="s">
        <v>366</v>
      </c>
      <c r="K112" s="252" t="s">
        <v>74</v>
      </c>
      <c r="L112" s="252" t="s">
        <v>63</v>
      </c>
      <c r="M112" s="595"/>
      <c r="N112" s="594"/>
    </row>
    <row r="113" spans="1:14" ht="14.25" customHeight="1" x14ac:dyDescent="0.25">
      <c r="A113" s="257">
        <v>44235</v>
      </c>
      <c r="B113" s="709" t="s">
        <v>224</v>
      </c>
      <c r="C113" s="218" t="s">
        <v>119</v>
      </c>
      <c r="D113" s="216" t="s">
        <v>93</v>
      </c>
      <c r="E113" s="226">
        <v>6000</v>
      </c>
      <c r="F113" s="785">
        <v>3430</v>
      </c>
      <c r="G113" s="533">
        <f t="shared" si="2"/>
        <v>1.749271137026239</v>
      </c>
      <c r="H113" s="216" t="s">
        <v>71</v>
      </c>
      <c r="I113" s="253" t="s">
        <v>18</v>
      </c>
      <c r="J113" s="435" t="s">
        <v>366</v>
      </c>
      <c r="K113" s="252" t="s">
        <v>74</v>
      </c>
      <c r="L113" s="252" t="s">
        <v>63</v>
      </c>
      <c r="M113" s="595"/>
      <c r="N113" s="594"/>
    </row>
    <row r="114" spans="1:14" ht="14.25" customHeight="1" x14ac:dyDescent="0.25">
      <c r="A114" s="257">
        <v>44235</v>
      </c>
      <c r="B114" s="218" t="s">
        <v>225</v>
      </c>
      <c r="C114" s="218" t="s">
        <v>119</v>
      </c>
      <c r="D114" s="218" t="s">
        <v>93</v>
      </c>
      <c r="E114" s="503">
        <v>6000</v>
      </c>
      <c r="F114" s="785">
        <v>3430</v>
      </c>
      <c r="G114" s="533">
        <f t="shared" si="2"/>
        <v>1.749271137026239</v>
      </c>
      <c r="H114" s="235" t="s">
        <v>72</v>
      </c>
      <c r="I114" s="253" t="s">
        <v>18</v>
      </c>
      <c r="J114" s="435" t="s">
        <v>366</v>
      </c>
      <c r="K114" s="252" t="s">
        <v>74</v>
      </c>
      <c r="L114" s="252" t="s">
        <v>63</v>
      </c>
      <c r="M114" s="595"/>
      <c r="N114" s="594"/>
    </row>
    <row r="115" spans="1:14" ht="14.25" customHeight="1" x14ac:dyDescent="0.25">
      <c r="A115" s="48">
        <v>44235</v>
      </c>
      <c r="B115" s="530" t="s">
        <v>242</v>
      </c>
      <c r="C115" s="530" t="s">
        <v>122</v>
      </c>
      <c r="D115" s="530" t="s">
        <v>94</v>
      </c>
      <c r="E115" s="461">
        <f>F115*G115</f>
        <v>2153.5</v>
      </c>
      <c r="F115" s="583">
        <v>3650</v>
      </c>
      <c r="G115" s="533">
        <v>0.59</v>
      </c>
      <c r="H115" s="216" t="s">
        <v>232</v>
      </c>
      <c r="I115" s="253" t="s">
        <v>18</v>
      </c>
      <c r="J115" s="530" t="s">
        <v>486</v>
      </c>
      <c r="K115" s="252" t="s">
        <v>74</v>
      </c>
      <c r="L115" s="252" t="s">
        <v>63</v>
      </c>
      <c r="M115" s="595"/>
      <c r="N115" s="594"/>
    </row>
    <row r="116" spans="1:14" ht="14.25" customHeight="1" x14ac:dyDescent="0.25">
      <c r="A116" s="316">
        <v>44235</v>
      </c>
      <c r="B116" s="216" t="s">
        <v>242</v>
      </c>
      <c r="C116" s="218" t="s">
        <v>122</v>
      </c>
      <c r="D116" s="218" t="s">
        <v>94</v>
      </c>
      <c r="E116" s="227">
        <v>2000</v>
      </c>
      <c r="F116" s="583">
        <v>3650</v>
      </c>
      <c r="G116" s="533">
        <f t="shared" si="2"/>
        <v>0.54794520547945202</v>
      </c>
      <c r="H116" s="216" t="s">
        <v>243</v>
      </c>
      <c r="I116" s="253" t="s">
        <v>18</v>
      </c>
      <c r="J116" s="530" t="s">
        <v>487</v>
      </c>
      <c r="K116" s="252" t="s">
        <v>74</v>
      </c>
      <c r="L116" s="252" t="s">
        <v>63</v>
      </c>
      <c r="M116" s="595"/>
      <c r="N116" s="594"/>
    </row>
    <row r="117" spans="1:14" ht="14.25" customHeight="1" x14ac:dyDescent="0.25">
      <c r="A117" s="736">
        <v>44235</v>
      </c>
      <c r="B117" s="224" t="s">
        <v>244</v>
      </c>
      <c r="C117" s="224" t="s">
        <v>122</v>
      </c>
      <c r="D117" s="737" t="s">
        <v>94</v>
      </c>
      <c r="E117" s="227">
        <v>5000</v>
      </c>
      <c r="F117" s="583">
        <v>3650</v>
      </c>
      <c r="G117" s="533">
        <f t="shared" si="2"/>
        <v>1.3698630136986301</v>
      </c>
      <c r="H117" s="867" t="s">
        <v>135</v>
      </c>
      <c r="I117" s="253" t="s">
        <v>18</v>
      </c>
      <c r="J117" s="530" t="s">
        <v>488</v>
      </c>
      <c r="K117" s="252" t="s">
        <v>74</v>
      </c>
      <c r="L117" s="252" t="s">
        <v>63</v>
      </c>
      <c r="M117" s="595"/>
      <c r="N117" s="594"/>
    </row>
    <row r="118" spans="1:14" ht="14.25" customHeight="1" x14ac:dyDescent="0.25">
      <c r="A118" s="217">
        <v>44235</v>
      </c>
      <c r="B118" s="252" t="s">
        <v>69</v>
      </c>
      <c r="C118" s="218" t="s">
        <v>68</v>
      </c>
      <c r="D118" s="218" t="s">
        <v>93</v>
      </c>
      <c r="E118" s="721">
        <v>7000</v>
      </c>
      <c r="F118" s="583">
        <v>3650</v>
      </c>
      <c r="G118" s="533">
        <f t="shared" si="2"/>
        <v>1.9178082191780821</v>
      </c>
      <c r="H118" s="867" t="s">
        <v>72</v>
      </c>
      <c r="I118" s="253" t="s">
        <v>18</v>
      </c>
      <c r="J118" s="297" t="s">
        <v>263</v>
      </c>
      <c r="K118" s="252" t="s">
        <v>74</v>
      </c>
      <c r="L118" s="252" t="s">
        <v>63</v>
      </c>
      <c r="M118" s="595"/>
      <c r="N118" s="594"/>
    </row>
    <row r="119" spans="1:14" ht="14.25" customHeight="1" x14ac:dyDescent="0.25">
      <c r="A119" s="217">
        <v>44235</v>
      </c>
      <c r="B119" s="252" t="s">
        <v>267</v>
      </c>
      <c r="C119" s="218" t="s">
        <v>68</v>
      </c>
      <c r="D119" s="218" t="s">
        <v>93</v>
      </c>
      <c r="E119" s="227">
        <v>50000</v>
      </c>
      <c r="F119" s="583">
        <v>3650</v>
      </c>
      <c r="G119" s="533">
        <f>E119/F119</f>
        <v>13.698630136986301</v>
      </c>
      <c r="H119" s="867" t="s">
        <v>72</v>
      </c>
      <c r="I119" s="253" t="s">
        <v>18</v>
      </c>
      <c r="J119" s="297" t="s">
        <v>263</v>
      </c>
      <c r="K119" s="252" t="s">
        <v>74</v>
      </c>
      <c r="L119" s="252" t="s">
        <v>63</v>
      </c>
      <c r="M119" s="595"/>
      <c r="N119" s="594"/>
    </row>
    <row r="120" spans="1:14" ht="14.25" customHeight="1" x14ac:dyDescent="0.25">
      <c r="A120" s="217">
        <v>44235</v>
      </c>
      <c r="B120" s="252" t="s">
        <v>268</v>
      </c>
      <c r="C120" s="218" t="s">
        <v>68</v>
      </c>
      <c r="D120" s="218" t="s">
        <v>93</v>
      </c>
      <c r="E120" s="227">
        <v>50000</v>
      </c>
      <c r="F120" s="583">
        <v>3650</v>
      </c>
      <c r="G120" s="533">
        <f t="shared" si="2"/>
        <v>13.698630136986301</v>
      </c>
      <c r="H120" s="867" t="s">
        <v>72</v>
      </c>
      <c r="I120" s="253" t="s">
        <v>18</v>
      </c>
      <c r="J120" s="297" t="s">
        <v>263</v>
      </c>
      <c r="K120" s="252" t="s">
        <v>74</v>
      </c>
      <c r="L120" s="252" t="s">
        <v>63</v>
      </c>
      <c r="M120" s="595"/>
      <c r="N120" s="594"/>
    </row>
    <row r="121" spans="1:14" ht="14.25" customHeight="1" x14ac:dyDescent="0.25">
      <c r="A121" s="217">
        <v>44235</v>
      </c>
      <c r="B121" s="252" t="s">
        <v>269</v>
      </c>
      <c r="C121" s="218" t="s">
        <v>272</v>
      </c>
      <c r="D121" s="218" t="s">
        <v>93</v>
      </c>
      <c r="E121" s="227">
        <v>40000</v>
      </c>
      <c r="F121" s="583">
        <v>3650</v>
      </c>
      <c r="G121" s="533">
        <f t="shared" si="2"/>
        <v>10.95890410958904</v>
      </c>
      <c r="H121" s="867" t="s">
        <v>72</v>
      </c>
      <c r="I121" s="253" t="s">
        <v>18</v>
      </c>
      <c r="J121" s="297" t="s">
        <v>263</v>
      </c>
      <c r="K121" s="252" t="s">
        <v>74</v>
      </c>
      <c r="L121" s="252" t="s">
        <v>63</v>
      </c>
      <c r="M121" s="595"/>
      <c r="N121" s="594"/>
    </row>
    <row r="122" spans="1:14" ht="14.25" customHeight="1" x14ac:dyDescent="0.25">
      <c r="A122" s="217">
        <v>44235</v>
      </c>
      <c r="B122" s="252" t="s">
        <v>474</v>
      </c>
      <c r="C122" s="218" t="s">
        <v>68</v>
      </c>
      <c r="D122" s="218" t="s">
        <v>93</v>
      </c>
      <c r="E122" s="273">
        <v>30000</v>
      </c>
      <c r="F122" s="583">
        <v>3650</v>
      </c>
      <c r="G122" s="533">
        <f t="shared" si="2"/>
        <v>8.2191780821917817</v>
      </c>
      <c r="H122" s="867" t="s">
        <v>72</v>
      </c>
      <c r="I122" s="253" t="s">
        <v>18</v>
      </c>
      <c r="J122" s="297" t="s">
        <v>263</v>
      </c>
      <c r="K122" s="252" t="s">
        <v>74</v>
      </c>
      <c r="L122" s="252" t="s">
        <v>63</v>
      </c>
      <c r="M122" s="595"/>
      <c r="N122" s="594"/>
    </row>
    <row r="123" spans="1:14" ht="14.25" customHeight="1" x14ac:dyDescent="0.25">
      <c r="A123" s="217">
        <v>44235</v>
      </c>
      <c r="B123" s="252" t="s">
        <v>270</v>
      </c>
      <c r="C123" s="218" t="s">
        <v>272</v>
      </c>
      <c r="D123" s="218" t="s">
        <v>93</v>
      </c>
      <c r="E123" s="269">
        <v>7000</v>
      </c>
      <c r="F123" s="583">
        <v>3650</v>
      </c>
      <c r="G123" s="533">
        <f t="shared" si="2"/>
        <v>1.9178082191780821</v>
      </c>
      <c r="H123" s="867" t="s">
        <v>72</v>
      </c>
      <c r="I123" s="253" t="s">
        <v>18</v>
      </c>
      <c r="J123" s="297" t="s">
        <v>263</v>
      </c>
      <c r="K123" s="252" t="s">
        <v>74</v>
      </c>
      <c r="L123" s="252" t="s">
        <v>63</v>
      </c>
      <c r="M123" s="595"/>
      <c r="N123" s="594"/>
    </row>
    <row r="124" spans="1:14" ht="14.25" customHeight="1" x14ac:dyDescent="0.25">
      <c r="A124" s="217">
        <v>44235</v>
      </c>
      <c r="B124" s="252" t="s">
        <v>271</v>
      </c>
      <c r="C124" s="218" t="s">
        <v>272</v>
      </c>
      <c r="D124" s="218" t="s">
        <v>93</v>
      </c>
      <c r="E124" s="460">
        <v>4000</v>
      </c>
      <c r="F124" s="583">
        <v>3650</v>
      </c>
      <c r="G124" s="533">
        <f t="shared" si="2"/>
        <v>1.095890410958904</v>
      </c>
      <c r="H124" s="867" t="s">
        <v>72</v>
      </c>
      <c r="I124" s="253" t="s">
        <v>18</v>
      </c>
      <c r="J124" s="297" t="s">
        <v>477</v>
      </c>
      <c r="K124" s="252" t="s">
        <v>74</v>
      </c>
      <c r="L124" s="252" t="s">
        <v>63</v>
      </c>
      <c r="M124" s="595"/>
      <c r="N124" s="594"/>
    </row>
    <row r="125" spans="1:14" ht="14.25" customHeight="1" x14ac:dyDescent="0.25">
      <c r="A125" s="217">
        <v>44235</v>
      </c>
      <c r="B125" s="252" t="s">
        <v>95</v>
      </c>
      <c r="C125" s="218" t="s">
        <v>95</v>
      </c>
      <c r="D125" s="218" t="s">
        <v>93</v>
      </c>
      <c r="E125" s="269">
        <v>5000</v>
      </c>
      <c r="F125" s="583">
        <v>3650</v>
      </c>
      <c r="G125" s="533">
        <f t="shared" si="2"/>
        <v>1.3698630136986301</v>
      </c>
      <c r="H125" s="867" t="s">
        <v>72</v>
      </c>
      <c r="I125" s="253" t="s">
        <v>18</v>
      </c>
      <c r="J125" s="297" t="s">
        <v>477</v>
      </c>
      <c r="K125" s="252" t="s">
        <v>74</v>
      </c>
      <c r="L125" s="252" t="s">
        <v>63</v>
      </c>
      <c r="M125" s="595"/>
      <c r="N125" s="594"/>
    </row>
    <row r="126" spans="1:14" ht="14.25" customHeight="1" x14ac:dyDescent="0.25">
      <c r="A126" s="217">
        <v>44235</v>
      </c>
      <c r="B126" s="252" t="s">
        <v>95</v>
      </c>
      <c r="C126" s="218" t="s">
        <v>95</v>
      </c>
      <c r="D126" s="218" t="s">
        <v>93</v>
      </c>
      <c r="E126" s="209">
        <v>5000</v>
      </c>
      <c r="F126" s="583">
        <v>3650</v>
      </c>
      <c r="G126" s="533">
        <f t="shared" si="2"/>
        <v>1.3698630136986301</v>
      </c>
      <c r="H126" s="867" t="s">
        <v>72</v>
      </c>
      <c r="I126" s="253" t="s">
        <v>18</v>
      </c>
      <c r="J126" s="297" t="s">
        <v>477</v>
      </c>
      <c r="K126" s="252" t="s">
        <v>74</v>
      </c>
      <c r="L126" s="252" t="s">
        <v>63</v>
      </c>
      <c r="M126" s="595"/>
      <c r="N126" s="594"/>
    </row>
    <row r="127" spans="1:14" ht="14.25" customHeight="1" x14ac:dyDescent="0.25">
      <c r="A127" s="217">
        <v>44235</v>
      </c>
      <c r="B127" s="218" t="s">
        <v>171</v>
      </c>
      <c r="C127" s="218" t="s">
        <v>68</v>
      </c>
      <c r="D127" s="224" t="s">
        <v>53</v>
      </c>
      <c r="E127" s="269">
        <v>10000</v>
      </c>
      <c r="F127" s="583">
        <v>3650</v>
      </c>
      <c r="G127" s="533">
        <f t="shared" si="2"/>
        <v>2.7397260273972601</v>
      </c>
      <c r="H127" s="867" t="s">
        <v>54</v>
      </c>
      <c r="I127" s="253" t="s">
        <v>18</v>
      </c>
      <c r="J127" s="298" t="s">
        <v>218</v>
      </c>
      <c r="K127" s="252" t="s">
        <v>74</v>
      </c>
      <c r="L127" s="252" t="s">
        <v>63</v>
      </c>
      <c r="M127" s="595"/>
      <c r="N127" s="594"/>
    </row>
    <row r="128" spans="1:14" ht="14.25" customHeight="1" x14ac:dyDescent="0.25">
      <c r="A128" s="217">
        <v>44235</v>
      </c>
      <c r="B128" s="218" t="s">
        <v>171</v>
      </c>
      <c r="C128" s="218" t="s">
        <v>68</v>
      </c>
      <c r="D128" s="224" t="s">
        <v>53</v>
      </c>
      <c r="E128" s="227">
        <v>10000</v>
      </c>
      <c r="F128" s="583">
        <v>3650</v>
      </c>
      <c r="G128" s="533">
        <f>E128/F128</f>
        <v>2.7397260273972601</v>
      </c>
      <c r="H128" s="867" t="s">
        <v>54</v>
      </c>
      <c r="I128" s="253" t="s">
        <v>18</v>
      </c>
      <c r="J128" s="298" t="s">
        <v>218</v>
      </c>
      <c r="K128" s="252" t="s">
        <v>74</v>
      </c>
      <c r="L128" s="252" t="s">
        <v>63</v>
      </c>
      <c r="M128" s="595"/>
      <c r="N128" s="594"/>
    </row>
    <row r="129" spans="1:14" ht="14.25" customHeight="1" x14ac:dyDescent="0.25">
      <c r="A129" s="217">
        <v>44236</v>
      </c>
      <c r="B129" s="218" t="s">
        <v>171</v>
      </c>
      <c r="C129" s="218" t="s">
        <v>68</v>
      </c>
      <c r="D129" s="224" t="s">
        <v>53</v>
      </c>
      <c r="E129" s="227">
        <v>8000</v>
      </c>
      <c r="F129" s="583">
        <v>3650</v>
      </c>
      <c r="G129" s="533">
        <f t="shared" si="2"/>
        <v>2.1917808219178081</v>
      </c>
      <c r="H129" s="867" t="s">
        <v>54</v>
      </c>
      <c r="I129" s="253" t="s">
        <v>18</v>
      </c>
      <c r="J129" s="298" t="s">
        <v>218</v>
      </c>
      <c r="K129" s="252" t="s">
        <v>74</v>
      </c>
      <c r="L129" s="252" t="s">
        <v>63</v>
      </c>
      <c r="M129" s="595"/>
      <c r="N129" s="594"/>
    </row>
    <row r="130" spans="1:14" ht="14.25" customHeight="1" x14ac:dyDescent="0.25">
      <c r="A130" s="217">
        <v>44236</v>
      </c>
      <c r="B130" s="218" t="s">
        <v>171</v>
      </c>
      <c r="C130" s="218" t="s">
        <v>68</v>
      </c>
      <c r="D130" s="224" t="s">
        <v>53</v>
      </c>
      <c r="E130" s="227">
        <v>8000</v>
      </c>
      <c r="F130" s="583">
        <v>3650</v>
      </c>
      <c r="G130" s="533">
        <f t="shared" si="2"/>
        <v>2.1917808219178081</v>
      </c>
      <c r="H130" s="867" t="s">
        <v>54</v>
      </c>
      <c r="I130" s="253" t="s">
        <v>18</v>
      </c>
      <c r="J130" s="298" t="s">
        <v>218</v>
      </c>
      <c r="K130" s="252" t="s">
        <v>74</v>
      </c>
      <c r="L130" s="252" t="s">
        <v>63</v>
      </c>
      <c r="M130" s="595"/>
      <c r="N130" s="594"/>
    </row>
    <row r="131" spans="1:14" ht="14.25" customHeight="1" x14ac:dyDescent="0.25">
      <c r="A131" s="217">
        <v>44236</v>
      </c>
      <c r="B131" s="252" t="s">
        <v>275</v>
      </c>
      <c r="C131" s="218" t="s">
        <v>164</v>
      </c>
      <c r="D131" s="218" t="s">
        <v>94</v>
      </c>
      <c r="E131" s="209">
        <v>1000</v>
      </c>
      <c r="F131" s="583">
        <v>3650</v>
      </c>
      <c r="G131" s="533">
        <f t="shared" si="2"/>
        <v>0.27397260273972601</v>
      </c>
      <c r="H131" s="867" t="s">
        <v>72</v>
      </c>
      <c r="I131" s="253" t="s">
        <v>18</v>
      </c>
      <c r="J131" s="297" t="s">
        <v>263</v>
      </c>
      <c r="K131" s="252" t="s">
        <v>74</v>
      </c>
      <c r="L131" s="252" t="s">
        <v>63</v>
      </c>
      <c r="M131" s="595"/>
      <c r="N131" s="594"/>
    </row>
    <row r="132" spans="1:14" ht="14.25" customHeight="1" x14ac:dyDescent="0.25">
      <c r="A132" s="217">
        <v>44236</v>
      </c>
      <c r="B132" s="252" t="s">
        <v>276</v>
      </c>
      <c r="C132" s="218" t="s">
        <v>272</v>
      </c>
      <c r="D132" s="218" t="s">
        <v>93</v>
      </c>
      <c r="E132" s="273">
        <v>40000</v>
      </c>
      <c r="F132" s="583">
        <v>3650</v>
      </c>
      <c r="G132" s="533">
        <f t="shared" si="2"/>
        <v>10.95890410958904</v>
      </c>
      <c r="H132" s="867" t="s">
        <v>72</v>
      </c>
      <c r="I132" s="253" t="s">
        <v>18</v>
      </c>
      <c r="J132" s="297" t="s">
        <v>478</v>
      </c>
      <c r="K132" s="252" t="s">
        <v>74</v>
      </c>
      <c r="L132" s="252" t="s">
        <v>63</v>
      </c>
      <c r="M132" s="595"/>
      <c r="N132" s="594"/>
    </row>
    <row r="133" spans="1:14" ht="14.25" customHeight="1" x14ac:dyDescent="0.25">
      <c r="A133" s="217">
        <v>44236</v>
      </c>
      <c r="B133" s="252" t="s">
        <v>69</v>
      </c>
      <c r="C133" s="218" t="s">
        <v>68</v>
      </c>
      <c r="D133" s="216" t="s">
        <v>93</v>
      </c>
      <c r="E133" s="209">
        <v>10000</v>
      </c>
      <c r="F133" s="583">
        <v>3650</v>
      </c>
      <c r="G133" s="533">
        <f t="shared" si="2"/>
        <v>2.7397260273972601</v>
      </c>
      <c r="H133" s="867" t="s">
        <v>72</v>
      </c>
      <c r="I133" s="253" t="s">
        <v>18</v>
      </c>
      <c r="J133" s="297" t="s">
        <v>263</v>
      </c>
      <c r="K133" s="252" t="s">
        <v>74</v>
      </c>
      <c r="L133" s="252" t="s">
        <v>63</v>
      </c>
      <c r="M133" s="595"/>
      <c r="N133" s="594"/>
    </row>
    <row r="134" spans="1:14" ht="14.25" customHeight="1" x14ac:dyDescent="0.25">
      <c r="A134" s="217">
        <v>44236</v>
      </c>
      <c r="B134" s="252" t="s">
        <v>69</v>
      </c>
      <c r="C134" s="218" t="s">
        <v>68</v>
      </c>
      <c r="D134" s="216" t="s">
        <v>93</v>
      </c>
      <c r="E134" s="227">
        <v>15000</v>
      </c>
      <c r="F134" s="583">
        <v>3650</v>
      </c>
      <c r="G134" s="533">
        <f t="shared" si="2"/>
        <v>4.1095890410958908</v>
      </c>
      <c r="H134" s="867" t="s">
        <v>72</v>
      </c>
      <c r="I134" s="253" t="s">
        <v>18</v>
      </c>
      <c r="J134" s="297" t="s">
        <v>263</v>
      </c>
      <c r="K134" s="252" t="s">
        <v>74</v>
      </c>
      <c r="L134" s="252" t="s">
        <v>63</v>
      </c>
      <c r="M134" s="595"/>
      <c r="N134" s="594"/>
    </row>
    <row r="135" spans="1:14" ht="14.25" customHeight="1" x14ac:dyDescent="0.25">
      <c r="A135" s="217">
        <v>44236</v>
      </c>
      <c r="B135" s="252" t="s">
        <v>279</v>
      </c>
      <c r="C135" s="216" t="s">
        <v>272</v>
      </c>
      <c r="D135" s="216" t="s">
        <v>93</v>
      </c>
      <c r="E135" s="209">
        <v>5000</v>
      </c>
      <c r="F135" s="583">
        <v>3650</v>
      </c>
      <c r="G135" s="533">
        <f t="shared" si="2"/>
        <v>1.3698630136986301</v>
      </c>
      <c r="H135" s="867" t="s">
        <v>72</v>
      </c>
      <c r="I135" s="253" t="s">
        <v>18</v>
      </c>
      <c r="J135" s="297" t="s">
        <v>480</v>
      </c>
      <c r="K135" s="252" t="s">
        <v>74</v>
      </c>
      <c r="L135" s="252" t="s">
        <v>63</v>
      </c>
      <c r="M135" s="595"/>
      <c r="N135" s="594"/>
    </row>
    <row r="136" spans="1:14" ht="14.25" customHeight="1" x14ac:dyDescent="0.25">
      <c r="A136" s="217">
        <v>44236</v>
      </c>
      <c r="B136" s="252" t="s">
        <v>271</v>
      </c>
      <c r="C136" s="216" t="s">
        <v>272</v>
      </c>
      <c r="D136" s="216" t="s">
        <v>93</v>
      </c>
      <c r="E136" s="226">
        <v>10000</v>
      </c>
      <c r="F136" s="583">
        <v>3650</v>
      </c>
      <c r="G136" s="533">
        <f t="shared" si="2"/>
        <v>2.7397260273972601</v>
      </c>
      <c r="H136" s="867" t="s">
        <v>72</v>
      </c>
      <c r="I136" s="253" t="s">
        <v>18</v>
      </c>
      <c r="J136" s="297" t="s">
        <v>479</v>
      </c>
      <c r="K136" s="252" t="s">
        <v>74</v>
      </c>
      <c r="L136" s="252" t="s">
        <v>63</v>
      </c>
      <c r="M136" s="595"/>
      <c r="N136" s="594"/>
    </row>
    <row r="137" spans="1:14" ht="14.25" customHeight="1" x14ac:dyDescent="0.25">
      <c r="A137" s="217">
        <v>44236</v>
      </c>
      <c r="B137" s="252" t="s">
        <v>95</v>
      </c>
      <c r="C137" s="258" t="s">
        <v>95</v>
      </c>
      <c r="D137" s="334" t="s">
        <v>93</v>
      </c>
      <c r="E137" s="226">
        <v>8000</v>
      </c>
      <c r="F137" s="583">
        <v>3650</v>
      </c>
      <c r="G137" s="533">
        <f t="shared" si="2"/>
        <v>2.1917808219178081</v>
      </c>
      <c r="H137" s="867" t="s">
        <v>72</v>
      </c>
      <c r="I137" s="253" t="s">
        <v>18</v>
      </c>
      <c r="J137" s="297" t="s">
        <v>480</v>
      </c>
      <c r="K137" s="252" t="s">
        <v>74</v>
      </c>
      <c r="L137" s="252" t="s">
        <v>63</v>
      </c>
      <c r="M137" s="595"/>
      <c r="N137" s="594"/>
    </row>
    <row r="138" spans="1:14" ht="14.25" customHeight="1" x14ac:dyDescent="0.25">
      <c r="A138" s="217">
        <v>44236</v>
      </c>
      <c r="B138" s="252" t="s">
        <v>163</v>
      </c>
      <c r="C138" s="218" t="s">
        <v>164</v>
      </c>
      <c r="D138" s="218" t="s">
        <v>94</v>
      </c>
      <c r="E138" s="467">
        <v>1500</v>
      </c>
      <c r="F138" s="583">
        <v>3650</v>
      </c>
      <c r="G138" s="533">
        <f t="shared" si="2"/>
        <v>0.41095890410958902</v>
      </c>
      <c r="H138" s="867" t="s">
        <v>72</v>
      </c>
      <c r="I138" s="253" t="s">
        <v>18</v>
      </c>
      <c r="J138" s="297" t="s">
        <v>263</v>
      </c>
      <c r="K138" s="252" t="s">
        <v>74</v>
      </c>
      <c r="L138" s="252" t="s">
        <v>63</v>
      </c>
      <c r="M138" s="595"/>
      <c r="N138" s="594"/>
    </row>
    <row r="139" spans="1:14" ht="14.25" customHeight="1" x14ac:dyDescent="0.25">
      <c r="A139" s="217">
        <v>44236</v>
      </c>
      <c r="B139" s="218" t="s">
        <v>69</v>
      </c>
      <c r="C139" s="218" t="s">
        <v>68</v>
      </c>
      <c r="D139" s="294" t="s">
        <v>93</v>
      </c>
      <c r="E139" s="209">
        <v>10000</v>
      </c>
      <c r="F139" s="583">
        <v>3430</v>
      </c>
      <c r="G139" s="533">
        <f t="shared" si="2"/>
        <v>2.9154518950437316</v>
      </c>
      <c r="H139" s="216" t="s">
        <v>71</v>
      </c>
      <c r="I139" s="253" t="s">
        <v>18</v>
      </c>
      <c r="J139" s="830" t="s">
        <v>237</v>
      </c>
      <c r="K139" s="252" t="s">
        <v>74</v>
      </c>
      <c r="L139" s="252" t="s">
        <v>63</v>
      </c>
      <c r="M139" s="595"/>
      <c r="N139" s="594"/>
    </row>
    <row r="140" spans="1:14" ht="14.25" customHeight="1" x14ac:dyDescent="0.25">
      <c r="A140" s="217">
        <v>44236</v>
      </c>
      <c r="B140" s="218" t="s">
        <v>69</v>
      </c>
      <c r="C140" s="218" t="s">
        <v>68</v>
      </c>
      <c r="D140" s="294" t="s">
        <v>93</v>
      </c>
      <c r="E140" s="209">
        <v>12000</v>
      </c>
      <c r="F140" s="583">
        <v>3430</v>
      </c>
      <c r="G140" s="533">
        <f t="shared" si="2"/>
        <v>3.4985422740524781</v>
      </c>
      <c r="H140" s="216" t="s">
        <v>71</v>
      </c>
      <c r="I140" s="253" t="s">
        <v>18</v>
      </c>
      <c r="J140" s="830" t="s">
        <v>237</v>
      </c>
      <c r="K140" s="252" t="s">
        <v>74</v>
      </c>
      <c r="L140" s="252" t="s">
        <v>63</v>
      </c>
      <c r="M140" s="595"/>
      <c r="N140" s="594"/>
    </row>
    <row r="141" spans="1:14" ht="14.25" customHeight="1" x14ac:dyDescent="0.25">
      <c r="A141" s="217">
        <v>44236</v>
      </c>
      <c r="B141" s="218" t="s">
        <v>69</v>
      </c>
      <c r="C141" s="218" t="s">
        <v>68</v>
      </c>
      <c r="D141" s="294" t="s">
        <v>93</v>
      </c>
      <c r="E141" s="284">
        <v>12000</v>
      </c>
      <c r="F141" s="583">
        <v>3430</v>
      </c>
      <c r="G141" s="533">
        <f t="shared" si="2"/>
        <v>3.4985422740524781</v>
      </c>
      <c r="H141" s="216" t="s">
        <v>71</v>
      </c>
      <c r="I141" s="253" t="s">
        <v>18</v>
      </c>
      <c r="J141" s="830" t="s">
        <v>237</v>
      </c>
      <c r="K141" s="252" t="s">
        <v>74</v>
      </c>
      <c r="L141" s="252" t="s">
        <v>63</v>
      </c>
      <c r="M141" s="595"/>
      <c r="N141" s="594"/>
    </row>
    <row r="142" spans="1:14" ht="14.25" customHeight="1" x14ac:dyDescent="0.25">
      <c r="A142" s="217">
        <v>44236</v>
      </c>
      <c r="B142" s="218" t="s">
        <v>69</v>
      </c>
      <c r="C142" s="218" t="s">
        <v>68</v>
      </c>
      <c r="D142" s="294" t="s">
        <v>93</v>
      </c>
      <c r="E142" s="226">
        <v>6000</v>
      </c>
      <c r="F142" s="583">
        <v>3430</v>
      </c>
      <c r="G142" s="533">
        <f t="shared" si="2"/>
        <v>1.749271137026239</v>
      </c>
      <c r="H142" s="216" t="s">
        <v>71</v>
      </c>
      <c r="I142" s="253" t="s">
        <v>18</v>
      </c>
      <c r="J142" s="830" t="s">
        <v>237</v>
      </c>
      <c r="K142" s="252" t="s">
        <v>74</v>
      </c>
      <c r="L142" s="252" t="s">
        <v>63</v>
      </c>
      <c r="M142" s="595"/>
      <c r="N142" s="594"/>
    </row>
    <row r="143" spans="1:14" ht="14.25" customHeight="1" x14ac:dyDescent="0.25">
      <c r="A143" s="217">
        <v>44236</v>
      </c>
      <c r="B143" s="218" t="s">
        <v>95</v>
      </c>
      <c r="C143" s="218" t="s">
        <v>95</v>
      </c>
      <c r="D143" s="218" t="s">
        <v>93</v>
      </c>
      <c r="E143" s="209">
        <v>4000</v>
      </c>
      <c r="F143" s="583">
        <v>3430</v>
      </c>
      <c r="G143" s="533">
        <f t="shared" si="2"/>
        <v>1.1661807580174928</v>
      </c>
      <c r="H143" s="216" t="s">
        <v>71</v>
      </c>
      <c r="I143" s="253" t="s">
        <v>18</v>
      </c>
      <c r="J143" s="830" t="s">
        <v>237</v>
      </c>
      <c r="K143" s="252" t="s">
        <v>74</v>
      </c>
      <c r="L143" s="252" t="s">
        <v>63</v>
      </c>
      <c r="M143" s="595"/>
      <c r="N143" s="594"/>
    </row>
    <row r="144" spans="1:14" ht="14.25" customHeight="1" x14ac:dyDescent="0.25">
      <c r="A144" s="217">
        <v>44236</v>
      </c>
      <c r="B144" s="218" t="s">
        <v>95</v>
      </c>
      <c r="C144" s="218" t="s">
        <v>95</v>
      </c>
      <c r="D144" s="218" t="s">
        <v>93</v>
      </c>
      <c r="E144" s="467">
        <v>4000</v>
      </c>
      <c r="F144" s="583">
        <v>3430</v>
      </c>
      <c r="G144" s="533">
        <f t="shared" si="2"/>
        <v>1.1661807580174928</v>
      </c>
      <c r="H144" s="216" t="s">
        <v>71</v>
      </c>
      <c r="I144" s="253" t="s">
        <v>18</v>
      </c>
      <c r="J144" s="830" t="s">
        <v>237</v>
      </c>
      <c r="K144" s="252" t="s">
        <v>74</v>
      </c>
      <c r="L144" s="252" t="s">
        <v>63</v>
      </c>
      <c r="M144" s="595"/>
      <c r="N144" s="594"/>
    </row>
    <row r="145" spans="1:14" ht="14.25" customHeight="1" x14ac:dyDescent="0.25">
      <c r="A145" s="217">
        <v>44236</v>
      </c>
      <c r="B145" s="218" t="s">
        <v>95</v>
      </c>
      <c r="C145" s="218" t="s">
        <v>95</v>
      </c>
      <c r="D145" s="218" t="s">
        <v>93</v>
      </c>
      <c r="E145" s="269">
        <v>2000</v>
      </c>
      <c r="F145" s="583">
        <v>3430</v>
      </c>
      <c r="G145" s="533">
        <f t="shared" si="2"/>
        <v>0.58309037900874638</v>
      </c>
      <c r="H145" s="216" t="s">
        <v>71</v>
      </c>
      <c r="I145" s="253" t="s">
        <v>18</v>
      </c>
      <c r="J145" s="830" t="s">
        <v>237</v>
      </c>
      <c r="K145" s="252" t="s">
        <v>74</v>
      </c>
      <c r="L145" s="252" t="s">
        <v>63</v>
      </c>
      <c r="M145" s="595"/>
      <c r="N145" s="594"/>
    </row>
    <row r="146" spans="1:14" ht="14.25" customHeight="1" x14ac:dyDescent="0.25">
      <c r="A146" s="48">
        <v>44237</v>
      </c>
      <c r="B146" s="530" t="s">
        <v>252</v>
      </c>
      <c r="C146" s="530" t="s">
        <v>253</v>
      </c>
      <c r="D146" s="530" t="s">
        <v>94</v>
      </c>
      <c r="E146" s="461">
        <v>28000</v>
      </c>
      <c r="F146" s="583">
        <v>3650</v>
      </c>
      <c r="G146" s="533">
        <f t="shared" si="2"/>
        <v>7.6712328767123283</v>
      </c>
      <c r="H146" s="216" t="s">
        <v>42</v>
      </c>
      <c r="I146" s="253" t="s">
        <v>18</v>
      </c>
      <c r="J146" s="435" t="s">
        <v>369</v>
      </c>
      <c r="K146" s="252" t="s">
        <v>74</v>
      </c>
      <c r="L146" s="252" t="s">
        <v>63</v>
      </c>
      <c r="M146" s="595"/>
      <c r="N146" s="594"/>
    </row>
    <row r="147" spans="1:14" ht="14.25" customHeight="1" x14ac:dyDescent="0.25">
      <c r="A147" s="48">
        <v>44237</v>
      </c>
      <c r="B147" s="530" t="s">
        <v>254</v>
      </c>
      <c r="C147" s="530" t="s">
        <v>253</v>
      </c>
      <c r="D147" s="530" t="s">
        <v>94</v>
      </c>
      <c r="E147" s="461">
        <v>6800</v>
      </c>
      <c r="F147" s="583">
        <v>3650</v>
      </c>
      <c r="G147" s="533">
        <f t="shared" si="2"/>
        <v>1.8630136986301369</v>
      </c>
      <c r="H147" s="216" t="s">
        <v>42</v>
      </c>
      <c r="I147" s="253" t="s">
        <v>18</v>
      </c>
      <c r="J147" s="435" t="s">
        <v>370</v>
      </c>
      <c r="K147" s="252" t="s">
        <v>74</v>
      </c>
      <c r="L147" s="252" t="s">
        <v>63</v>
      </c>
      <c r="M147" s="595"/>
      <c r="N147" s="594"/>
    </row>
    <row r="148" spans="1:14" ht="14.25" customHeight="1" x14ac:dyDescent="0.25">
      <c r="A148" s="48">
        <v>44237</v>
      </c>
      <c r="B148" s="530" t="s">
        <v>255</v>
      </c>
      <c r="C148" s="530" t="s">
        <v>253</v>
      </c>
      <c r="D148" s="530" t="s">
        <v>94</v>
      </c>
      <c r="E148" s="461">
        <v>84500</v>
      </c>
      <c r="F148" s="583">
        <v>3650</v>
      </c>
      <c r="G148" s="533">
        <f t="shared" si="2"/>
        <v>23.150684931506849</v>
      </c>
      <c r="H148" s="216" t="s">
        <v>42</v>
      </c>
      <c r="I148" s="253" t="s">
        <v>18</v>
      </c>
      <c r="J148" s="435" t="s">
        <v>370</v>
      </c>
      <c r="K148" s="252" t="s">
        <v>74</v>
      </c>
      <c r="L148" s="252" t="s">
        <v>63</v>
      </c>
      <c r="M148" s="595"/>
      <c r="N148" s="594"/>
    </row>
    <row r="149" spans="1:14" ht="14.25" customHeight="1" x14ac:dyDescent="0.25">
      <c r="A149" s="48">
        <v>44237</v>
      </c>
      <c r="B149" s="530" t="s">
        <v>256</v>
      </c>
      <c r="C149" s="530" t="s">
        <v>253</v>
      </c>
      <c r="D149" s="530" t="s">
        <v>94</v>
      </c>
      <c r="E149" s="461">
        <v>11900</v>
      </c>
      <c r="F149" s="583">
        <v>3650</v>
      </c>
      <c r="G149" s="533">
        <f t="shared" si="2"/>
        <v>3.2602739726027399</v>
      </c>
      <c r="H149" s="216" t="s">
        <v>42</v>
      </c>
      <c r="I149" s="253" t="s">
        <v>18</v>
      </c>
      <c r="J149" s="435" t="s">
        <v>370</v>
      </c>
      <c r="K149" s="252" t="s">
        <v>74</v>
      </c>
      <c r="L149" s="252" t="s">
        <v>63</v>
      </c>
      <c r="M149" s="595"/>
      <c r="N149" s="594"/>
    </row>
    <row r="150" spans="1:14" ht="14.25" customHeight="1" x14ac:dyDescent="0.25">
      <c r="A150" s="48">
        <v>44237</v>
      </c>
      <c r="B150" s="529" t="s">
        <v>259</v>
      </c>
      <c r="C150" s="590" t="s">
        <v>121</v>
      </c>
      <c r="D150" s="591" t="s">
        <v>14</v>
      </c>
      <c r="E150" s="456">
        <v>1211440</v>
      </c>
      <c r="F150" s="583">
        <v>3650</v>
      </c>
      <c r="G150" s="533">
        <f t="shared" si="2"/>
        <v>331.90136986301371</v>
      </c>
      <c r="H150" s="321" t="s">
        <v>135</v>
      </c>
      <c r="I150" s="253" t="s">
        <v>18</v>
      </c>
      <c r="J150" s="435" t="s">
        <v>371</v>
      </c>
      <c r="K150" s="252" t="s">
        <v>74</v>
      </c>
      <c r="L150" s="252" t="s">
        <v>63</v>
      </c>
      <c r="M150" s="595"/>
      <c r="N150" s="594"/>
    </row>
    <row r="151" spans="1:14" ht="14.25" customHeight="1" x14ac:dyDescent="0.25">
      <c r="A151" s="48">
        <v>44237</v>
      </c>
      <c r="B151" s="529" t="s">
        <v>260</v>
      </c>
      <c r="C151" s="590" t="s">
        <v>121</v>
      </c>
      <c r="D151" s="591" t="s">
        <v>53</v>
      </c>
      <c r="E151" s="456">
        <v>719920</v>
      </c>
      <c r="F151" s="583">
        <v>3650</v>
      </c>
      <c r="G151" s="533">
        <f t="shared" si="2"/>
        <v>197.23835616438356</v>
      </c>
      <c r="H151" s="321" t="s">
        <v>135</v>
      </c>
      <c r="I151" s="253" t="s">
        <v>18</v>
      </c>
      <c r="J151" s="435" t="s">
        <v>371</v>
      </c>
      <c r="K151" s="252" t="s">
        <v>74</v>
      </c>
      <c r="L151" s="252" t="s">
        <v>63</v>
      </c>
      <c r="M151" s="595"/>
      <c r="N151" s="594"/>
    </row>
    <row r="152" spans="1:14" ht="14.25" customHeight="1" x14ac:dyDescent="0.25">
      <c r="A152" s="48">
        <v>44237</v>
      </c>
      <c r="B152" s="237" t="s">
        <v>261</v>
      </c>
      <c r="C152" s="237" t="s">
        <v>121</v>
      </c>
      <c r="D152" s="699" t="s">
        <v>53</v>
      </c>
      <c r="E152" s="226">
        <v>549100</v>
      </c>
      <c r="F152" s="583">
        <v>3650</v>
      </c>
      <c r="G152" s="533">
        <f t="shared" si="2"/>
        <v>150.43835616438355</v>
      </c>
      <c r="H152" s="321" t="s">
        <v>135</v>
      </c>
      <c r="I152" s="253" t="s">
        <v>18</v>
      </c>
      <c r="J152" s="435" t="s">
        <v>371</v>
      </c>
      <c r="K152" s="252" t="s">
        <v>74</v>
      </c>
      <c r="L152" s="252" t="s">
        <v>63</v>
      </c>
      <c r="M152" s="595"/>
      <c r="N152" s="594"/>
    </row>
    <row r="153" spans="1:14" ht="14.25" customHeight="1" x14ac:dyDescent="0.25">
      <c r="A153" s="48">
        <v>44237</v>
      </c>
      <c r="B153" s="218" t="s">
        <v>244</v>
      </c>
      <c r="C153" s="237" t="s">
        <v>122</v>
      </c>
      <c r="D153" s="294" t="s">
        <v>94</v>
      </c>
      <c r="E153" s="240">
        <v>2300</v>
      </c>
      <c r="F153" s="583">
        <v>3650</v>
      </c>
      <c r="G153" s="533">
        <f t="shared" si="2"/>
        <v>0.63013698630136983</v>
      </c>
      <c r="H153" s="321" t="s">
        <v>135</v>
      </c>
      <c r="I153" s="253" t="s">
        <v>18</v>
      </c>
      <c r="J153" s="530" t="s">
        <v>490</v>
      </c>
      <c r="K153" s="252" t="s">
        <v>74</v>
      </c>
      <c r="L153" s="252" t="s">
        <v>63</v>
      </c>
      <c r="M153" s="595"/>
      <c r="N153" s="594"/>
    </row>
    <row r="154" spans="1:14" ht="14.25" customHeight="1" x14ac:dyDescent="0.25">
      <c r="A154" s="48">
        <v>44237</v>
      </c>
      <c r="B154" s="590" t="s">
        <v>189</v>
      </c>
      <c r="C154" s="590" t="s">
        <v>262</v>
      </c>
      <c r="D154" s="591" t="s">
        <v>94</v>
      </c>
      <c r="E154" s="285">
        <v>230800</v>
      </c>
      <c r="F154" s="583">
        <v>3650</v>
      </c>
      <c r="G154" s="533">
        <f t="shared" si="2"/>
        <v>63.232876712328768</v>
      </c>
      <c r="H154" s="321" t="s">
        <v>42</v>
      </c>
      <c r="I154" s="253" t="s">
        <v>18</v>
      </c>
      <c r="J154" s="435" t="s">
        <v>372</v>
      </c>
      <c r="K154" s="252" t="s">
        <v>74</v>
      </c>
      <c r="L154" s="252" t="s">
        <v>63</v>
      </c>
      <c r="M154" s="595"/>
      <c r="N154" s="594"/>
    </row>
    <row r="155" spans="1:14" ht="14.25" customHeight="1" x14ac:dyDescent="0.25">
      <c r="A155" s="48">
        <v>44237</v>
      </c>
      <c r="B155" s="590" t="s">
        <v>230</v>
      </c>
      <c r="C155" s="590" t="s">
        <v>164</v>
      </c>
      <c r="D155" s="591" t="s">
        <v>94</v>
      </c>
      <c r="E155" s="285">
        <v>3800</v>
      </c>
      <c r="F155" s="583">
        <v>3650</v>
      </c>
      <c r="G155" s="533">
        <f t="shared" si="2"/>
        <v>1.0410958904109588</v>
      </c>
      <c r="H155" s="321" t="s">
        <v>42</v>
      </c>
      <c r="I155" s="253" t="s">
        <v>18</v>
      </c>
      <c r="J155" s="435" t="s">
        <v>372</v>
      </c>
      <c r="K155" s="252" t="s">
        <v>74</v>
      </c>
      <c r="L155" s="252" t="s">
        <v>63</v>
      </c>
      <c r="M155" s="595"/>
      <c r="N155" s="594"/>
    </row>
    <row r="156" spans="1:14" ht="14.25" customHeight="1" x14ac:dyDescent="0.25">
      <c r="A156" s="48">
        <v>44237</v>
      </c>
      <c r="B156" s="530" t="s">
        <v>245</v>
      </c>
      <c r="C156" s="530" t="s">
        <v>262</v>
      </c>
      <c r="D156" s="530" t="s">
        <v>94</v>
      </c>
      <c r="E156" s="461">
        <v>196100</v>
      </c>
      <c r="F156" s="583">
        <v>3650</v>
      </c>
      <c r="G156" s="533">
        <f t="shared" si="2"/>
        <v>53.726027397260275</v>
      </c>
      <c r="H156" s="321" t="s">
        <v>42</v>
      </c>
      <c r="I156" s="253" t="s">
        <v>18</v>
      </c>
      <c r="J156" s="435" t="s">
        <v>495</v>
      </c>
      <c r="K156" s="252" t="s">
        <v>74</v>
      </c>
      <c r="L156" s="252" t="s">
        <v>63</v>
      </c>
      <c r="M156" s="595"/>
      <c r="N156" s="594"/>
    </row>
    <row r="157" spans="1:14" ht="14.25" customHeight="1" x14ac:dyDescent="0.25">
      <c r="A157" s="48">
        <v>44237</v>
      </c>
      <c r="B157" s="590" t="s">
        <v>230</v>
      </c>
      <c r="C157" s="590" t="s">
        <v>164</v>
      </c>
      <c r="D157" s="591" t="s">
        <v>94</v>
      </c>
      <c r="E157" s="589">
        <v>3900</v>
      </c>
      <c r="F157" s="583">
        <v>3650</v>
      </c>
      <c r="G157" s="533">
        <f t="shared" si="2"/>
        <v>1.0684931506849316</v>
      </c>
      <c r="H157" s="321" t="s">
        <v>42</v>
      </c>
      <c r="I157" s="253" t="s">
        <v>18</v>
      </c>
      <c r="J157" s="435" t="s">
        <v>495</v>
      </c>
      <c r="K157" s="252" t="s">
        <v>74</v>
      </c>
      <c r="L157" s="252" t="s">
        <v>63</v>
      </c>
      <c r="M157" s="595"/>
      <c r="N157" s="594"/>
    </row>
    <row r="158" spans="1:14" ht="14.25" customHeight="1" x14ac:dyDescent="0.25">
      <c r="A158" s="48">
        <v>44237</v>
      </c>
      <c r="B158" s="218" t="s">
        <v>69</v>
      </c>
      <c r="C158" s="218" t="s">
        <v>68</v>
      </c>
      <c r="D158" s="294" t="s">
        <v>14</v>
      </c>
      <c r="E158" s="227">
        <v>1000</v>
      </c>
      <c r="F158" s="583">
        <v>3650</v>
      </c>
      <c r="G158" s="533">
        <f t="shared" si="2"/>
        <v>0.27397260273972601</v>
      </c>
      <c r="H158" s="321" t="s">
        <v>42</v>
      </c>
      <c r="I158" s="253" t="s">
        <v>18</v>
      </c>
      <c r="J158" s="335" t="s">
        <v>379</v>
      </c>
      <c r="K158" s="252" t="s">
        <v>74</v>
      </c>
      <c r="L158" s="252" t="s">
        <v>63</v>
      </c>
      <c r="M158" s="595"/>
      <c r="N158" s="594"/>
    </row>
    <row r="159" spans="1:14" ht="14.25" customHeight="1" x14ac:dyDescent="0.25">
      <c r="A159" s="48">
        <v>44237</v>
      </c>
      <c r="B159" s="218" t="s">
        <v>69</v>
      </c>
      <c r="C159" s="218" t="s">
        <v>68</v>
      </c>
      <c r="D159" s="294" t="s">
        <v>14</v>
      </c>
      <c r="E159" s="461">
        <v>3000</v>
      </c>
      <c r="F159" s="583">
        <v>3650</v>
      </c>
      <c r="G159" s="533">
        <f t="shared" si="2"/>
        <v>0.82191780821917804</v>
      </c>
      <c r="H159" s="321" t="s">
        <v>42</v>
      </c>
      <c r="I159" s="253" t="s">
        <v>18</v>
      </c>
      <c r="J159" s="335" t="s">
        <v>379</v>
      </c>
      <c r="K159" s="252" t="s">
        <v>74</v>
      </c>
      <c r="L159" s="252" t="s">
        <v>63</v>
      </c>
      <c r="M159" s="595"/>
      <c r="N159" s="594"/>
    </row>
    <row r="160" spans="1:14" ht="14.25" customHeight="1" x14ac:dyDescent="0.25">
      <c r="A160" s="48">
        <v>44237</v>
      </c>
      <c r="B160" s="218" t="s">
        <v>69</v>
      </c>
      <c r="C160" s="218" t="s">
        <v>68</v>
      </c>
      <c r="D160" s="294" t="s">
        <v>14</v>
      </c>
      <c r="E160" s="596">
        <v>5000</v>
      </c>
      <c r="F160" s="583">
        <v>3650</v>
      </c>
      <c r="G160" s="533">
        <f t="shared" si="2"/>
        <v>1.3698630136986301</v>
      </c>
      <c r="H160" s="321" t="s">
        <v>42</v>
      </c>
      <c r="I160" s="253" t="s">
        <v>18</v>
      </c>
      <c r="J160" s="335" t="s">
        <v>379</v>
      </c>
      <c r="K160" s="252" t="s">
        <v>74</v>
      </c>
      <c r="L160" s="252" t="s">
        <v>63</v>
      </c>
      <c r="M160" s="595"/>
      <c r="N160" s="594"/>
    </row>
    <row r="161" spans="1:14" ht="14.25" customHeight="1" x14ac:dyDescent="0.25">
      <c r="A161" s="48">
        <v>44237</v>
      </c>
      <c r="B161" s="218" t="s">
        <v>69</v>
      </c>
      <c r="C161" s="218" t="s">
        <v>68</v>
      </c>
      <c r="D161" s="294" t="s">
        <v>14</v>
      </c>
      <c r="E161" s="597">
        <v>7000</v>
      </c>
      <c r="F161" s="583">
        <v>3650</v>
      </c>
      <c r="G161" s="533">
        <f t="shared" si="2"/>
        <v>1.9178082191780821</v>
      </c>
      <c r="H161" s="321" t="s">
        <v>42</v>
      </c>
      <c r="I161" s="253" t="s">
        <v>18</v>
      </c>
      <c r="J161" s="335" t="s">
        <v>379</v>
      </c>
      <c r="K161" s="252" t="s">
        <v>74</v>
      </c>
      <c r="L161" s="252" t="s">
        <v>63</v>
      </c>
      <c r="M161" s="595"/>
      <c r="N161" s="594"/>
    </row>
    <row r="162" spans="1:14" ht="14.25" customHeight="1" x14ac:dyDescent="0.25">
      <c r="A162" s="48">
        <v>44237</v>
      </c>
      <c r="B162" s="218" t="s">
        <v>69</v>
      </c>
      <c r="C162" s="218" t="s">
        <v>68</v>
      </c>
      <c r="D162" s="294" t="s">
        <v>14</v>
      </c>
      <c r="E162" s="602">
        <v>1000</v>
      </c>
      <c r="F162" s="583">
        <v>3650</v>
      </c>
      <c r="G162" s="533">
        <f t="shared" si="2"/>
        <v>0.27397260273972601</v>
      </c>
      <c r="H162" s="321" t="s">
        <v>42</v>
      </c>
      <c r="I162" s="253" t="s">
        <v>18</v>
      </c>
      <c r="J162" s="335" t="s">
        <v>379</v>
      </c>
      <c r="K162" s="252" t="s">
        <v>74</v>
      </c>
      <c r="L162" s="252" t="s">
        <v>63</v>
      </c>
      <c r="M162" s="595"/>
      <c r="N162" s="594"/>
    </row>
    <row r="163" spans="1:14" ht="14.25" customHeight="1" x14ac:dyDescent="0.25">
      <c r="A163" s="257">
        <v>44237</v>
      </c>
      <c r="B163" s="297" t="s">
        <v>280</v>
      </c>
      <c r="C163" s="258" t="s">
        <v>164</v>
      </c>
      <c r="D163" s="334" t="s">
        <v>94</v>
      </c>
      <c r="E163" s="227">
        <v>1000</v>
      </c>
      <c r="F163" s="583">
        <v>3650</v>
      </c>
      <c r="G163" s="533">
        <f t="shared" si="2"/>
        <v>0.27397260273972601</v>
      </c>
      <c r="H163" s="321" t="s">
        <v>72</v>
      </c>
      <c r="I163" s="253" t="s">
        <v>18</v>
      </c>
      <c r="J163" s="297" t="s">
        <v>263</v>
      </c>
      <c r="K163" s="252" t="s">
        <v>74</v>
      </c>
      <c r="L163" s="252" t="s">
        <v>63</v>
      </c>
      <c r="M163" s="595"/>
      <c r="N163" s="594"/>
    </row>
    <row r="164" spans="1:14" ht="14.25" customHeight="1" x14ac:dyDescent="0.25">
      <c r="A164" s="257">
        <v>44237</v>
      </c>
      <c r="B164" s="297" t="s">
        <v>281</v>
      </c>
      <c r="C164" s="258" t="s">
        <v>68</v>
      </c>
      <c r="D164" s="334" t="s">
        <v>93</v>
      </c>
      <c r="E164" s="269">
        <v>50000</v>
      </c>
      <c r="F164" s="583">
        <v>3650</v>
      </c>
      <c r="G164" s="533">
        <f t="shared" si="2"/>
        <v>13.698630136986301</v>
      </c>
      <c r="H164" s="321" t="s">
        <v>72</v>
      </c>
      <c r="I164" s="253" t="s">
        <v>18</v>
      </c>
      <c r="J164" s="297" t="s">
        <v>481</v>
      </c>
      <c r="K164" s="252" t="s">
        <v>74</v>
      </c>
      <c r="L164" s="252" t="s">
        <v>63</v>
      </c>
      <c r="M164" s="595"/>
      <c r="N164" s="594"/>
    </row>
    <row r="165" spans="1:14" ht="14.25" customHeight="1" x14ac:dyDescent="0.25">
      <c r="A165" s="257">
        <v>44237</v>
      </c>
      <c r="B165" s="297" t="s">
        <v>69</v>
      </c>
      <c r="C165" s="258" t="s">
        <v>68</v>
      </c>
      <c r="D165" s="334" t="s">
        <v>93</v>
      </c>
      <c r="E165" s="285">
        <v>8000</v>
      </c>
      <c r="F165" s="583">
        <v>3650</v>
      </c>
      <c r="G165" s="533">
        <f t="shared" si="2"/>
        <v>2.1917808219178081</v>
      </c>
      <c r="H165" s="321" t="s">
        <v>72</v>
      </c>
      <c r="I165" s="253" t="s">
        <v>18</v>
      </c>
      <c r="J165" s="297" t="s">
        <v>263</v>
      </c>
      <c r="K165" s="252" t="s">
        <v>74</v>
      </c>
      <c r="L165" s="252" t="s">
        <v>63</v>
      </c>
      <c r="M165" s="595"/>
      <c r="N165" s="594"/>
    </row>
    <row r="166" spans="1:14" ht="14.25" customHeight="1" x14ac:dyDescent="0.25">
      <c r="A166" s="257">
        <v>44237</v>
      </c>
      <c r="B166" s="297" t="s">
        <v>270</v>
      </c>
      <c r="C166" s="298" t="s">
        <v>272</v>
      </c>
      <c r="D166" s="298" t="s">
        <v>93</v>
      </c>
      <c r="E166" s="227">
        <v>6000</v>
      </c>
      <c r="F166" s="583">
        <v>3650</v>
      </c>
      <c r="G166" s="533">
        <f t="shared" si="2"/>
        <v>1.6438356164383561</v>
      </c>
      <c r="H166" s="321" t="s">
        <v>72</v>
      </c>
      <c r="I166" s="253" t="s">
        <v>18</v>
      </c>
      <c r="J166" s="297" t="s">
        <v>482</v>
      </c>
      <c r="K166" s="252" t="s">
        <v>74</v>
      </c>
      <c r="L166" s="252" t="s">
        <v>63</v>
      </c>
      <c r="M166" s="595"/>
      <c r="N166" s="594"/>
    </row>
    <row r="167" spans="1:14" ht="14.25" customHeight="1" x14ac:dyDescent="0.25">
      <c r="A167" s="257">
        <v>44237</v>
      </c>
      <c r="B167" s="297" t="s">
        <v>270</v>
      </c>
      <c r="C167" s="298" t="s">
        <v>272</v>
      </c>
      <c r="D167" s="298" t="s">
        <v>93</v>
      </c>
      <c r="E167" s="227">
        <v>6500</v>
      </c>
      <c r="F167" s="583">
        <v>3650</v>
      </c>
      <c r="G167" s="533">
        <f t="shared" si="2"/>
        <v>1.7808219178082192</v>
      </c>
      <c r="H167" s="321" t="s">
        <v>72</v>
      </c>
      <c r="I167" s="253" t="s">
        <v>18</v>
      </c>
      <c r="J167" s="297" t="s">
        <v>483</v>
      </c>
      <c r="K167" s="252" t="s">
        <v>74</v>
      </c>
      <c r="L167" s="252" t="s">
        <v>63</v>
      </c>
      <c r="M167" s="595"/>
      <c r="N167" s="594"/>
    </row>
    <row r="168" spans="1:14" x14ac:dyDescent="0.25">
      <c r="A168" s="217">
        <v>44237</v>
      </c>
      <c r="B168" s="218" t="s">
        <v>171</v>
      </c>
      <c r="C168" s="218" t="s">
        <v>68</v>
      </c>
      <c r="D168" s="224" t="s">
        <v>53</v>
      </c>
      <c r="E168" s="227">
        <v>10000</v>
      </c>
      <c r="F168" s="583">
        <v>3650</v>
      </c>
      <c r="G168" s="533">
        <f t="shared" si="2"/>
        <v>2.7397260273972601</v>
      </c>
      <c r="H168" s="321" t="s">
        <v>54</v>
      </c>
      <c r="I168" s="253" t="s">
        <v>18</v>
      </c>
      <c r="J168" s="298" t="s">
        <v>218</v>
      </c>
      <c r="K168" s="252" t="s">
        <v>74</v>
      </c>
      <c r="L168" s="252" t="s">
        <v>63</v>
      </c>
      <c r="M168" s="511"/>
      <c r="N168" s="211"/>
    </row>
    <row r="169" spans="1:14" ht="15.75" customHeight="1" x14ac:dyDescent="0.25">
      <c r="A169" s="217">
        <v>44237</v>
      </c>
      <c r="B169" s="218" t="s">
        <v>171</v>
      </c>
      <c r="C169" s="218" t="s">
        <v>68</v>
      </c>
      <c r="D169" s="224" t="s">
        <v>53</v>
      </c>
      <c r="E169" s="227">
        <v>13000</v>
      </c>
      <c r="F169" s="583">
        <v>3650</v>
      </c>
      <c r="G169" s="533">
        <f t="shared" si="2"/>
        <v>3.5616438356164384</v>
      </c>
      <c r="H169" s="786" t="s">
        <v>54</v>
      </c>
      <c r="I169" s="253" t="s">
        <v>18</v>
      </c>
      <c r="J169" s="298" t="s">
        <v>218</v>
      </c>
      <c r="K169" s="252" t="s">
        <v>74</v>
      </c>
      <c r="L169" s="252" t="s">
        <v>63</v>
      </c>
    </row>
    <row r="170" spans="1:14" x14ac:dyDescent="0.25">
      <c r="A170" s="222">
        <v>44237</v>
      </c>
      <c r="B170" s="218" t="s">
        <v>69</v>
      </c>
      <c r="C170" s="218" t="s">
        <v>68</v>
      </c>
      <c r="D170" s="218" t="s">
        <v>53</v>
      </c>
      <c r="E170" s="536">
        <v>7500</v>
      </c>
      <c r="F170" s="583">
        <v>3650</v>
      </c>
      <c r="G170" s="533">
        <f t="shared" si="2"/>
        <v>2.0547945205479454</v>
      </c>
      <c r="H170" s="786" t="s">
        <v>99</v>
      </c>
      <c r="I170" s="253" t="s">
        <v>18</v>
      </c>
      <c r="J170" s="298" t="s">
        <v>286</v>
      </c>
      <c r="K170" s="252" t="s">
        <v>74</v>
      </c>
      <c r="L170" s="252" t="s">
        <v>63</v>
      </c>
      <c r="M170" s="210"/>
      <c r="N170" s="211"/>
    </row>
    <row r="171" spans="1:14" x14ac:dyDescent="0.25">
      <c r="A171" s="222">
        <v>44237</v>
      </c>
      <c r="B171" s="218" t="s">
        <v>69</v>
      </c>
      <c r="C171" s="218" t="s">
        <v>68</v>
      </c>
      <c r="D171" s="218" t="s">
        <v>53</v>
      </c>
      <c r="E171" s="536">
        <v>7500</v>
      </c>
      <c r="F171" s="583">
        <v>3650</v>
      </c>
      <c r="G171" s="533">
        <f t="shared" si="2"/>
        <v>2.0547945205479454</v>
      </c>
      <c r="H171" s="786" t="s">
        <v>99</v>
      </c>
      <c r="I171" s="253" t="s">
        <v>18</v>
      </c>
      <c r="J171" s="298" t="s">
        <v>286</v>
      </c>
      <c r="K171" s="252" t="s">
        <v>74</v>
      </c>
      <c r="L171" s="252" t="s">
        <v>63</v>
      </c>
      <c r="M171" s="210"/>
      <c r="N171" s="211"/>
    </row>
    <row r="172" spans="1:14" x14ac:dyDescent="0.25">
      <c r="A172" s="217">
        <v>44237</v>
      </c>
      <c r="B172" s="258" t="s">
        <v>69</v>
      </c>
      <c r="C172" s="218" t="s">
        <v>68</v>
      </c>
      <c r="D172" s="294" t="s">
        <v>93</v>
      </c>
      <c r="E172" s="209">
        <v>6000</v>
      </c>
      <c r="F172" s="583">
        <v>3650</v>
      </c>
      <c r="G172" s="533">
        <f t="shared" si="2"/>
        <v>1.6438356164383561</v>
      </c>
      <c r="H172" s="786" t="s">
        <v>71</v>
      </c>
      <c r="I172" s="253" t="s">
        <v>18</v>
      </c>
      <c r="J172" s="830" t="s">
        <v>288</v>
      </c>
      <c r="K172" s="252" t="s">
        <v>74</v>
      </c>
      <c r="L172" s="252" t="s">
        <v>63</v>
      </c>
      <c r="M172" s="210"/>
      <c r="N172" s="211"/>
    </row>
    <row r="173" spans="1:14" x14ac:dyDescent="0.25">
      <c r="A173" s="217">
        <v>44237</v>
      </c>
      <c r="B173" s="258" t="s">
        <v>69</v>
      </c>
      <c r="C173" s="218" t="s">
        <v>68</v>
      </c>
      <c r="D173" s="294" t="s">
        <v>93</v>
      </c>
      <c r="E173" s="209">
        <v>12000</v>
      </c>
      <c r="F173" s="583">
        <v>3650</v>
      </c>
      <c r="G173" s="533">
        <f t="shared" si="2"/>
        <v>3.2876712328767121</v>
      </c>
      <c r="H173" s="786" t="s">
        <v>71</v>
      </c>
      <c r="I173" s="253" t="s">
        <v>18</v>
      </c>
      <c r="J173" s="830" t="s">
        <v>288</v>
      </c>
      <c r="K173" s="252" t="s">
        <v>74</v>
      </c>
      <c r="L173" s="252" t="s">
        <v>63</v>
      </c>
      <c r="M173" s="210"/>
      <c r="N173" s="211"/>
    </row>
    <row r="174" spans="1:14" x14ac:dyDescent="0.25">
      <c r="A174" s="217">
        <v>44237</v>
      </c>
      <c r="B174" s="258" t="s">
        <v>69</v>
      </c>
      <c r="C174" s="218" t="s">
        <v>68</v>
      </c>
      <c r="D174" s="294" t="s">
        <v>93</v>
      </c>
      <c r="E174" s="209">
        <v>12000</v>
      </c>
      <c r="F174" s="583">
        <v>3650</v>
      </c>
      <c r="G174" s="533">
        <f t="shared" si="2"/>
        <v>3.2876712328767121</v>
      </c>
      <c r="H174" s="786" t="s">
        <v>71</v>
      </c>
      <c r="I174" s="253" t="s">
        <v>18</v>
      </c>
      <c r="J174" s="830" t="s">
        <v>288</v>
      </c>
      <c r="K174" s="252" t="s">
        <v>74</v>
      </c>
      <c r="L174" s="252" t="s">
        <v>63</v>
      </c>
      <c r="M174" s="210"/>
      <c r="N174" s="211"/>
    </row>
    <row r="175" spans="1:14" x14ac:dyDescent="0.25">
      <c r="A175" s="217">
        <v>44237</v>
      </c>
      <c r="B175" s="258" t="s">
        <v>69</v>
      </c>
      <c r="C175" s="218" t="s">
        <v>68</v>
      </c>
      <c r="D175" s="294" t="s">
        <v>93</v>
      </c>
      <c r="E175" s="247">
        <v>9000</v>
      </c>
      <c r="F175" s="583">
        <v>3650</v>
      </c>
      <c r="G175" s="533">
        <f t="shared" si="2"/>
        <v>2.4657534246575343</v>
      </c>
      <c r="H175" s="786" t="s">
        <v>71</v>
      </c>
      <c r="I175" s="253" t="s">
        <v>18</v>
      </c>
      <c r="J175" s="830" t="s">
        <v>288</v>
      </c>
      <c r="K175" s="252" t="s">
        <v>74</v>
      </c>
      <c r="L175" s="252" t="s">
        <v>63</v>
      </c>
      <c r="M175" s="210"/>
      <c r="N175" s="211"/>
    </row>
    <row r="176" spans="1:14" x14ac:dyDescent="0.25">
      <c r="A176" s="217">
        <v>44237</v>
      </c>
      <c r="B176" s="218" t="s">
        <v>95</v>
      </c>
      <c r="C176" s="218" t="s">
        <v>95</v>
      </c>
      <c r="D176" s="294" t="s">
        <v>93</v>
      </c>
      <c r="E176" s="274">
        <v>5000</v>
      </c>
      <c r="F176" s="583">
        <v>3650</v>
      </c>
      <c r="G176" s="533">
        <f t="shared" si="2"/>
        <v>1.3698630136986301</v>
      </c>
      <c r="H176" s="786" t="s">
        <v>71</v>
      </c>
      <c r="I176" s="253" t="s">
        <v>18</v>
      </c>
      <c r="J176" s="830" t="s">
        <v>288</v>
      </c>
      <c r="K176" s="252" t="s">
        <v>74</v>
      </c>
      <c r="L176" s="252" t="s">
        <v>63</v>
      </c>
      <c r="M176" s="210"/>
      <c r="N176" s="211"/>
    </row>
    <row r="177" spans="1:14" x14ac:dyDescent="0.25">
      <c r="A177" s="217">
        <v>44237</v>
      </c>
      <c r="B177" s="218" t="s">
        <v>95</v>
      </c>
      <c r="C177" s="218" t="s">
        <v>95</v>
      </c>
      <c r="D177" s="294" t="s">
        <v>93</v>
      </c>
      <c r="E177" s="209">
        <v>3000</v>
      </c>
      <c r="F177" s="583">
        <v>3650</v>
      </c>
      <c r="G177" s="533">
        <f t="shared" si="2"/>
        <v>0.82191780821917804</v>
      </c>
      <c r="H177" s="786" t="s">
        <v>71</v>
      </c>
      <c r="I177" s="253" t="s">
        <v>18</v>
      </c>
      <c r="J177" s="830" t="s">
        <v>288</v>
      </c>
      <c r="K177" s="252" t="s">
        <v>74</v>
      </c>
      <c r="L177" s="252" t="s">
        <v>63</v>
      </c>
      <c r="M177" s="210"/>
      <c r="N177" s="211"/>
    </row>
    <row r="178" spans="1:14" x14ac:dyDescent="0.25">
      <c r="A178" s="217">
        <v>44237</v>
      </c>
      <c r="B178" s="218" t="s">
        <v>95</v>
      </c>
      <c r="C178" s="218" t="s">
        <v>95</v>
      </c>
      <c r="D178" s="294" t="s">
        <v>93</v>
      </c>
      <c r="E178" s="234">
        <v>2000</v>
      </c>
      <c r="F178" s="583">
        <v>3650</v>
      </c>
      <c r="G178" s="533">
        <f t="shared" si="2"/>
        <v>0.54794520547945202</v>
      </c>
      <c r="H178" s="786" t="s">
        <v>71</v>
      </c>
      <c r="I178" s="253" t="s">
        <v>18</v>
      </c>
      <c r="J178" s="830" t="s">
        <v>288</v>
      </c>
      <c r="K178" s="252" t="s">
        <v>74</v>
      </c>
      <c r="L178" s="252" t="s">
        <v>63</v>
      </c>
      <c r="M178" s="210"/>
      <c r="N178" s="211"/>
    </row>
    <row r="179" spans="1:14" x14ac:dyDescent="0.25">
      <c r="A179" s="217">
        <v>44238</v>
      </c>
      <c r="B179" s="252" t="s">
        <v>69</v>
      </c>
      <c r="C179" s="216" t="s">
        <v>68</v>
      </c>
      <c r="D179" s="216" t="s">
        <v>93</v>
      </c>
      <c r="E179" s="240">
        <v>12000</v>
      </c>
      <c r="F179" s="583">
        <v>3650</v>
      </c>
      <c r="G179" s="533">
        <f t="shared" si="2"/>
        <v>3.2876712328767121</v>
      </c>
      <c r="H179" s="722" t="s">
        <v>72</v>
      </c>
      <c r="I179" s="253" t="s">
        <v>18</v>
      </c>
      <c r="J179" s="297" t="s">
        <v>274</v>
      </c>
      <c r="K179" s="252" t="s">
        <v>74</v>
      </c>
      <c r="L179" s="252" t="s">
        <v>63</v>
      </c>
      <c r="M179" s="210"/>
      <c r="N179" s="211"/>
    </row>
    <row r="180" spans="1:14" x14ac:dyDescent="0.25">
      <c r="A180" s="217">
        <v>44238</v>
      </c>
      <c r="B180" s="252" t="s">
        <v>69</v>
      </c>
      <c r="C180" s="216" t="s">
        <v>68</v>
      </c>
      <c r="D180" s="216" t="s">
        <v>93</v>
      </c>
      <c r="E180" s="467">
        <v>10000</v>
      </c>
      <c r="F180" s="583">
        <v>3650</v>
      </c>
      <c r="G180" s="533">
        <f t="shared" si="2"/>
        <v>2.7397260273972601</v>
      </c>
      <c r="H180" s="722" t="s">
        <v>72</v>
      </c>
      <c r="I180" s="253" t="s">
        <v>18</v>
      </c>
      <c r="J180" s="297" t="s">
        <v>274</v>
      </c>
      <c r="K180" s="252" t="s">
        <v>74</v>
      </c>
      <c r="L180" s="252" t="s">
        <v>63</v>
      </c>
      <c r="M180" s="210"/>
      <c r="N180" s="211"/>
    </row>
    <row r="181" spans="1:14" x14ac:dyDescent="0.25">
      <c r="A181" s="217">
        <v>44238</v>
      </c>
      <c r="B181" s="252" t="s">
        <v>69</v>
      </c>
      <c r="C181" s="216" t="s">
        <v>68</v>
      </c>
      <c r="D181" s="216" t="s">
        <v>93</v>
      </c>
      <c r="E181" s="209">
        <v>9000</v>
      </c>
      <c r="F181" s="583">
        <v>3650</v>
      </c>
      <c r="G181" s="533">
        <f t="shared" ref="G181:G248" si="3">E181/F181</f>
        <v>2.4657534246575343</v>
      </c>
      <c r="H181" s="722" t="s">
        <v>72</v>
      </c>
      <c r="I181" s="253" t="s">
        <v>18</v>
      </c>
      <c r="J181" s="297" t="s">
        <v>274</v>
      </c>
      <c r="K181" s="252" t="s">
        <v>74</v>
      </c>
      <c r="L181" s="252" t="s">
        <v>63</v>
      </c>
      <c r="M181" s="210"/>
      <c r="N181" s="211"/>
    </row>
    <row r="182" spans="1:14" x14ac:dyDescent="0.25">
      <c r="A182" s="217">
        <v>44238</v>
      </c>
      <c r="B182" s="252" t="s">
        <v>69</v>
      </c>
      <c r="C182" s="216" t="s">
        <v>68</v>
      </c>
      <c r="D182" s="216" t="s">
        <v>93</v>
      </c>
      <c r="E182" s="209">
        <v>6000</v>
      </c>
      <c r="F182" s="583">
        <v>3650</v>
      </c>
      <c r="G182" s="533">
        <f t="shared" si="3"/>
        <v>1.6438356164383561</v>
      </c>
      <c r="H182" s="722" t="s">
        <v>72</v>
      </c>
      <c r="I182" s="253" t="s">
        <v>18</v>
      </c>
      <c r="J182" s="297" t="s">
        <v>274</v>
      </c>
      <c r="K182" s="252" t="s">
        <v>74</v>
      </c>
      <c r="L182" s="252" t="s">
        <v>63</v>
      </c>
      <c r="M182" s="210"/>
      <c r="N182" s="211"/>
    </row>
    <row r="183" spans="1:14" x14ac:dyDescent="0.25">
      <c r="A183" s="217">
        <v>44238</v>
      </c>
      <c r="B183" s="252" t="s">
        <v>95</v>
      </c>
      <c r="C183" s="252" t="s">
        <v>95</v>
      </c>
      <c r="D183" s="218" t="s">
        <v>93</v>
      </c>
      <c r="E183" s="209">
        <v>6000</v>
      </c>
      <c r="F183" s="583">
        <v>3650</v>
      </c>
      <c r="G183" s="533">
        <f t="shared" si="3"/>
        <v>1.6438356164383561</v>
      </c>
      <c r="H183" s="722" t="s">
        <v>72</v>
      </c>
      <c r="I183" s="253" t="s">
        <v>18</v>
      </c>
      <c r="J183" s="297" t="s">
        <v>274</v>
      </c>
      <c r="K183" s="252" t="s">
        <v>74</v>
      </c>
      <c r="L183" s="252" t="s">
        <v>63</v>
      </c>
      <c r="M183" s="210"/>
      <c r="N183" s="211"/>
    </row>
    <row r="184" spans="1:14" x14ac:dyDescent="0.25">
      <c r="A184" s="217">
        <v>44238</v>
      </c>
      <c r="B184" s="252" t="s">
        <v>95</v>
      </c>
      <c r="C184" s="252" t="s">
        <v>95</v>
      </c>
      <c r="D184" s="218" t="s">
        <v>93</v>
      </c>
      <c r="E184" s="209">
        <v>1000</v>
      </c>
      <c r="F184" s="583">
        <v>3650</v>
      </c>
      <c r="G184" s="533">
        <f t="shared" si="3"/>
        <v>0.27397260273972601</v>
      </c>
      <c r="H184" s="722" t="s">
        <v>72</v>
      </c>
      <c r="I184" s="253" t="s">
        <v>18</v>
      </c>
      <c r="J184" s="297" t="s">
        <v>274</v>
      </c>
      <c r="K184" s="252" t="s">
        <v>74</v>
      </c>
      <c r="L184" s="252" t="s">
        <v>63</v>
      </c>
      <c r="M184" s="210"/>
      <c r="N184" s="211"/>
    </row>
    <row r="185" spans="1:14" x14ac:dyDescent="0.25">
      <c r="A185" s="217">
        <v>44238</v>
      </c>
      <c r="B185" s="252" t="s">
        <v>95</v>
      </c>
      <c r="C185" s="252" t="s">
        <v>95</v>
      </c>
      <c r="D185" s="218" t="s">
        <v>93</v>
      </c>
      <c r="E185" s="209">
        <v>3000</v>
      </c>
      <c r="F185" s="583">
        <v>3650</v>
      </c>
      <c r="G185" s="533">
        <f t="shared" si="3"/>
        <v>0.82191780821917804</v>
      </c>
      <c r="H185" s="722" t="s">
        <v>72</v>
      </c>
      <c r="I185" s="253" t="s">
        <v>18</v>
      </c>
      <c r="J185" s="297" t="s">
        <v>274</v>
      </c>
      <c r="K185" s="252" t="s">
        <v>74</v>
      </c>
      <c r="L185" s="252" t="s">
        <v>63</v>
      </c>
      <c r="M185" s="210"/>
      <c r="N185" s="211"/>
    </row>
    <row r="186" spans="1:14" x14ac:dyDescent="0.25">
      <c r="A186" s="217">
        <v>44238</v>
      </c>
      <c r="B186" s="218" t="s">
        <v>69</v>
      </c>
      <c r="C186" s="218" t="s">
        <v>68</v>
      </c>
      <c r="D186" s="294" t="s">
        <v>93</v>
      </c>
      <c r="E186" s="209">
        <v>12000</v>
      </c>
      <c r="F186" s="583">
        <v>3650</v>
      </c>
      <c r="G186" s="533">
        <f t="shared" si="3"/>
        <v>3.2876712328767121</v>
      </c>
      <c r="H186" s="787" t="s">
        <v>71</v>
      </c>
      <c r="I186" s="253" t="s">
        <v>18</v>
      </c>
      <c r="J186" s="830" t="s">
        <v>301</v>
      </c>
      <c r="K186" s="252" t="s">
        <v>74</v>
      </c>
      <c r="L186" s="252" t="s">
        <v>63</v>
      </c>
      <c r="M186" s="210"/>
      <c r="N186" s="211"/>
    </row>
    <row r="187" spans="1:14" x14ac:dyDescent="0.25">
      <c r="A187" s="217">
        <v>44238</v>
      </c>
      <c r="B187" s="218" t="s">
        <v>69</v>
      </c>
      <c r="C187" s="218" t="s">
        <v>68</v>
      </c>
      <c r="D187" s="294" t="s">
        <v>93</v>
      </c>
      <c r="E187" s="209">
        <v>5000</v>
      </c>
      <c r="F187" s="583">
        <v>3650</v>
      </c>
      <c r="G187" s="533">
        <f t="shared" si="3"/>
        <v>1.3698630136986301</v>
      </c>
      <c r="H187" s="787" t="s">
        <v>71</v>
      </c>
      <c r="I187" s="253" t="s">
        <v>18</v>
      </c>
      <c r="J187" s="830" t="s">
        <v>301</v>
      </c>
      <c r="K187" s="252" t="s">
        <v>74</v>
      </c>
      <c r="L187" s="252" t="s">
        <v>63</v>
      </c>
      <c r="M187" s="210"/>
      <c r="N187" s="211"/>
    </row>
    <row r="188" spans="1:14" x14ac:dyDescent="0.25">
      <c r="A188" s="217">
        <v>44238</v>
      </c>
      <c r="B188" s="218" t="s">
        <v>69</v>
      </c>
      <c r="C188" s="218" t="s">
        <v>68</v>
      </c>
      <c r="D188" s="294" t="s">
        <v>93</v>
      </c>
      <c r="E188" s="284">
        <v>11000</v>
      </c>
      <c r="F188" s="583">
        <v>3650</v>
      </c>
      <c r="G188" s="533">
        <f t="shared" si="3"/>
        <v>3.0136986301369864</v>
      </c>
      <c r="H188" s="787" t="s">
        <v>71</v>
      </c>
      <c r="I188" s="253" t="s">
        <v>18</v>
      </c>
      <c r="J188" s="830" t="s">
        <v>301</v>
      </c>
      <c r="K188" s="252" t="s">
        <v>74</v>
      </c>
      <c r="L188" s="252" t="s">
        <v>63</v>
      </c>
      <c r="M188" s="210"/>
      <c r="N188" s="211"/>
    </row>
    <row r="189" spans="1:14" x14ac:dyDescent="0.25">
      <c r="A189" s="217">
        <v>44238</v>
      </c>
      <c r="B189" s="218" t="s">
        <v>69</v>
      </c>
      <c r="C189" s="218" t="s">
        <v>68</v>
      </c>
      <c r="D189" s="294" t="s">
        <v>93</v>
      </c>
      <c r="E189" s="467">
        <v>7000</v>
      </c>
      <c r="F189" s="583">
        <v>3650</v>
      </c>
      <c r="G189" s="533">
        <f t="shared" si="3"/>
        <v>1.9178082191780821</v>
      </c>
      <c r="H189" s="787" t="s">
        <v>71</v>
      </c>
      <c r="I189" s="253" t="s">
        <v>18</v>
      </c>
      <c r="J189" s="830" t="s">
        <v>301</v>
      </c>
      <c r="K189" s="252" t="s">
        <v>74</v>
      </c>
      <c r="L189" s="252" t="s">
        <v>63</v>
      </c>
      <c r="M189" s="210"/>
      <c r="N189" s="211"/>
    </row>
    <row r="190" spans="1:14" x14ac:dyDescent="0.25">
      <c r="A190" s="217">
        <v>44238</v>
      </c>
      <c r="B190" s="216" t="s">
        <v>95</v>
      </c>
      <c r="C190" s="216" t="s">
        <v>95</v>
      </c>
      <c r="D190" s="233" t="s">
        <v>93</v>
      </c>
      <c r="E190" s="234">
        <v>4000</v>
      </c>
      <c r="F190" s="583">
        <v>3650</v>
      </c>
      <c r="G190" s="533">
        <f t="shared" si="3"/>
        <v>1.095890410958904</v>
      </c>
      <c r="H190" s="787" t="s">
        <v>71</v>
      </c>
      <c r="I190" s="253" t="s">
        <v>18</v>
      </c>
      <c r="J190" s="830" t="s">
        <v>301</v>
      </c>
      <c r="K190" s="252" t="s">
        <v>74</v>
      </c>
      <c r="L190" s="252" t="s">
        <v>63</v>
      </c>
      <c r="M190" s="210"/>
      <c r="N190" s="211"/>
    </row>
    <row r="191" spans="1:14" x14ac:dyDescent="0.25">
      <c r="A191" s="217">
        <v>44238</v>
      </c>
      <c r="B191" s="216" t="s">
        <v>95</v>
      </c>
      <c r="C191" s="216" t="s">
        <v>95</v>
      </c>
      <c r="D191" s="233" t="s">
        <v>93</v>
      </c>
      <c r="E191" s="209">
        <v>2000</v>
      </c>
      <c r="F191" s="583">
        <v>3650</v>
      </c>
      <c r="G191" s="533">
        <f t="shared" si="3"/>
        <v>0.54794520547945202</v>
      </c>
      <c r="H191" s="787" t="s">
        <v>71</v>
      </c>
      <c r="I191" s="253" t="s">
        <v>18</v>
      </c>
      <c r="J191" s="830" t="s">
        <v>301</v>
      </c>
      <c r="K191" s="252" t="s">
        <v>74</v>
      </c>
      <c r="L191" s="252" t="s">
        <v>63</v>
      </c>
      <c r="M191" s="210"/>
      <c r="N191" s="211"/>
    </row>
    <row r="192" spans="1:14" x14ac:dyDescent="0.25">
      <c r="A192" s="217">
        <v>44238</v>
      </c>
      <c r="B192" s="216" t="s">
        <v>95</v>
      </c>
      <c r="C192" s="216" t="s">
        <v>95</v>
      </c>
      <c r="D192" s="233" t="s">
        <v>93</v>
      </c>
      <c r="E192" s="273">
        <v>4000</v>
      </c>
      <c r="F192" s="583">
        <v>3650</v>
      </c>
      <c r="G192" s="533">
        <f t="shared" si="3"/>
        <v>1.095890410958904</v>
      </c>
      <c r="H192" s="787" t="s">
        <v>71</v>
      </c>
      <c r="I192" s="253" t="s">
        <v>18</v>
      </c>
      <c r="J192" s="830" t="s">
        <v>301</v>
      </c>
      <c r="K192" s="252" t="s">
        <v>74</v>
      </c>
      <c r="L192" s="252" t="s">
        <v>63</v>
      </c>
      <c r="M192" s="210"/>
      <c r="N192" s="211"/>
    </row>
    <row r="193" spans="1:14" x14ac:dyDescent="0.25">
      <c r="A193" s="217">
        <v>44239</v>
      </c>
      <c r="B193" s="216" t="s">
        <v>69</v>
      </c>
      <c r="C193" s="216" t="s">
        <v>68</v>
      </c>
      <c r="D193" s="233" t="s">
        <v>93</v>
      </c>
      <c r="E193" s="290">
        <v>10000</v>
      </c>
      <c r="F193" s="583">
        <v>3650</v>
      </c>
      <c r="G193" s="533">
        <f t="shared" si="3"/>
        <v>2.7397260273972601</v>
      </c>
      <c r="H193" s="787" t="s">
        <v>71</v>
      </c>
      <c r="I193" s="253" t="s">
        <v>18</v>
      </c>
      <c r="J193" s="830" t="s">
        <v>302</v>
      </c>
      <c r="K193" s="252" t="s">
        <v>74</v>
      </c>
      <c r="L193" s="252" t="s">
        <v>63</v>
      </c>
      <c r="M193" s="210"/>
      <c r="N193" s="211"/>
    </row>
    <row r="194" spans="1:14" x14ac:dyDescent="0.25">
      <c r="A194" s="217">
        <v>44239</v>
      </c>
      <c r="B194" s="216" t="s">
        <v>69</v>
      </c>
      <c r="C194" s="216" t="s">
        <v>68</v>
      </c>
      <c r="D194" s="233" t="s">
        <v>93</v>
      </c>
      <c r="E194" s="209">
        <v>9000</v>
      </c>
      <c r="F194" s="583">
        <v>3650</v>
      </c>
      <c r="G194" s="533">
        <f t="shared" si="3"/>
        <v>2.4657534246575343</v>
      </c>
      <c r="H194" s="787" t="s">
        <v>71</v>
      </c>
      <c r="I194" s="253" t="s">
        <v>18</v>
      </c>
      <c r="J194" s="830" t="s">
        <v>302</v>
      </c>
      <c r="K194" s="252" t="s">
        <v>74</v>
      </c>
      <c r="L194" s="252" t="s">
        <v>63</v>
      </c>
      <c r="M194" s="210"/>
      <c r="N194" s="211"/>
    </row>
    <row r="195" spans="1:14" x14ac:dyDescent="0.25">
      <c r="A195" s="217">
        <v>44239</v>
      </c>
      <c r="B195" s="216" t="s">
        <v>69</v>
      </c>
      <c r="C195" s="216" t="s">
        <v>68</v>
      </c>
      <c r="D195" s="233" t="s">
        <v>93</v>
      </c>
      <c r="E195" s="467">
        <v>11000</v>
      </c>
      <c r="F195" s="583">
        <v>3650</v>
      </c>
      <c r="G195" s="533">
        <f t="shared" si="3"/>
        <v>3.0136986301369864</v>
      </c>
      <c r="H195" s="787" t="s">
        <v>71</v>
      </c>
      <c r="I195" s="253" t="s">
        <v>18</v>
      </c>
      <c r="J195" s="830" t="s">
        <v>302</v>
      </c>
      <c r="K195" s="252" t="s">
        <v>74</v>
      </c>
      <c r="L195" s="252" t="s">
        <v>63</v>
      </c>
      <c r="M195" s="210"/>
      <c r="N195" s="211"/>
    </row>
    <row r="196" spans="1:14" x14ac:dyDescent="0.25">
      <c r="A196" s="217">
        <v>44239</v>
      </c>
      <c r="B196" s="216" t="s">
        <v>69</v>
      </c>
      <c r="C196" s="216" t="s">
        <v>68</v>
      </c>
      <c r="D196" s="233" t="s">
        <v>93</v>
      </c>
      <c r="E196" s="209">
        <v>6000</v>
      </c>
      <c r="F196" s="583">
        <v>3650</v>
      </c>
      <c r="G196" s="533">
        <f t="shared" si="3"/>
        <v>1.6438356164383561</v>
      </c>
      <c r="H196" s="787" t="s">
        <v>71</v>
      </c>
      <c r="I196" s="253" t="s">
        <v>18</v>
      </c>
      <c r="J196" s="830" t="s">
        <v>302</v>
      </c>
      <c r="K196" s="252" t="s">
        <v>74</v>
      </c>
      <c r="L196" s="252" t="s">
        <v>63</v>
      </c>
      <c r="M196" s="210"/>
      <c r="N196" s="211"/>
    </row>
    <row r="197" spans="1:14" x14ac:dyDescent="0.25">
      <c r="A197" s="217">
        <v>44239</v>
      </c>
      <c r="B197" s="258" t="s">
        <v>95</v>
      </c>
      <c r="C197" s="258" t="s">
        <v>95</v>
      </c>
      <c r="D197" s="334" t="s">
        <v>93</v>
      </c>
      <c r="E197" s="226">
        <v>4000</v>
      </c>
      <c r="F197" s="583">
        <v>3650</v>
      </c>
      <c r="G197" s="533">
        <f t="shared" si="3"/>
        <v>1.095890410958904</v>
      </c>
      <c r="H197" s="787" t="s">
        <v>71</v>
      </c>
      <c r="I197" s="253" t="s">
        <v>18</v>
      </c>
      <c r="J197" s="830" t="s">
        <v>302</v>
      </c>
      <c r="K197" s="252" t="s">
        <v>74</v>
      </c>
      <c r="L197" s="252" t="s">
        <v>63</v>
      </c>
      <c r="M197" s="210"/>
      <c r="N197" s="211"/>
    </row>
    <row r="198" spans="1:14" x14ac:dyDescent="0.25">
      <c r="A198" s="217">
        <v>44239</v>
      </c>
      <c r="B198" s="258" t="s">
        <v>95</v>
      </c>
      <c r="C198" s="258" t="s">
        <v>95</v>
      </c>
      <c r="D198" s="334" t="s">
        <v>93</v>
      </c>
      <c r="E198" s="209">
        <v>4000</v>
      </c>
      <c r="F198" s="583">
        <v>3650</v>
      </c>
      <c r="G198" s="533">
        <f t="shared" si="3"/>
        <v>1.095890410958904</v>
      </c>
      <c r="H198" s="787" t="s">
        <v>71</v>
      </c>
      <c r="I198" s="253" t="s">
        <v>18</v>
      </c>
      <c r="J198" s="830" t="s">
        <v>302</v>
      </c>
      <c r="K198" s="252" t="s">
        <v>74</v>
      </c>
      <c r="L198" s="252" t="s">
        <v>63</v>
      </c>
      <c r="M198" s="210"/>
      <c r="N198" s="211"/>
    </row>
    <row r="199" spans="1:14" x14ac:dyDescent="0.25">
      <c r="A199" s="217">
        <v>44239</v>
      </c>
      <c r="B199" s="258" t="s">
        <v>95</v>
      </c>
      <c r="C199" s="258" t="s">
        <v>95</v>
      </c>
      <c r="D199" s="334" t="s">
        <v>93</v>
      </c>
      <c r="E199" s="234">
        <v>2000</v>
      </c>
      <c r="F199" s="583">
        <v>3650</v>
      </c>
      <c r="G199" s="533">
        <f t="shared" si="3"/>
        <v>0.54794520547945202</v>
      </c>
      <c r="H199" s="787" t="s">
        <v>71</v>
      </c>
      <c r="I199" s="253" t="s">
        <v>18</v>
      </c>
      <c r="J199" s="830" t="s">
        <v>302</v>
      </c>
      <c r="K199" s="252" t="s">
        <v>74</v>
      </c>
      <c r="L199" s="252" t="s">
        <v>63</v>
      </c>
      <c r="M199" s="210"/>
      <c r="N199" s="211"/>
    </row>
    <row r="200" spans="1:14" x14ac:dyDescent="0.25">
      <c r="A200" s="48">
        <v>44239</v>
      </c>
      <c r="B200" s="252" t="s">
        <v>69</v>
      </c>
      <c r="C200" s="258" t="s">
        <v>68</v>
      </c>
      <c r="D200" s="258" t="s">
        <v>93</v>
      </c>
      <c r="E200" s="227">
        <v>8000</v>
      </c>
      <c r="F200" s="583">
        <v>3650</v>
      </c>
      <c r="G200" s="533">
        <f t="shared" si="3"/>
        <v>2.1917808219178081</v>
      </c>
      <c r="H200" s="722" t="s">
        <v>72</v>
      </c>
      <c r="I200" s="253" t="s">
        <v>18</v>
      </c>
      <c r="J200" s="297" t="s">
        <v>308</v>
      </c>
      <c r="K200" s="252" t="s">
        <v>74</v>
      </c>
      <c r="L200" s="252" t="s">
        <v>63</v>
      </c>
      <c r="M200" s="210"/>
      <c r="N200" s="211"/>
    </row>
    <row r="201" spans="1:14" x14ac:dyDescent="0.25">
      <c r="A201" s="48">
        <v>44239</v>
      </c>
      <c r="B201" s="252" t="s">
        <v>69</v>
      </c>
      <c r="C201" s="258" t="s">
        <v>68</v>
      </c>
      <c r="D201" s="258" t="s">
        <v>93</v>
      </c>
      <c r="E201" s="799">
        <v>16000</v>
      </c>
      <c r="F201" s="583">
        <v>3650</v>
      </c>
      <c r="G201" s="533">
        <f t="shared" si="3"/>
        <v>4.3835616438356162</v>
      </c>
      <c r="H201" s="722" t="s">
        <v>72</v>
      </c>
      <c r="I201" s="253" t="s">
        <v>18</v>
      </c>
      <c r="J201" s="297" t="s">
        <v>308</v>
      </c>
      <c r="K201" s="252" t="s">
        <v>74</v>
      </c>
      <c r="L201" s="252" t="s">
        <v>63</v>
      </c>
      <c r="M201" s="210"/>
      <c r="N201" s="211"/>
    </row>
    <row r="202" spans="1:14" x14ac:dyDescent="0.25">
      <c r="A202" s="48">
        <v>44239</v>
      </c>
      <c r="B202" s="252" t="s">
        <v>69</v>
      </c>
      <c r="C202" s="258" t="s">
        <v>68</v>
      </c>
      <c r="D202" s="258" t="s">
        <v>93</v>
      </c>
      <c r="E202" s="589">
        <v>8000</v>
      </c>
      <c r="F202" s="583">
        <v>3650</v>
      </c>
      <c r="G202" s="533">
        <f t="shared" si="3"/>
        <v>2.1917808219178081</v>
      </c>
      <c r="H202" s="722" t="s">
        <v>72</v>
      </c>
      <c r="I202" s="253" t="s">
        <v>18</v>
      </c>
      <c r="J202" s="297" t="s">
        <v>308</v>
      </c>
      <c r="K202" s="252" t="s">
        <v>74</v>
      </c>
      <c r="L202" s="252" t="s">
        <v>63</v>
      </c>
      <c r="M202" s="210"/>
      <c r="N202" s="211"/>
    </row>
    <row r="203" spans="1:14" x14ac:dyDescent="0.25">
      <c r="A203" s="48">
        <v>44239</v>
      </c>
      <c r="B203" s="252" t="s">
        <v>69</v>
      </c>
      <c r="C203" s="258" t="s">
        <v>68</v>
      </c>
      <c r="D203" s="258" t="s">
        <v>93</v>
      </c>
      <c r="E203" s="209">
        <v>9000</v>
      </c>
      <c r="F203" s="583">
        <v>3650</v>
      </c>
      <c r="G203" s="533">
        <f t="shared" si="3"/>
        <v>2.4657534246575343</v>
      </c>
      <c r="H203" s="722" t="s">
        <v>72</v>
      </c>
      <c r="I203" s="253" t="s">
        <v>18</v>
      </c>
      <c r="J203" s="297" t="s">
        <v>308</v>
      </c>
      <c r="K203" s="252" t="s">
        <v>74</v>
      </c>
      <c r="L203" s="252" t="s">
        <v>63</v>
      </c>
      <c r="M203" s="210"/>
      <c r="N203" s="211"/>
    </row>
    <row r="204" spans="1:14" x14ac:dyDescent="0.25">
      <c r="A204" s="48">
        <v>44239</v>
      </c>
      <c r="B204" s="252" t="s">
        <v>95</v>
      </c>
      <c r="C204" s="218" t="s">
        <v>95</v>
      </c>
      <c r="D204" s="218" t="s">
        <v>93</v>
      </c>
      <c r="E204" s="234">
        <v>4000</v>
      </c>
      <c r="F204" s="583">
        <v>3650</v>
      </c>
      <c r="G204" s="533">
        <f t="shared" si="3"/>
        <v>1.095890410958904</v>
      </c>
      <c r="H204" s="722" t="s">
        <v>72</v>
      </c>
      <c r="I204" s="253" t="s">
        <v>18</v>
      </c>
      <c r="J204" s="297" t="s">
        <v>308</v>
      </c>
      <c r="K204" s="252" t="s">
        <v>74</v>
      </c>
      <c r="L204" s="252" t="s">
        <v>63</v>
      </c>
      <c r="M204" s="210"/>
      <c r="N204" s="211"/>
    </row>
    <row r="205" spans="1:14" x14ac:dyDescent="0.25">
      <c r="A205" s="48">
        <v>44239</v>
      </c>
      <c r="B205" s="252" t="s">
        <v>95</v>
      </c>
      <c r="C205" s="218" t="s">
        <v>95</v>
      </c>
      <c r="D205" s="218" t="s">
        <v>93</v>
      </c>
      <c r="E205" s="234">
        <v>3000</v>
      </c>
      <c r="F205" s="583">
        <v>3650</v>
      </c>
      <c r="G205" s="533">
        <f t="shared" si="3"/>
        <v>0.82191780821917804</v>
      </c>
      <c r="H205" s="722" t="s">
        <v>72</v>
      </c>
      <c r="I205" s="253" t="s">
        <v>18</v>
      </c>
      <c r="J205" s="297" t="s">
        <v>308</v>
      </c>
      <c r="K205" s="252" t="s">
        <v>74</v>
      </c>
      <c r="L205" s="252" t="s">
        <v>63</v>
      </c>
      <c r="M205" s="210"/>
      <c r="N205" s="211"/>
    </row>
    <row r="206" spans="1:14" x14ac:dyDescent="0.25">
      <c r="A206" s="48">
        <v>44239</v>
      </c>
      <c r="B206" s="252" t="s">
        <v>95</v>
      </c>
      <c r="C206" s="218" t="s">
        <v>95</v>
      </c>
      <c r="D206" s="218" t="s">
        <v>93</v>
      </c>
      <c r="E206" s="512">
        <v>3000</v>
      </c>
      <c r="F206" s="583">
        <v>3650</v>
      </c>
      <c r="G206" s="533">
        <f t="shared" si="3"/>
        <v>0.82191780821917804</v>
      </c>
      <c r="H206" s="722" t="s">
        <v>72</v>
      </c>
      <c r="I206" s="253" t="s">
        <v>18</v>
      </c>
      <c r="J206" s="297" t="s">
        <v>308</v>
      </c>
      <c r="K206" s="252" t="s">
        <v>74</v>
      </c>
      <c r="L206" s="252" t="s">
        <v>63</v>
      </c>
      <c r="M206" s="210"/>
      <c r="N206" s="211"/>
    </row>
    <row r="207" spans="1:14" ht="15.75" customHeight="1" x14ac:dyDescent="0.25">
      <c r="A207" s="872">
        <v>44239</v>
      </c>
      <c r="B207" s="529" t="s">
        <v>307</v>
      </c>
      <c r="C207" s="529" t="s">
        <v>121</v>
      </c>
      <c r="D207" s="529" t="s">
        <v>195</v>
      </c>
      <c r="E207" s="461">
        <v>200000</v>
      </c>
      <c r="F207" s="583">
        <v>3650</v>
      </c>
      <c r="G207" s="533">
        <f t="shared" si="3"/>
        <v>54.794520547945204</v>
      </c>
      <c r="H207" s="875" t="s">
        <v>42</v>
      </c>
      <c r="I207" s="876" t="s">
        <v>18</v>
      </c>
      <c r="J207" s="529" t="s">
        <v>496</v>
      </c>
      <c r="K207" s="297" t="s">
        <v>74</v>
      </c>
      <c r="L207" s="297" t="s">
        <v>63</v>
      </c>
      <c r="M207" s="210"/>
      <c r="N207" s="211"/>
    </row>
    <row r="208" spans="1:14" x14ac:dyDescent="0.25">
      <c r="A208" s="217">
        <v>44242</v>
      </c>
      <c r="B208" s="530" t="s">
        <v>312</v>
      </c>
      <c r="C208" s="530" t="s">
        <v>262</v>
      </c>
      <c r="D208" s="530" t="s">
        <v>94</v>
      </c>
      <c r="E208" s="461">
        <v>7300000</v>
      </c>
      <c r="F208" s="583">
        <v>3650</v>
      </c>
      <c r="G208" s="533">
        <f t="shared" si="3"/>
        <v>2000</v>
      </c>
      <c r="H208" s="787" t="s">
        <v>135</v>
      </c>
      <c r="I208" s="253" t="s">
        <v>18</v>
      </c>
      <c r="J208" s="530" t="s">
        <v>497</v>
      </c>
      <c r="K208" s="252" t="s">
        <v>74</v>
      </c>
      <c r="L208" s="252" t="s">
        <v>63</v>
      </c>
      <c r="M208" s="733"/>
      <c r="N208" s="793"/>
    </row>
    <row r="209" spans="1:14" x14ac:dyDescent="0.25">
      <c r="A209" s="296">
        <v>44242</v>
      </c>
      <c r="B209" s="794" t="s">
        <v>124</v>
      </c>
      <c r="C209" s="794" t="s">
        <v>122</v>
      </c>
      <c r="D209" s="722" t="s">
        <v>94</v>
      </c>
      <c r="E209" s="795">
        <v>2600</v>
      </c>
      <c r="F209" s="583">
        <v>3650</v>
      </c>
      <c r="G209" s="533">
        <f t="shared" si="3"/>
        <v>0.71232876712328763</v>
      </c>
      <c r="H209" s="722" t="s">
        <v>135</v>
      </c>
      <c r="I209" s="253" t="s">
        <v>18</v>
      </c>
      <c r="J209" s="794" t="s">
        <v>594</v>
      </c>
      <c r="K209" s="252" t="s">
        <v>74</v>
      </c>
      <c r="L209" s="252" t="s">
        <v>63</v>
      </c>
      <c r="M209" s="210"/>
      <c r="N209" s="211"/>
    </row>
    <row r="210" spans="1:14" x14ac:dyDescent="0.25">
      <c r="A210" s="222">
        <v>44242</v>
      </c>
      <c r="B210" s="252" t="s">
        <v>69</v>
      </c>
      <c r="C210" s="218" t="s">
        <v>68</v>
      </c>
      <c r="D210" s="218" t="s">
        <v>93</v>
      </c>
      <c r="E210" s="467">
        <v>11000</v>
      </c>
      <c r="F210" s="583">
        <v>3650</v>
      </c>
      <c r="G210" s="533">
        <f t="shared" si="3"/>
        <v>3.0136986301369864</v>
      </c>
      <c r="H210" s="722" t="s">
        <v>72</v>
      </c>
      <c r="I210" s="253" t="s">
        <v>18</v>
      </c>
      <c r="J210" s="297" t="s">
        <v>313</v>
      </c>
      <c r="K210" s="252" t="s">
        <v>74</v>
      </c>
      <c r="L210" s="252" t="s">
        <v>63</v>
      </c>
      <c r="M210" s="210"/>
      <c r="N210" s="211"/>
    </row>
    <row r="211" spans="1:14" x14ac:dyDescent="0.25">
      <c r="A211" s="222">
        <v>44242</v>
      </c>
      <c r="B211" s="252" t="s">
        <v>69</v>
      </c>
      <c r="C211" s="218" t="s">
        <v>68</v>
      </c>
      <c r="D211" s="218" t="s">
        <v>93</v>
      </c>
      <c r="E211" s="209">
        <v>9000</v>
      </c>
      <c r="F211" s="583">
        <v>3650</v>
      </c>
      <c r="G211" s="533">
        <f t="shared" si="3"/>
        <v>2.4657534246575343</v>
      </c>
      <c r="H211" s="722" t="s">
        <v>72</v>
      </c>
      <c r="I211" s="253" t="s">
        <v>18</v>
      </c>
      <c r="J211" s="297" t="s">
        <v>313</v>
      </c>
      <c r="K211" s="252" t="s">
        <v>74</v>
      </c>
      <c r="L211" s="252" t="s">
        <v>63</v>
      </c>
      <c r="M211" s="210"/>
      <c r="N211" s="211"/>
    </row>
    <row r="212" spans="1:14" x14ac:dyDescent="0.25">
      <c r="A212" s="222">
        <v>44242</v>
      </c>
      <c r="B212" s="252" t="s">
        <v>69</v>
      </c>
      <c r="C212" s="218" t="s">
        <v>68</v>
      </c>
      <c r="D212" s="218" t="s">
        <v>93</v>
      </c>
      <c r="E212" s="269">
        <v>10000</v>
      </c>
      <c r="F212" s="583">
        <v>3650</v>
      </c>
      <c r="G212" s="533">
        <f t="shared" si="3"/>
        <v>2.7397260273972601</v>
      </c>
      <c r="H212" s="722" t="s">
        <v>72</v>
      </c>
      <c r="I212" s="253" t="s">
        <v>18</v>
      </c>
      <c r="J212" s="297" t="s">
        <v>313</v>
      </c>
      <c r="K212" s="252" t="s">
        <v>74</v>
      </c>
      <c r="L212" s="252" t="s">
        <v>63</v>
      </c>
      <c r="M212" s="210"/>
      <c r="N212" s="211"/>
    </row>
    <row r="213" spans="1:14" x14ac:dyDescent="0.25">
      <c r="A213" s="222">
        <v>44242</v>
      </c>
      <c r="B213" s="252" t="s">
        <v>69</v>
      </c>
      <c r="C213" s="218" t="s">
        <v>68</v>
      </c>
      <c r="D213" s="218" t="s">
        <v>93</v>
      </c>
      <c r="E213" s="209">
        <v>10000</v>
      </c>
      <c r="F213" s="583">
        <v>3650</v>
      </c>
      <c r="G213" s="533">
        <f t="shared" si="3"/>
        <v>2.7397260273972601</v>
      </c>
      <c r="H213" s="722" t="s">
        <v>72</v>
      </c>
      <c r="I213" s="253" t="s">
        <v>18</v>
      </c>
      <c r="J213" s="297" t="s">
        <v>313</v>
      </c>
      <c r="K213" s="252" t="s">
        <v>74</v>
      </c>
      <c r="L213" s="252" t="s">
        <v>63</v>
      </c>
      <c r="M213" s="210"/>
      <c r="N213" s="211"/>
    </row>
    <row r="214" spans="1:14" x14ac:dyDescent="0.25">
      <c r="A214" s="222">
        <v>44242</v>
      </c>
      <c r="B214" s="252" t="s">
        <v>95</v>
      </c>
      <c r="C214" s="216" t="s">
        <v>95</v>
      </c>
      <c r="D214" s="216" t="s">
        <v>93</v>
      </c>
      <c r="E214" s="209">
        <v>6000</v>
      </c>
      <c r="F214" s="583">
        <v>3650</v>
      </c>
      <c r="G214" s="533">
        <f t="shared" si="3"/>
        <v>1.6438356164383561</v>
      </c>
      <c r="H214" s="722" t="s">
        <v>72</v>
      </c>
      <c r="I214" s="253" t="s">
        <v>18</v>
      </c>
      <c r="J214" s="297" t="s">
        <v>313</v>
      </c>
      <c r="K214" s="252" t="s">
        <v>74</v>
      </c>
      <c r="L214" s="252" t="s">
        <v>63</v>
      </c>
      <c r="M214" s="210"/>
      <c r="N214" s="211"/>
    </row>
    <row r="215" spans="1:14" x14ac:dyDescent="0.25">
      <c r="A215" s="222">
        <v>44242</v>
      </c>
      <c r="B215" s="252" t="s">
        <v>95</v>
      </c>
      <c r="C215" s="216" t="s">
        <v>95</v>
      </c>
      <c r="D215" s="216" t="s">
        <v>93</v>
      </c>
      <c r="E215" s="234">
        <v>1000</v>
      </c>
      <c r="F215" s="583">
        <v>3650</v>
      </c>
      <c r="G215" s="533">
        <f t="shared" si="3"/>
        <v>0.27397260273972601</v>
      </c>
      <c r="H215" s="722" t="s">
        <v>72</v>
      </c>
      <c r="I215" s="253" t="s">
        <v>18</v>
      </c>
      <c r="J215" s="297" t="s">
        <v>313</v>
      </c>
      <c r="K215" s="252" t="s">
        <v>74</v>
      </c>
      <c r="L215" s="252" t="s">
        <v>63</v>
      </c>
      <c r="M215" s="210"/>
      <c r="N215" s="211"/>
    </row>
    <row r="216" spans="1:14" x14ac:dyDescent="0.25">
      <c r="A216" s="222">
        <v>44242</v>
      </c>
      <c r="B216" s="252" t="s">
        <v>95</v>
      </c>
      <c r="C216" s="216" t="s">
        <v>95</v>
      </c>
      <c r="D216" s="216" t="s">
        <v>93</v>
      </c>
      <c r="E216" s="229">
        <v>3000</v>
      </c>
      <c r="F216" s="583">
        <v>3650</v>
      </c>
      <c r="G216" s="533">
        <f t="shared" si="3"/>
        <v>0.82191780821917804</v>
      </c>
      <c r="H216" s="722" t="s">
        <v>72</v>
      </c>
      <c r="I216" s="253" t="s">
        <v>18</v>
      </c>
      <c r="J216" s="297" t="s">
        <v>313</v>
      </c>
      <c r="K216" s="252" t="s">
        <v>74</v>
      </c>
      <c r="L216" s="252" t="s">
        <v>63</v>
      </c>
      <c r="M216" s="210"/>
      <c r="N216" s="211"/>
    </row>
    <row r="217" spans="1:14" x14ac:dyDescent="0.25">
      <c r="A217" s="222">
        <v>44242</v>
      </c>
      <c r="B217" s="216" t="s">
        <v>69</v>
      </c>
      <c r="C217" s="216" t="s">
        <v>68</v>
      </c>
      <c r="D217" s="233" t="s">
        <v>93</v>
      </c>
      <c r="E217" s="460">
        <v>7000</v>
      </c>
      <c r="F217" s="583">
        <v>3650</v>
      </c>
      <c r="G217" s="533">
        <f t="shared" si="3"/>
        <v>1.9178082191780821</v>
      </c>
      <c r="H217" s="722" t="s">
        <v>71</v>
      </c>
      <c r="I217" s="253" t="s">
        <v>18</v>
      </c>
      <c r="J217" s="830" t="s">
        <v>323</v>
      </c>
      <c r="K217" s="252" t="s">
        <v>74</v>
      </c>
      <c r="L217" s="252" t="s">
        <v>63</v>
      </c>
      <c r="M217" s="210"/>
      <c r="N217" s="211"/>
    </row>
    <row r="218" spans="1:14" x14ac:dyDescent="0.25">
      <c r="A218" s="222">
        <v>44242</v>
      </c>
      <c r="B218" s="216" t="s">
        <v>69</v>
      </c>
      <c r="C218" s="216" t="s">
        <v>68</v>
      </c>
      <c r="D218" s="233" t="s">
        <v>93</v>
      </c>
      <c r="E218" s="467">
        <v>12000</v>
      </c>
      <c r="F218" s="583">
        <v>3650</v>
      </c>
      <c r="G218" s="533">
        <f t="shared" si="3"/>
        <v>3.2876712328767121</v>
      </c>
      <c r="H218" s="722" t="s">
        <v>71</v>
      </c>
      <c r="I218" s="253" t="s">
        <v>18</v>
      </c>
      <c r="J218" s="830" t="s">
        <v>323</v>
      </c>
      <c r="K218" s="252" t="s">
        <v>74</v>
      </c>
      <c r="L218" s="252" t="s">
        <v>63</v>
      </c>
      <c r="M218" s="210"/>
      <c r="N218" s="211"/>
    </row>
    <row r="219" spans="1:14" x14ac:dyDescent="0.25">
      <c r="A219" s="222">
        <v>44242</v>
      </c>
      <c r="B219" s="216" t="s">
        <v>69</v>
      </c>
      <c r="C219" s="216" t="s">
        <v>68</v>
      </c>
      <c r="D219" s="233" t="s">
        <v>93</v>
      </c>
      <c r="E219" s="209">
        <v>10000</v>
      </c>
      <c r="F219" s="583">
        <v>3650</v>
      </c>
      <c r="G219" s="533">
        <f t="shared" si="3"/>
        <v>2.7397260273972601</v>
      </c>
      <c r="H219" s="722" t="s">
        <v>71</v>
      </c>
      <c r="I219" s="253" t="s">
        <v>18</v>
      </c>
      <c r="J219" s="830" t="s">
        <v>323</v>
      </c>
      <c r="K219" s="252" t="s">
        <v>74</v>
      </c>
      <c r="L219" s="252" t="s">
        <v>63</v>
      </c>
      <c r="M219" s="210"/>
      <c r="N219" s="211"/>
    </row>
    <row r="220" spans="1:14" x14ac:dyDescent="0.25">
      <c r="A220" s="222">
        <v>44242</v>
      </c>
      <c r="B220" s="216" t="s">
        <v>69</v>
      </c>
      <c r="C220" s="216" t="s">
        <v>68</v>
      </c>
      <c r="D220" s="233" t="s">
        <v>93</v>
      </c>
      <c r="E220" s="209">
        <v>9000</v>
      </c>
      <c r="F220" s="583">
        <v>3650</v>
      </c>
      <c r="G220" s="533">
        <f t="shared" si="3"/>
        <v>2.4657534246575343</v>
      </c>
      <c r="H220" s="722" t="s">
        <v>71</v>
      </c>
      <c r="I220" s="253" t="s">
        <v>18</v>
      </c>
      <c r="J220" s="830" t="s">
        <v>323</v>
      </c>
      <c r="K220" s="252" t="s">
        <v>74</v>
      </c>
      <c r="L220" s="252" t="s">
        <v>63</v>
      </c>
      <c r="M220" s="210"/>
      <c r="N220" s="211"/>
    </row>
    <row r="221" spans="1:14" x14ac:dyDescent="0.25">
      <c r="A221" s="222">
        <v>44242</v>
      </c>
      <c r="B221" s="258" t="s">
        <v>95</v>
      </c>
      <c r="C221" s="258" t="s">
        <v>95</v>
      </c>
      <c r="D221" s="258" t="s">
        <v>93</v>
      </c>
      <c r="E221" s="460">
        <v>4500</v>
      </c>
      <c r="F221" s="583">
        <v>3650</v>
      </c>
      <c r="G221" s="533">
        <f t="shared" si="3"/>
        <v>1.2328767123287672</v>
      </c>
      <c r="H221" s="722" t="s">
        <v>71</v>
      </c>
      <c r="I221" s="253" t="s">
        <v>18</v>
      </c>
      <c r="J221" s="830" t="s">
        <v>323</v>
      </c>
      <c r="K221" s="252" t="s">
        <v>74</v>
      </c>
      <c r="L221" s="252" t="s">
        <v>63</v>
      </c>
      <c r="M221" s="210"/>
      <c r="N221" s="211"/>
    </row>
    <row r="222" spans="1:14" x14ac:dyDescent="0.25">
      <c r="A222" s="222">
        <v>44242</v>
      </c>
      <c r="B222" s="258" t="s">
        <v>95</v>
      </c>
      <c r="C222" s="258" t="s">
        <v>95</v>
      </c>
      <c r="D222" s="258" t="s">
        <v>93</v>
      </c>
      <c r="E222" s="209">
        <v>4000</v>
      </c>
      <c r="F222" s="583">
        <v>3650</v>
      </c>
      <c r="G222" s="533">
        <f t="shared" si="3"/>
        <v>1.095890410958904</v>
      </c>
      <c r="H222" s="722" t="s">
        <v>71</v>
      </c>
      <c r="I222" s="253" t="s">
        <v>18</v>
      </c>
      <c r="J222" s="830" t="s">
        <v>323</v>
      </c>
      <c r="K222" s="252" t="s">
        <v>74</v>
      </c>
      <c r="L222" s="252" t="s">
        <v>63</v>
      </c>
      <c r="M222" s="210"/>
      <c r="N222" s="211"/>
    </row>
    <row r="223" spans="1:14" x14ac:dyDescent="0.25">
      <c r="A223" s="222">
        <v>44242</v>
      </c>
      <c r="B223" s="258" t="s">
        <v>95</v>
      </c>
      <c r="C223" s="258" t="s">
        <v>95</v>
      </c>
      <c r="D223" s="258" t="s">
        <v>93</v>
      </c>
      <c r="E223" s="227">
        <v>1500</v>
      </c>
      <c r="F223" s="583">
        <v>3650</v>
      </c>
      <c r="G223" s="533">
        <f t="shared" si="3"/>
        <v>0.41095890410958902</v>
      </c>
      <c r="H223" s="722" t="s">
        <v>71</v>
      </c>
      <c r="I223" s="253" t="s">
        <v>18</v>
      </c>
      <c r="J223" s="830" t="s">
        <v>323</v>
      </c>
      <c r="K223" s="252" t="s">
        <v>74</v>
      </c>
      <c r="L223" s="252" t="s">
        <v>63</v>
      </c>
      <c r="M223" s="210"/>
      <c r="N223" s="211"/>
    </row>
    <row r="224" spans="1:14" x14ac:dyDescent="0.25">
      <c r="A224" s="217">
        <v>44242</v>
      </c>
      <c r="B224" s="218" t="s">
        <v>171</v>
      </c>
      <c r="C224" s="218" t="s">
        <v>68</v>
      </c>
      <c r="D224" s="218" t="s">
        <v>53</v>
      </c>
      <c r="E224" s="227">
        <v>10000</v>
      </c>
      <c r="F224" s="583">
        <v>3650</v>
      </c>
      <c r="G224" s="533">
        <f t="shared" si="3"/>
        <v>2.7397260273972601</v>
      </c>
      <c r="H224" s="722" t="s">
        <v>54</v>
      </c>
      <c r="I224" s="253" t="s">
        <v>18</v>
      </c>
      <c r="J224" s="830" t="s">
        <v>341</v>
      </c>
      <c r="K224" s="252" t="s">
        <v>74</v>
      </c>
      <c r="L224" s="252" t="s">
        <v>63</v>
      </c>
      <c r="M224" s="210"/>
      <c r="N224" s="211"/>
    </row>
    <row r="225" spans="1:14" x14ac:dyDescent="0.25">
      <c r="A225" s="217">
        <v>44242</v>
      </c>
      <c r="B225" s="218" t="s">
        <v>171</v>
      </c>
      <c r="C225" s="218" t="s">
        <v>68</v>
      </c>
      <c r="D225" s="218" t="s">
        <v>53</v>
      </c>
      <c r="E225" s="209">
        <v>12000</v>
      </c>
      <c r="F225" s="583">
        <v>3650</v>
      </c>
      <c r="G225" s="533">
        <f t="shared" si="3"/>
        <v>3.2876712328767121</v>
      </c>
      <c r="H225" s="722" t="s">
        <v>54</v>
      </c>
      <c r="I225" s="253" t="s">
        <v>18</v>
      </c>
      <c r="J225" s="830" t="s">
        <v>341</v>
      </c>
      <c r="K225" s="252" t="s">
        <v>74</v>
      </c>
      <c r="L225" s="252" t="s">
        <v>63</v>
      </c>
      <c r="M225" s="210"/>
      <c r="N225" s="211"/>
    </row>
    <row r="226" spans="1:14" x14ac:dyDescent="0.25">
      <c r="A226" s="316">
        <v>44243</v>
      </c>
      <c r="B226" s="218" t="s">
        <v>69</v>
      </c>
      <c r="C226" s="218" t="s">
        <v>68</v>
      </c>
      <c r="D226" s="218" t="s">
        <v>93</v>
      </c>
      <c r="E226" s="460">
        <v>7000</v>
      </c>
      <c r="F226" s="583">
        <v>3650</v>
      </c>
      <c r="G226" s="533">
        <f>E226/F226</f>
        <v>1.9178082191780821</v>
      </c>
      <c r="H226" s="722" t="s">
        <v>71</v>
      </c>
      <c r="I226" s="253" t="s">
        <v>18</v>
      </c>
      <c r="J226" s="830" t="s">
        <v>324</v>
      </c>
      <c r="K226" s="252" t="s">
        <v>74</v>
      </c>
      <c r="L226" s="252" t="s">
        <v>63</v>
      </c>
      <c r="M226" s="210"/>
      <c r="N226" s="211"/>
    </row>
    <row r="227" spans="1:14" x14ac:dyDescent="0.25">
      <c r="A227" s="316">
        <v>44243</v>
      </c>
      <c r="B227" s="218" t="s">
        <v>69</v>
      </c>
      <c r="C227" s="218" t="s">
        <v>68</v>
      </c>
      <c r="D227" s="218" t="s">
        <v>93</v>
      </c>
      <c r="E227" s="229">
        <v>10000</v>
      </c>
      <c r="F227" s="583">
        <v>3650</v>
      </c>
      <c r="G227" s="533">
        <f t="shared" si="3"/>
        <v>2.7397260273972601</v>
      </c>
      <c r="H227" s="722" t="s">
        <v>71</v>
      </c>
      <c r="I227" s="253" t="s">
        <v>18</v>
      </c>
      <c r="J227" s="830" t="s">
        <v>324</v>
      </c>
      <c r="K227" s="252" t="s">
        <v>74</v>
      </c>
      <c r="L227" s="252" t="s">
        <v>63</v>
      </c>
      <c r="M227" s="210"/>
      <c r="N227" s="211"/>
    </row>
    <row r="228" spans="1:14" x14ac:dyDescent="0.25">
      <c r="A228" s="316">
        <v>44243</v>
      </c>
      <c r="B228" s="218" t="s">
        <v>69</v>
      </c>
      <c r="C228" s="218" t="s">
        <v>68</v>
      </c>
      <c r="D228" s="218" t="s">
        <v>93</v>
      </c>
      <c r="E228" s="209">
        <v>11000</v>
      </c>
      <c r="F228" s="583">
        <v>3650</v>
      </c>
      <c r="G228" s="533">
        <f t="shared" si="3"/>
        <v>3.0136986301369864</v>
      </c>
      <c r="H228" s="722" t="s">
        <v>71</v>
      </c>
      <c r="I228" s="253" t="s">
        <v>18</v>
      </c>
      <c r="J228" s="830" t="s">
        <v>324</v>
      </c>
      <c r="K228" s="252" t="s">
        <v>74</v>
      </c>
      <c r="L228" s="252" t="s">
        <v>63</v>
      </c>
      <c r="M228" s="210"/>
      <c r="N228" s="211"/>
    </row>
    <row r="229" spans="1:14" x14ac:dyDescent="0.25">
      <c r="A229" s="316">
        <v>44243</v>
      </c>
      <c r="B229" s="218" t="s">
        <v>95</v>
      </c>
      <c r="C229" s="218" t="s">
        <v>95</v>
      </c>
      <c r="D229" s="294" t="s">
        <v>93</v>
      </c>
      <c r="E229" s="282">
        <v>6000</v>
      </c>
      <c r="F229" s="583">
        <v>3650</v>
      </c>
      <c r="G229" s="533">
        <f t="shared" si="3"/>
        <v>1.6438356164383561</v>
      </c>
      <c r="H229" s="722" t="s">
        <v>71</v>
      </c>
      <c r="I229" s="253" t="s">
        <v>18</v>
      </c>
      <c r="J229" s="830" t="s">
        <v>324</v>
      </c>
      <c r="K229" s="252" t="s">
        <v>74</v>
      </c>
      <c r="L229" s="252" t="s">
        <v>63</v>
      </c>
      <c r="M229" s="210"/>
      <c r="N229" s="211"/>
    </row>
    <row r="230" spans="1:14" x14ac:dyDescent="0.25">
      <c r="A230" s="316">
        <v>44243</v>
      </c>
      <c r="B230" s="218" t="s">
        <v>95</v>
      </c>
      <c r="C230" s="218" t="s">
        <v>95</v>
      </c>
      <c r="D230" s="294" t="s">
        <v>93</v>
      </c>
      <c r="E230" s="209">
        <v>4000</v>
      </c>
      <c r="F230" s="583">
        <v>3650</v>
      </c>
      <c r="G230" s="533">
        <f t="shared" si="3"/>
        <v>1.095890410958904</v>
      </c>
      <c r="H230" s="722" t="s">
        <v>71</v>
      </c>
      <c r="I230" s="253" t="s">
        <v>18</v>
      </c>
      <c r="J230" s="830" t="s">
        <v>324</v>
      </c>
      <c r="K230" s="252" t="s">
        <v>74</v>
      </c>
      <c r="L230" s="252" t="s">
        <v>63</v>
      </c>
      <c r="M230" s="210"/>
      <c r="N230" s="211"/>
    </row>
    <row r="231" spans="1:14" x14ac:dyDescent="0.25">
      <c r="A231" s="222">
        <v>44243</v>
      </c>
      <c r="B231" s="252" t="s">
        <v>69</v>
      </c>
      <c r="C231" s="218" t="s">
        <v>68</v>
      </c>
      <c r="D231" s="237" t="s">
        <v>93</v>
      </c>
      <c r="E231" s="209">
        <v>12000</v>
      </c>
      <c r="F231" s="583">
        <v>3650</v>
      </c>
      <c r="G231" s="533">
        <f t="shared" si="3"/>
        <v>3.2876712328767121</v>
      </c>
      <c r="H231" s="722" t="s">
        <v>72</v>
      </c>
      <c r="I231" s="253" t="s">
        <v>18</v>
      </c>
      <c r="J231" s="297" t="s">
        <v>330</v>
      </c>
      <c r="K231" s="252" t="s">
        <v>74</v>
      </c>
      <c r="L231" s="252" t="s">
        <v>63</v>
      </c>
      <c r="M231" s="210"/>
      <c r="N231" s="211"/>
    </row>
    <row r="232" spans="1:14" x14ac:dyDescent="0.25">
      <c r="A232" s="222">
        <v>44243</v>
      </c>
      <c r="B232" s="252" t="s">
        <v>69</v>
      </c>
      <c r="C232" s="218" t="s">
        <v>68</v>
      </c>
      <c r="D232" s="237" t="s">
        <v>93</v>
      </c>
      <c r="E232" s="467">
        <v>10000</v>
      </c>
      <c r="F232" s="583">
        <v>3650</v>
      </c>
      <c r="G232" s="533">
        <f t="shared" si="3"/>
        <v>2.7397260273972601</v>
      </c>
      <c r="H232" s="722" t="s">
        <v>72</v>
      </c>
      <c r="I232" s="253" t="s">
        <v>18</v>
      </c>
      <c r="J232" s="297" t="s">
        <v>330</v>
      </c>
      <c r="K232" s="252" t="s">
        <v>74</v>
      </c>
      <c r="L232" s="252" t="s">
        <v>63</v>
      </c>
      <c r="M232" s="210"/>
      <c r="N232" s="211"/>
    </row>
    <row r="233" spans="1:14" x14ac:dyDescent="0.25">
      <c r="A233" s="222">
        <v>44243</v>
      </c>
      <c r="B233" s="252" t="s">
        <v>69</v>
      </c>
      <c r="C233" s="218" t="s">
        <v>68</v>
      </c>
      <c r="D233" s="237" t="s">
        <v>93</v>
      </c>
      <c r="E233" s="209">
        <v>8000</v>
      </c>
      <c r="F233" s="583">
        <v>3650</v>
      </c>
      <c r="G233" s="533">
        <f t="shared" si="3"/>
        <v>2.1917808219178081</v>
      </c>
      <c r="H233" s="722" t="s">
        <v>72</v>
      </c>
      <c r="I233" s="253" t="s">
        <v>18</v>
      </c>
      <c r="J233" s="297" t="s">
        <v>330</v>
      </c>
      <c r="K233" s="252" t="s">
        <v>74</v>
      </c>
      <c r="L233" s="252" t="s">
        <v>63</v>
      </c>
      <c r="M233" s="210"/>
      <c r="N233" s="211"/>
    </row>
    <row r="234" spans="1:14" x14ac:dyDescent="0.25">
      <c r="A234" s="222">
        <v>44243</v>
      </c>
      <c r="B234" s="252" t="s">
        <v>95</v>
      </c>
      <c r="C234" s="218" t="s">
        <v>95</v>
      </c>
      <c r="D234" s="237" t="s">
        <v>93</v>
      </c>
      <c r="E234" s="460">
        <v>4000</v>
      </c>
      <c r="F234" s="583">
        <v>3650</v>
      </c>
      <c r="G234" s="533">
        <f t="shared" si="3"/>
        <v>1.095890410958904</v>
      </c>
      <c r="H234" s="722" t="s">
        <v>72</v>
      </c>
      <c r="I234" s="253" t="s">
        <v>18</v>
      </c>
      <c r="J234" s="297" t="s">
        <v>330</v>
      </c>
      <c r="K234" s="252" t="s">
        <v>74</v>
      </c>
      <c r="L234" s="252" t="s">
        <v>63</v>
      </c>
      <c r="M234" s="210"/>
      <c r="N234" s="211"/>
    </row>
    <row r="235" spans="1:14" x14ac:dyDescent="0.25">
      <c r="A235" s="222">
        <v>44243</v>
      </c>
      <c r="B235" s="252" t="s">
        <v>95</v>
      </c>
      <c r="C235" s="218" t="s">
        <v>95</v>
      </c>
      <c r="D235" s="237" t="s">
        <v>93</v>
      </c>
      <c r="E235" s="240">
        <v>2000</v>
      </c>
      <c r="F235" s="583">
        <v>3650</v>
      </c>
      <c r="G235" s="533">
        <f t="shared" si="3"/>
        <v>0.54794520547945202</v>
      </c>
      <c r="H235" s="722" t="s">
        <v>72</v>
      </c>
      <c r="I235" s="253" t="s">
        <v>18</v>
      </c>
      <c r="J235" s="297" t="s">
        <v>330</v>
      </c>
      <c r="K235" s="252" t="s">
        <v>74</v>
      </c>
      <c r="L235" s="252" t="s">
        <v>63</v>
      </c>
      <c r="M235" s="210"/>
      <c r="N235" s="211"/>
    </row>
    <row r="236" spans="1:14" x14ac:dyDescent="0.25">
      <c r="A236" s="222">
        <v>44243</v>
      </c>
      <c r="B236" s="252" t="s">
        <v>95</v>
      </c>
      <c r="C236" s="218" t="s">
        <v>95</v>
      </c>
      <c r="D236" s="237" t="s">
        <v>93</v>
      </c>
      <c r="E236" s="510">
        <v>4000</v>
      </c>
      <c r="F236" s="583">
        <v>3650</v>
      </c>
      <c r="G236" s="533">
        <f t="shared" si="3"/>
        <v>1.095890410958904</v>
      </c>
      <c r="H236" s="722" t="s">
        <v>72</v>
      </c>
      <c r="I236" s="253" t="s">
        <v>18</v>
      </c>
      <c r="J236" s="297" t="s">
        <v>330</v>
      </c>
      <c r="K236" s="252" t="s">
        <v>74</v>
      </c>
      <c r="L236" s="252" t="s">
        <v>63</v>
      </c>
      <c r="M236" s="210"/>
      <c r="N236" s="211"/>
    </row>
    <row r="237" spans="1:14" x14ac:dyDescent="0.25">
      <c r="A237" s="48">
        <v>44243</v>
      </c>
      <c r="B237" s="530" t="s">
        <v>69</v>
      </c>
      <c r="C237" s="530" t="s">
        <v>68</v>
      </c>
      <c r="D237" s="530" t="s">
        <v>14</v>
      </c>
      <c r="E237" s="461">
        <v>6000</v>
      </c>
      <c r="F237" s="583">
        <v>3650</v>
      </c>
      <c r="G237" s="533">
        <f t="shared" si="3"/>
        <v>1.6438356164383561</v>
      </c>
      <c r="H237" s="722" t="s">
        <v>42</v>
      </c>
      <c r="I237" s="253" t="s">
        <v>18</v>
      </c>
      <c r="J237" s="335" t="s">
        <v>375</v>
      </c>
      <c r="K237" s="252" t="s">
        <v>74</v>
      </c>
      <c r="L237" s="252" t="s">
        <v>63</v>
      </c>
      <c r="M237" s="210"/>
      <c r="N237" s="211"/>
    </row>
    <row r="238" spans="1:14" x14ac:dyDescent="0.25">
      <c r="A238" s="48">
        <v>44243</v>
      </c>
      <c r="B238" s="530" t="s">
        <v>69</v>
      </c>
      <c r="C238" s="530" t="s">
        <v>68</v>
      </c>
      <c r="D238" s="530" t="s">
        <v>14</v>
      </c>
      <c r="E238" s="461">
        <v>6000</v>
      </c>
      <c r="F238" s="583">
        <v>3650</v>
      </c>
      <c r="G238" s="533">
        <f t="shared" si="3"/>
        <v>1.6438356164383561</v>
      </c>
      <c r="H238" s="722" t="s">
        <v>42</v>
      </c>
      <c r="I238" s="253" t="s">
        <v>18</v>
      </c>
      <c r="J238" s="335" t="s">
        <v>375</v>
      </c>
      <c r="K238" s="252" t="s">
        <v>74</v>
      </c>
      <c r="L238" s="252" t="s">
        <v>63</v>
      </c>
      <c r="M238" s="210"/>
      <c r="N238" s="211"/>
    </row>
    <row r="239" spans="1:14" x14ac:dyDescent="0.25">
      <c r="A239" s="48">
        <v>44243</v>
      </c>
      <c r="B239" s="530" t="s">
        <v>332</v>
      </c>
      <c r="C239" s="530" t="s">
        <v>253</v>
      </c>
      <c r="D239" s="530" t="s">
        <v>94</v>
      </c>
      <c r="E239" s="461">
        <v>30000</v>
      </c>
      <c r="F239" s="583">
        <v>3650</v>
      </c>
      <c r="G239" s="533">
        <f t="shared" si="3"/>
        <v>8.2191780821917817</v>
      </c>
      <c r="H239" s="722" t="s">
        <v>42</v>
      </c>
      <c r="I239" s="253" t="s">
        <v>18</v>
      </c>
      <c r="J239" s="435" t="s">
        <v>499</v>
      </c>
      <c r="K239" s="252" t="s">
        <v>74</v>
      </c>
      <c r="L239" s="252" t="s">
        <v>63</v>
      </c>
      <c r="M239" s="210"/>
      <c r="N239" s="211"/>
    </row>
    <row r="240" spans="1:14" x14ac:dyDescent="0.25">
      <c r="A240" s="48">
        <v>44243</v>
      </c>
      <c r="B240" s="530" t="s">
        <v>333</v>
      </c>
      <c r="C240" s="530" t="s">
        <v>253</v>
      </c>
      <c r="D240" s="530" t="s">
        <v>94</v>
      </c>
      <c r="E240" s="461">
        <v>30000</v>
      </c>
      <c r="F240" s="583">
        <v>3650</v>
      </c>
      <c r="G240" s="533">
        <f t="shared" si="3"/>
        <v>8.2191780821917817</v>
      </c>
      <c r="H240" s="722" t="s">
        <v>42</v>
      </c>
      <c r="I240" s="253" t="s">
        <v>18</v>
      </c>
      <c r="J240" s="435" t="s">
        <v>499</v>
      </c>
      <c r="K240" s="252" t="s">
        <v>74</v>
      </c>
      <c r="L240" s="252" t="s">
        <v>63</v>
      </c>
      <c r="M240" s="210"/>
      <c r="N240" s="211"/>
    </row>
    <row r="241" spans="1:14" x14ac:dyDescent="0.25">
      <c r="A241" s="48">
        <v>44243</v>
      </c>
      <c r="B241" s="530" t="s">
        <v>334</v>
      </c>
      <c r="C241" s="530" t="s">
        <v>253</v>
      </c>
      <c r="D241" s="530" t="s">
        <v>94</v>
      </c>
      <c r="E241" s="461">
        <v>5000</v>
      </c>
      <c r="F241" s="583">
        <v>3650</v>
      </c>
      <c r="G241" s="533">
        <f t="shared" si="3"/>
        <v>1.3698630136986301</v>
      </c>
      <c r="H241" s="722" t="s">
        <v>42</v>
      </c>
      <c r="I241" s="253" t="s">
        <v>18</v>
      </c>
      <c r="J241" s="435" t="s">
        <v>499</v>
      </c>
      <c r="K241" s="252" t="s">
        <v>74</v>
      </c>
      <c r="L241" s="252" t="s">
        <v>63</v>
      </c>
      <c r="M241" s="210"/>
      <c r="N241" s="211"/>
    </row>
    <row r="242" spans="1:14" x14ac:dyDescent="0.25">
      <c r="A242" s="48">
        <v>44243</v>
      </c>
      <c r="B242" s="529" t="s">
        <v>335</v>
      </c>
      <c r="C242" s="530" t="s">
        <v>253</v>
      </c>
      <c r="D242" s="530" t="s">
        <v>94</v>
      </c>
      <c r="E242" s="456">
        <v>20000</v>
      </c>
      <c r="F242" s="583">
        <v>3650</v>
      </c>
      <c r="G242" s="533">
        <f t="shared" si="3"/>
        <v>5.4794520547945202</v>
      </c>
      <c r="H242" s="722" t="s">
        <v>42</v>
      </c>
      <c r="I242" s="253" t="s">
        <v>18</v>
      </c>
      <c r="J242" s="435" t="s">
        <v>500</v>
      </c>
      <c r="K242" s="252" t="s">
        <v>74</v>
      </c>
      <c r="L242" s="252" t="s">
        <v>63</v>
      </c>
      <c r="M242" s="210"/>
      <c r="N242" s="211"/>
    </row>
    <row r="243" spans="1:14" x14ac:dyDescent="0.25">
      <c r="A243" s="48">
        <v>44244</v>
      </c>
      <c r="B243" s="529" t="s">
        <v>230</v>
      </c>
      <c r="C243" s="530" t="s">
        <v>122</v>
      </c>
      <c r="D243" s="530" t="s">
        <v>94</v>
      </c>
      <c r="E243" s="456">
        <v>2000</v>
      </c>
      <c r="F243" s="583">
        <v>3650</v>
      </c>
      <c r="G243" s="533">
        <f t="shared" si="3"/>
        <v>0.54794520547945202</v>
      </c>
      <c r="H243" s="722" t="s">
        <v>243</v>
      </c>
      <c r="I243" s="253" t="s">
        <v>18</v>
      </c>
      <c r="J243" s="794" t="s">
        <v>596</v>
      </c>
      <c r="K243" s="252" t="s">
        <v>74</v>
      </c>
      <c r="L243" s="252" t="s">
        <v>63</v>
      </c>
      <c r="M243" s="210"/>
      <c r="N243" s="211"/>
    </row>
    <row r="244" spans="1:14" x14ac:dyDescent="0.25">
      <c r="A244" s="48">
        <v>44244</v>
      </c>
      <c r="B244" s="529" t="s">
        <v>124</v>
      </c>
      <c r="C244" s="530" t="s">
        <v>122</v>
      </c>
      <c r="D244" s="530" t="s">
        <v>94</v>
      </c>
      <c r="E244" s="456">
        <v>10000</v>
      </c>
      <c r="F244" s="583">
        <v>3650</v>
      </c>
      <c r="G244" s="533">
        <f t="shared" si="3"/>
        <v>2.7397260273972601</v>
      </c>
      <c r="H244" s="722" t="s">
        <v>135</v>
      </c>
      <c r="I244" s="253" t="s">
        <v>18</v>
      </c>
      <c r="J244" s="794" t="s">
        <v>597</v>
      </c>
      <c r="K244" s="252" t="s">
        <v>74</v>
      </c>
      <c r="L244" s="252" t="s">
        <v>63</v>
      </c>
      <c r="M244" s="210"/>
      <c r="N244" s="211"/>
    </row>
    <row r="245" spans="1:14" x14ac:dyDescent="0.25">
      <c r="A245" s="222">
        <v>44244</v>
      </c>
      <c r="B245" s="216" t="s">
        <v>69</v>
      </c>
      <c r="C245" s="216" t="s">
        <v>68</v>
      </c>
      <c r="D245" s="216" t="s">
        <v>93</v>
      </c>
      <c r="E245" s="240">
        <v>7000</v>
      </c>
      <c r="F245" s="583">
        <v>3650</v>
      </c>
      <c r="G245" s="533">
        <f t="shared" si="3"/>
        <v>1.9178082191780821</v>
      </c>
      <c r="H245" s="722" t="s">
        <v>71</v>
      </c>
      <c r="I245" s="253" t="s">
        <v>18</v>
      </c>
      <c r="J245" s="830" t="s">
        <v>342</v>
      </c>
      <c r="K245" s="252" t="s">
        <v>74</v>
      </c>
      <c r="L245" s="252" t="s">
        <v>63</v>
      </c>
      <c r="M245" s="210"/>
      <c r="N245" s="211"/>
    </row>
    <row r="246" spans="1:14" x14ac:dyDescent="0.25">
      <c r="A246" s="222">
        <v>44244</v>
      </c>
      <c r="B246" s="216" t="s">
        <v>69</v>
      </c>
      <c r="C246" s="216" t="s">
        <v>68</v>
      </c>
      <c r="D246" s="216" t="s">
        <v>93</v>
      </c>
      <c r="E246" s="234">
        <v>12000</v>
      </c>
      <c r="F246" s="583">
        <v>3650</v>
      </c>
      <c r="G246" s="533">
        <f t="shared" si="3"/>
        <v>3.2876712328767121</v>
      </c>
      <c r="H246" s="722" t="s">
        <v>71</v>
      </c>
      <c r="I246" s="253" t="s">
        <v>18</v>
      </c>
      <c r="J246" s="830" t="s">
        <v>342</v>
      </c>
      <c r="K246" s="252" t="s">
        <v>74</v>
      </c>
      <c r="L246" s="252" t="s">
        <v>63</v>
      </c>
      <c r="M246" s="210"/>
      <c r="N246" s="211"/>
    </row>
    <row r="247" spans="1:14" x14ac:dyDescent="0.25">
      <c r="A247" s="222">
        <v>44244</v>
      </c>
      <c r="B247" s="216" t="s">
        <v>69</v>
      </c>
      <c r="C247" s="216" t="s">
        <v>68</v>
      </c>
      <c r="D247" s="216" t="s">
        <v>93</v>
      </c>
      <c r="E247" s="226">
        <v>11000</v>
      </c>
      <c r="F247" s="583">
        <v>3650</v>
      </c>
      <c r="G247" s="533">
        <f t="shared" si="3"/>
        <v>3.0136986301369864</v>
      </c>
      <c r="H247" s="722" t="s">
        <v>71</v>
      </c>
      <c r="I247" s="253" t="s">
        <v>18</v>
      </c>
      <c r="J247" s="830" t="s">
        <v>342</v>
      </c>
      <c r="K247" s="252" t="s">
        <v>74</v>
      </c>
      <c r="L247" s="252" t="s">
        <v>63</v>
      </c>
      <c r="M247" s="210"/>
      <c r="N247" s="211"/>
    </row>
    <row r="248" spans="1:14" x14ac:dyDescent="0.25">
      <c r="A248" s="222">
        <v>44244</v>
      </c>
      <c r="B248" s="216" t="s">
        <v>69</v>
      </c>
      <c r="C248" s="216" t="s">
        <v>68</v>
      </c>
      <c r="D248" s="216" t="s">
        <v>93</v>
      </c>
      <c r="E248" s="240">
        <v>7000</v>
      </c>
      <c r="F248" s="583">
        <v>3650</v>
      </c>
      <c r="G248" s="533">
        <f t="shared" si="3"/>
        <v>1.9178082191780821</v>
      </c>
      <c r="H248" s="722" t="s">
        <v>71</v>
      </c>
      <c r="I248" s="253" t="s">
        <v>18</v>
      </c>
      <c r="J248" s="830" t="s">
        <v>342</v>
      </c>
      <c r="K248" s="252" t="s">
        <v>74</v>
      </c>
      <c r="L248" s="252" t="s">
        <v>63</v>
      </c>
      <c r="M248" s="210"/>
      <c r="N248" s="211"/>
    </row>
    <row r="249" spans="1:14" x14ac:dyDescent="0.25">
      <c r="A249" s="222">
        <v>44244</v>
      </c>
      <c r="B249" s="216" t="s">
        <v>95</v>
      </c>
      <c r="C249" s="216" t="s">
        <v>95</v>
      </c>
      <c r="D249" s="216" t="s">
        <v>93</v>
      </c>
      <c r="E249" s="209">
        <v>7000</v>
      </c>
      <c r="F249" s="583">
        <v>3650</v>
      </c>
      <c r="G249" s="533">
        <f t="shared" ref="G249:G329" si="4">E249/F249</f>
        <v>1.9178082191780821</v>
      </c>
      <c r="H249" s="722" t="s">
        <v>71</v>
      </c>
      <c r="I249" s="253" t="s">
        <v>18</v>
      </c>
      <c r="J249" s="830" t="s">
        <v>342</v>
      </c>
      <c r="K249" s="252" t="s">
        <v>74</v>
      </c>
      <c r="L249" s="252" t="s">
        <v>63</v>
      </c>
      <c r="M249" s="210"/>
      <c r="N249" s="211"/>
    </row>
    <row r="250" spans="1:14" x14ac:dyDescent="0.25">
      <c r="A250" s="222">
        <v>44244</v>
      </c>
      <c r="B250" s="216" t="s">
        <v>95</v>
      </c>
      <c r="C250" s="216" t="s">
        <v>95</v>
      </c>
      <c r="D250" s="216" t="s">
        <v>93</v>
      </c>
      <c r="E250" s="209">
        <v>1000</v>
      </c>
      <c r="F250" s="583">
        <v>3650</v>
      </c>
      <c r="G250" s="533">
        <f t="shared" si="4"/>
        <v>0.27397260273972601</v>
      </c>
      <c r="H250" s="722" t="s">
        <v>71</v>
      </c>
      <c r="I250" s="253" t="s">
        <v>18</v>
      </c>
      <c r="J250" s="830" t="s">
        <v>342</v>
      </c>
      <c r="K250" s="252" t="s">
        <v>74</v>
      </c>
      <c r="L250" s="252" t="s">
        <v>63</v>
      </c>
      <c r="M250" s="210"/>
      <c r="N250" s="211"/>
    </row>
    <row r="251" spans="1:14" x14ac:dyDescent="0.25">
      <c r="A251" s="222">
        <v>44244</v>
      </c>
      <c r="B251" s="216" t="s">
        <v>95</v>
      </c>
      <c r="C251" s="216" t="s">
        <v>95</v>
      </c>
      <c r="D251" s="216" t="s">
        <v>93</v>
      </c>
      <c r="E251" s="209">
        <v>2000</v>
      </c>
      <c r="F251" s="583">
        <v>3650</v>
      </c>
      <c r="G251" s="533">
        <f t="shared" si="4"/>
        <v>0.54794520547945202</v>
      </c>
      <c r="H251" s="722" t="s">
        <v>71</v>
      </c>
      <c r="I251" s="253" t="s">
        <v>18</v>
      </c>
      <c r="J251" s="830" t="s">
        <v>342</v>
      </c>
      <c r="K251" s="252" t="s">
        <v>74</v>
      </c>
      <c r="L251" s="252" t="s">
        <v>63</v>
      </c>
      <c r="M251" s="210"/>
      <c r="N251" s="211"/>
    </row>
    <row r="252" spans="1:14" x14ac:dyDescent="0.25">
      <c r="A252" s="257">
        <v>44244</v>
      </c>
      <c r="B252" s="252" t="s">
        <v>69</v>
      </c>
      <c r="C252" s="237" t="s">
        <v>68</v>
      </c>
      <c r="D252" s="237" t="s">
        <v>93</v>
      </c>
      <c r="E252" s="510">
        <v>8000</v>
      </c>
      <c r="F252" s="583">
        <v>3650</v>
      </c>
      <c r="G252" s="533">
        <f t="shared" si="4"/>
        <v>2.1917808219178081</v>
      </c>
      <c r="H252" s="722" t="s">
        <v>72</v>
      </c>
      <c r="I252" s="253" t="s">
        <v>18</v>
      </c>
      <c r="J252" s="297" t="s">
        <v>349</v>
      </c>
      <c r="K252" s="252" t="s">
        <v>74</v>
      </c>
      <c r="L252" s="252" t="s">
        <v>63</v>
      </c>
      <c r="M252" s="210"/>
      <c r="N252" s="211"/>
    </row>
    <row r="253" spans="1:14" x14ac:dyDescent="0.25">
      <c r="A253" s="257">
        <v>44244</v>
      </c>
      <c r="B253" s="252" t="s">
        <v>69</v>
      </c>
      <c r="C253" s="237" t="s">
        <v>68</v>
      </c>
      <c r="D253" s="237" t="s">
        <v>93</v>
      </c>
      <c r="E253" s="240">
        <v>6000</v>
      </c>
      <c r="F253" s="583">
        <v>3650</v>
      </c>
      <c r="G253" s="533">
        <f t="shared" si="4"/>
        <v>1.6438356164383561</v>
      </c>
      <c r="H253" s="722" t="s">
        <v>72</v>
      </c>
      <c r="I253" s="253" t="s">
        <v>18</v>
      </c>
      <c r="J253" s="297" t="s">
        <v>349</v>
      </c>
      <c r="K253" s="252" t="s">
        <v>74</v>
      </c>
      <c r="L253" s="252" t="s">
        <v>63</v>
      </c>
      <c r="M253" s="210"/>
      <c r="N253" s="211"/>
    </row>
    <row r="254" spans="1:14" x14ac:dyDescent="0.25">
      <c r="A254" s="257">
        <v>44244</v>
      </c>
      <c r="B254" s="252" t="s">
        <v>69</v>
      </c>
      <c r="C254" s="237" t="s">
        <v>68</v>
      </c>
      <c r="D254" s="237" t="s">
        <v>93</v>
      </c>
      <c r="E254" s="234">
        <v>10000</v>
      </c>
      <c r="F254" s="583">
        <v>3650</v>
      </c>
      <c r="G254" s="533">
        <f t="shared" si="4"/>
        <v>2.7397260273972601</v>
      </c>
      <c r="H254" s="722" t="s">
        <v>72</v>
      </c>
      <c r="I254" s="253" t="s">
        <v>18</v>
      </c>
      <c r="J254" s="297" t="s">
        <v>349</v>
      </c>
      <c r="K254" s="252" t="s">
        <v>74</v>
      </c>
      <c r="L254" s="252" t="s">
        <v>63</v>
      </c>
      <c r="M254" s="210"/>
      <c r="N254" s="211"/>
    </row>
    <row r="255" spans="1:14" x14ac:dyDescent="0.25">
      <c r="A255" s="257">
        <v>44244</v>
      </c>
      <c r="B255" s="252" t="s">
        <v>69</v>
      </c>
      <c r="C255" s="237" t="s">
        <v>68</v>
      </c>
      <c r="D255" s="237" t="s">
        <v>93</v>
      </c>
      <c r="E255" s="510">
        <v>11000</v>
      </c>
      <c r="F255" s="583">
        <v>3650</v>
      </c>
      <c r="G255" s="533">
        <f t="shared" si="4"/>
        <v>3.0136986301369864</v>
      </c>
      <c r="H255" s="722" t="s">
        <v>72</v>
      </c>
      <c r="I255" s="253" t="s">
        <v>18</v>
      </c>
      <c r="J255" s="297" t="s">
        <v>349</v>
      </c>
      <c r="K255" s="252" t="s">
        <v>74</v>
      </c>
      <c r="L255" s="252" t="s">
        <v>63</v>
      </c>
      <c r="M255" s="210"/>
      <c r="N255" s="211"/>
    </row>
    <row r="256" spans="1:14" ht="15.75" customHeight="1" x14ac:dyDescent="0.25">
      <c r="A256" s="257">
        <v>44244</v>
      </c>
      <c r="B256" s="252" t="s">
        <v>95</v>
      </c>
      <c r="C256" s="237" t="s">
        <v>95</v>
      </c>
      <c r="D256" s="237" t="s">
        <v>93</v>
      </c>
      <c r="E256" s="240">
        <v>3000</v>
      </c>
      <c r="F256" s="583">
        <v>3650</v>
      </c>
      <c r="G256" s="533">
        <f t="shared" si="4"/>
        <v>0.82191780821917804</v>
      </c>
      <c r="H256" s="722" t="s">
        <v>72</v>
      </c>
      <c r="I256" s="253" t="s">
        <v>18</v>
      </c>
      <c r="J256" s="297" t="s">
        <v>349</v>
      </c>
      <c r="K256" s="252" t="s">
        <v>74</v>
      </c>
      <c r="L256" s="252" t="s">
        <v>63</v>
      </c>
      <c r="M256" s="210"/>
      <c r="N256" s="211"/>
    </row>
    <row r="257" spans="1:14" x14ac:dyDescent="0.25">
      <c r="A257" s="257">
        <v>44244</v>
      </c>
      <c r="B257" s="252" t="s">
        <v>95</v>
      </c>
      <c r="C257" s="237" t="s">
        <v>95</v>
      </c>
      <c r="D257" s="237" t="s">
        <v>93</v>
      </c>
      <c r="E257" s="247">
        <v>2000</v>
      </c>
      <c r="F257" s="583">
        <v>3650</v>
      </c>
      <c r="G257" s="533">
        <f t="shared" si="4"/>
        <v>0.54794520547945202</v>
      </c>
      <c r="H257" s="722" t="s">
        <v>72</v>
      </c>
      <c r="I257" s="253" t="s">
        <v>18</v>
      </c>
      <c r="J257" s="297" t="s">
        <v>349</v>
      </c>
      <c r="K257" s="252" t="s">
        <v>74</v>
      </c>
      <c r="L257" s="252" t="s">
        <v>63</v>
      </c>
      <c r="M257" s="210"/>
      <c r="N257" s="211"/>
    </row>
    <row r="258" spans="1:14" x14ac:dyDescent="0.25">
      <c r="A258" s="257">
        <v>44244</v>
      </c>
      <c r="B258" s="252" t="s">
        <v>95</v>
      </c>
      <c r="C258" s="237" t="s">
        <v>95</v>
      </c>
      <c r="D258" s="237" t="s">
        <v>93</v>
      </c>
      <c r="E258" s="209">
        <v>5000</v>
      </c>
      <c r="F258" s="583">
        <v>3650</v>
      </c>
      <c r="G258" s="533">
        <f t="shared" si="4"/>
        <v>1.3698630136986301</v>
      </c>
      <c r="H258" s="722" t="s">
        <v>72</v>
      </c>
      <c r="I258" s="253" t="s">
        <v>18</v>
      </c>
      <c r="J258" s="297" t="s">
        <v>349</v>
      </c>
      <c r="K258" s="252" t="s">
        <v>74</v>
      </c>
      <c r="L258" s="252" t="s">
        <v>63</v>
      </c>
      <c r="M258" s="210"/>
      <c r="N258" s="211"/>
    </row>
    <row r="259" spans="1:14" x14ac:dyDescent="0.25">
      <c r="A259" s="217">
        <v>44244</v>
      </c>
      <c r="B259" s="218" t="s">
        <v>69</v>
      </c>
      <c r="C259" s="218" t="s">
        <v>68</v>
      </c>
      <c r="D259" s="218" t="s">
        <v>53</v>
      </c>
      <c r="E259" s="799">
        <v>7500</v>
      </c>
      <c r="F259" s="583">
        <v>3650</v>
      </c>
      <c r="G259" s="533">
        <f t="shared" si="4"/>
        <v>2.0547945205479454</v>
      </c>
      <c r="H259" s="802" t="s">
        <v>99</v>
      </c>
      <c r="I259" s="253" t="s">
        <v>18</v>
      </c>
      <c r="J259" s="298" t="s">
        <v>350</v>
      </c>
      <c r="K259" s="252" t="s">
        <v>74</v>
      </c>
      <c r="L259" s="252" t="s">
        <v>63</v>
      </c>
      <c r="M259" s="210"/>
      <c r="N259" s="211"/>
    </row>
    <row r="260" spans="1:14" x14ac:dyDescent="0.25">
      <c r="A260" s="217">
        <v>44244</v>
      </c>
      <c r="B260" s="224" t="s">
        <v>69</v>
      </c>
      <c r="C260" s="224" t="s">
        <v>68</v>
      </c>
      <c r="D260" s="224" t="s">
        <v>53</v>
      </c>
      <c r="E260" s="282">
        <v>7500</v>
      </c>
      <c r="F260" s="583">
        <v>3650</v>
      </c>
      <c r="G260" s="533">
        <f t="shared" si="4"/>
        <v>2.0547945205479454</v>
      </c>
      <c r="H260" s="802" t="s">
        <v>99</v>
      </c>
      <c r="I260" s="253" t="s">
        <v>18</v>
      </c>
      <c r="J260" s="298" t="s">
        <v>350</v>
      </c>
      <c r="K260" s="252" t="s">
        <v>74</v>
      </c>
      <c r="L260" s="252" t="s">
        <v>63</v>
      </c>
      <c r="M260" s="210"/>
      <c r="N260" s="211"/>
    </row>
    <row r="261" spans="1:14" x14ac:dyDescent="0.25">
      <c r="A261" s="48">
        <v>44244</v>
      </c>
      <c r="B261" s="530" t="s">
        <v>69</v>
      </c>
      <c r="C261" s="530" t="s">
        <v>68</v>
      </c>
      <c r="D261" s="530" t="s">
        <v>14</v>
      </c>
      <c r="E261" s="461">
        <v>5000</v>
      </c>
      <c r="F261" s="583">
        <v>3650</v>
      </c>
      <c r="G261" s="533">
        <f t="shared" si="4"/>
        <v>1.3698630136986301</v>
      </c>
      <c r="H261" s="802" t="s">
        <v>42</v>
      </c>
      <c r="I261" s="253" t="s">
        <v>18</v>
      </c>
      <c r="J261" s="335" t="s">
        <v>373</v>
      </c>
      <c r="K261" s="252" t="s">
        <v>74</v>
      </c>
      <c r="L261" s="252" t="s">
        <v>63</v>
      </c>
      <c r="M261" s="210"/>
      <c r="N261" s="211"/>
    </row>
    <row r="262" spans="1:14" x14ac:dyDescent="0.25">
      <c r="A262" s="48">
        <v>44244</v>
      </c>
      <c r="B262" s="530" t="s">
        <v>69</v>
      </c>
      <c r="C262" s="530" t="s">
        <v>68</v>
      </c>
      <c r="D262" s="530" t="s">
        <v>14</v>
      </c>
      <c r="E262" s="461">
        <v>8000</v>
      </c>
      <c r="F262" s="583">
        <v>3650</v>
      </c>
      <c r="G262" s="533">
        <f t="shared" si="4"/>
        <v>2.1917808219178081</v>
      </c>
      <c r="H262" s="722" t="s">
        <v>42</v>
      </c>
      <c r="I262" s="253" t="s">
        <v>18</v>
      </c>
      <c r="J262" s="335" t="s">
        <v>373</v>
      </c>
      <c r="K262" s="252" t="s">
        <v>74</v>
      </c>
      <c r="L262" s="252" t="s">
        <v>63</v>
      </c>
      <c r="M262" s="210"/>
      <c r="N262" s="211"/>
    </row>
    <row r="263" spans="1:14" x14ac:dyDescent="0.25">
      <c r="A263" s="48">
        <v>44244</v>
      </c>
      <c r="B263" s="530" t="s">
        <v>69</v>
      </c>
      <c r="C263" s="530" t="s">
        <v>68</v>
      </c>
      <c r="D263" s="530" t="s">
        <v>14</v>
      </c>
      <c r="E263" s="209">
        <v>8000</v>
      </c>
      <c r="F263" s="583">
        <v>3650</v>
      </c>
      <c r="G263" s="533">
        <f t="shared" si="4"/>
        <v>2.1917808219178081</v>
      </c>
      <c r="H263" s="722" t="s">
        <v>42</v>
      </c>
      <c r="I263" s="253" t="s">
        <v>18</v>
      </c>
      <c r="J263" s="335" t="s">
        <v>373</v>
      </c>
      <c r="K263" s="252" t="s">
        <v>74</v>
      </c>
      <c r="L263" s="252" t="s">
        <v>63</v>
      </c>
      <c r="M263" s="210"/>
      <c r="N263" s="211"/>
    </row>
    <row r="264" spans="1:14" x14ac:dyDescent="0.25">
      <c r="A264" s="48">
        <v>44244</v>
      </c>
      <c r="B264" s="530" t="s">
        <v>69</v>
      </c>
      <c r="C264" s="530" t="s">
        <v>68</v>
      </c>
      <c r="D264" s="530" t="s">
        <v>14</v>
      </c>
      <c r="E264" s="270">
        <v>1000</v>
      </c>
      <c r="F264" s="583">
        <v>3650</v>
      </c>
      <c r="G264" s="533">
        <f t="shared" si="4"/>
        <v>0.27397260273972601</v>
      </c>
      <c r="H264" s="722" t="s">
        <v>42</v>
      </c>
      <c r="I264" s="253" t="s">
        <v>18</v>
      </c>
      <c r="J264" s="335" t="s">
        <v>373</v>
      </c>
      <c r="K264" s="252" t="s">
        <v>74</v>
      </c>
      <c r="L264" s="252" t="s">
        <v>63</v>
      </c>
      <c r="M264" s="210"/>
      <c r="N264" s="211"/>
    </row>
    <row r="265" spans="1:14" x14ac:dyDescent="0.25">
      <c r="A265" s="48">
        <v>44244</v>
      </c>
      <c r="B265" s="216" t="s">
        <v>114</v>
      </c>
      <c r="C265" s="216" t="s">
        <v>119</v>
      </c>
      <c r="D265" s="216" t="s">
        <v>14</v>
      </c>
      <c r="E265" s="227">
        <v>20000</v>
      </c>
      <c r="F265" s="583">
        <v>3650</v>
      </c>
      <c r="G265" s="533">
        <f t="shared" si="4"/>
        <v>5.4794520547945202</v>
      </c>
      <c r="H265" s="722" t="s">
        <v>42</v>
      </c>
      <c r="I265" s="253" t="s">
        <v>18</v>
      </c>
      <c r="J265" s="297" t="s">
        <v>502</v>
      </c>
      <c r="K265" s="252" t="s">
        <v>74</v>
      </c>
      <c r="L265" s="252" t="s">
        <v>63</v>
      </c>
      <c r="M265" s="210"/>
      <c r="N265" s="211"/>
    </row>
    <row r="266" spans="1:14" x14ac:dyDescent="0.25">
      <c r="A266" s="48">
        <v>44244</v>
      </c>
      <c r="B266" s="216" t="s">
        <v>115</v>
      </c>
      <c r="C266" s="216" t="s">
        <v>119</v>
      </c>
      <c r="D266" s="216" t="s">
        <v>53</v>
      </c>
      <c r="E266" s="227">
        <v>20000</v>
      </c>
      <c r="F266" s="583">
        <v>3650</v>
      </c>
      <c r="G266" s="533">
        <f t="shared" si="4"/>
        <v>5.4794520547945202</v>
      </c>
      <c r="H266" s="722" t="s">
        <v>54</v>
      </c>
      <c r="I266" s="253" t="s">
        <v>18</v>
      </c>
      <c r="J266" s="297" t="s">
        <v>502</v>
      </c>
      <c r="K266" s="252" t="s">
        <v>74</v>
      </c>
      <c r="L266" s="252" t="s">
        <v>63</v>
      </c>
      <c r="M266" s="210"/>
      <c r="N266" s="211"/>
    </row>
    <row r="267" spans="1:14" x14ac:dyDescent="0.25">
      <c r="A267" s="48">
        <v>44244</v>
      </c>
      <c r="B267" s="216" t="s">
        <v>116</v>
      </c>
      <c r="C267" s="216" t="s">
        <v>119</v>
      </c>
      <c r="D267" s="216" t="s">
        <v>53</v>
      </c>
      <c r="E267" s="227">
        <v>20000</v>
      </c>
      <c r="F267" s="583">
        <v>3650</v>
      </c>
      <c r="G267" s="533">
        <f t="shared" si="4"/>
        <v>5.4794520547945202</v>
      </c>
      <c r="H267" s="722" t="s">
        <v>99</v>
      </c>
      <c r="I267" s="253" t="s">
        <v>18</v>
      </c>
      <c r="J267" s="297" t="s">
        <v>502</v>
      </c>
      <c r="K267" s="252" t="s">
        <v>74</v>
      </c>
      <c r="L267" s="252" t="s">
        <v>63</v>
      </c>
      <c r="M267" s="210"/>
      <c r="N267" s="211"/>
    </row>
    <row r="268" spans="1:14" x14ac:dyDescent="0.25">
      <c r="A268" s="48">
        <v>44244</v>
      </c>
      <c r="B268" s="216" t="s">
        <v>117</v>
      </c>
      <c r="C268" s="216" t="s">
        <v>119</v>
      </c>
      <c r="D268" s="216" t="s">
        <v>93</v>
      </c>
      <c r="E268" s="226">
        <v>25000</v>
      </c>
      <c r="F268" s="583">
        <v>3650</v>
      </c>
      <c r="G268" s="533">
        <f t="shared" si="4"/>
        <v>6.8493150684931505</v>
      </c>
      <c r="H268" s="722" t="s">
        <v>71</v>
      </c>
      <c r="I268" s="253" t="s">
        <v>18</v>
      </c>
      <c r="J268" s="297" t="s">
        <v>502</v>
      </c>
      <c r="K268" s="252" t="s">
        <v>74</v>
      </c>
      <c r="L268" s="252" t="s">
        <v>63</v>
      </c>
      <c r="M268" s="210"/>
      <c r="N268" s="211"/>
    </row>
    <row r="269" spans="1:14" x14ac:dyDescent="0.25">
      <c r="A269" s="48">
        <v>44244</v>
      </c>
      <c r="B269" s="218" t="s">
        <v>118</v>
      </c>
      <c r="C269" s="216" t="s">
        <v>119</v>
      </c>
      <c r="D269" s="218" t="s">
        <v>93</v>
      </c>
      <c r="E269" s="467">
        <v>25000</v>
      </c>
      <c r="F269" s="583">
        <v>3650</v>
      </c>
      <c r="G269" s="533">
        <f t="shared" si="4"/>
        <v>6.8493150684931505</v>
      </c>
      <c r="H269" s="722" t="s">
        <v>72</v>
      </c>
      <c r="I269" s="253" t="s">
        <v>18</v>
      </c>
      <c r="J269" s="297" t="s">
        <v>502</v>
      </c>
      <c r="K269" s="252" t="s">
        <v>74</v>
      </c>
      <c r="L269" s="252" t="s">
        <v>63</v>
      </c>
      <c r="M269" s="210"/>
      <c r="N269" s="211"/>
    </row>
    <row r="270" spans="1:14" x14ac:dyDescent="0.25">
      <c r="A270" s="48">
        <v>44244</v>
      </c>
      <c r="B270" s="218" t="s">
        <v>355</v>
      </c>
      <c r="C270" s="216" t="s">
        <v>119</v>
      </c>
      <c r="D270" s="218" t="s">
        <v>94</v>
      </c>
      <c r="E270" s="269">
        <v>10000</v>
      </c>
      <c r="F270" s="583">
        <v>3650</v>
      </c>
      <c r="G270" s="533">
        <f t="shared" si="4"/>
        <v>2.7397260273972601</v>
      </c>
      <c r="H270" s="722" t="s">
        <v>120</v>
      </c>
      <c r="I270" s="253" t="s">
        <v>18</v>
      </c>
      <c r="J270" s="297" t="s">
        <v>502</v>
      </c>
      <c r="K270" s="252" t="s">
        <v>74</v>
      </c>
      <c r="L270" s="252" t="s">
        <v>63</v>
      </c>
      <c r="M270" s="210"/>
      <c r="N270" s="211"/>
    </row>
    <row r="271" spans="1:14" x14ac:dyDescent="0.25">
      <c r="A271" s="48">
        <v>44244</v>
      </c>
      <c r="B271" s="530" t="s">
        <v>356</v>
      </c>
      <c r="C271" s="530" t="s">
        <v>253</v>
      </c>
      <c r="D271" s="530" t="s">
        <v>94</v>
      </c>
      <c r="E271" s="461">
        <v>100000</v>
      </c>
      <c r="F271" s="583">
        <v>3650</v>
      </c>
      <c r="G271" s="533">
        <f t="shared" si="4"/>
        <v>27.397260273972602</v>
      </c>
      <c r="H271" s="722" t="s">
        <v>42</v>
      </c>
      <c r="I271" s="253" t="s">
        <v>18</v>
      </c>
      <c r="J271" s="335" t="s">
        <v>504</v>
      </c>
      <c r="K271" s="252" t="s">
        <v>74</v>
      </c>
      <c r="L271" s="252" t="s">
        <v>63</v>
      </c>
      <c r="M271" s="210"/>
      <c r="N271" s="211"/>
    </row>
    <row r="272" spans="1:14" x14ac:dyDescent="0.25">
      <c r="A272" s="48">
        <v>44244</v>
      </c>
      <c r="B272" s="530" t="s">
        <v>357</v>
      </c>
      <c r="C272" s="530" t="s">
        <v>253</v>
      </c>
      <c r="D272" s="530" t="s">
        <v>94</v>
      </c>
      <c r="E272" s="461">
        <v>4500</v>
      </c>
      <c r="F272" s="583">
        <v>3650</v>
      </c>
      <c r="G272" s="533">
        <f t="shared" si="4"/>
        <v>1.2328767123287672</v>
      </c>
      <c r="H272" s="722" t="s">
        <v>42</v>
      </c>
      <c r="I272" s="253" t="s">
        <v>18</v>
      </c>
      <c r="J272" s="335" t="s">
        <v>374</v>
      </c>
      <c r="K272" s="252" t="s">
        <v>74</v>
      </c>
      <c r="L272" s="252" t="s">
        <v>63</v>
      </c>
      <c r="M272" s="210"/>
      <c r="N272" s="211"/>
    </row>
    <row r="273" spans="1:14" x14ac:dyDescent="0.25">
      <c r="A273" s="48">
        <v>44244</v>
      </c>
      <c r="B273" s="530" t="s">
        <v>359</v>
      </c>
      <c r="C273" s="530" t="s">
        <v>360</v>
      </c>
      <c r="D273" s="530" t="s">
        <v>94</v>
      </c>
      <c r="E273" s="461">
        <v>7000</v>
      </c>
      <c r="F273" s="583">
        <v>3650</v>
      </c>
      <c r="G273" s="533">
        <f t="shared" si="4"/>
        <v>1.9178082191780821</v>
      </c>
      <c r="H273" s="722" t="s">
        <v>42</v>
      </c>
      <c r="I273" s="253" t="s">
        <v>18</v>
      </c>
      <c r="J273" s="335" t="s">
        <v>374</v>
      </c>
      <c r="K273" s="252" t="s">
        <v>74</v>
      </c>
      <c r="L273" s="252" t="s">
        <v>63</v>
      </c>
      <c r="M273" s="210"/>
      <c r="N273" s="211"/>
    </row>
    <row r="274" spans="1:14" x14ac:dyDescent="0.25">
      <c r="A274" s="48">
        <v>44244</v>
      </c>
      <c r="B274" s="530" t="s">
        <v>69</v>
      </c>
      <c r="C274" s="530" t="s">
        <v>68</v>
      </c>
      <c r="D274" s="707" t="s">
        <v>53</v>
      </c>
      <c r="E274" s="461">
        <v>8000</v>
      </c>
      <c r="F274" s="583">
        <v>3650</v>
      </c>
      <c r="G274" s="533">
        <f t="shared" si="4"/>
        <v>2.1917808219178081</v>
      </c>
      <c r="H274" s="722" t="s">
        <v>54</v>
      </c>
      <c r="I274" s="253" t="s">
        <v>18</v>
      </c>
      <c r="J274" s="335" t="s">
        <v>341</v>
      </c>
      <c r="K274" s="252" t="s">
        <v>74</v>
      </c>
      <c r="L274" s="252" t="s">
        <v>63</v>
      </c>
      <c r="M274" s="210"/>
      <c r="N274" s="211"/>
    </row>
    <row r="275" spans="1:14" x14ac:dyDescent="0.25">
      <c r="A275" s="48">
        <v>44244</v>
      </c>
      <c r="B275" s="530" t="s">
        <v>69</v>
      </c>
      <c r="C275" s="530" t="s">
        <v>68</v>
      </c>
      <c r="D275" s="707" t="s">
        <v>53</v>
      </c>
      <c r="E275" s="461">
        <v>6000</v>
      </c>
      <c r="F275" s="583">
        <v>3650</v>
      </c>
      <c r="G275" s="533">
        <f t="shared" si="4"/>
        <v>1.6438356164383561</v>
      </c>
      <c r="H275" s="722" t="s">
        <v>54</v>
      </c>
      <c r="I275" s="253" t="s">
        <v>18</v>
      </c>
      <c r="J275" s="335" t="s">
        <v>341</v>
      </c>
      <c r="K275" s="252" t="s">
        <v>74</v>
      </c>
      <c r="L275" s="252" t="s">
        <v>63</v>
      </c>
      <c r="M275" s="210"/>
      <c r="N275" s="211"/>
    </row>
    <row r="276" spans="1:14" x14ac:dyDescent="0.25">
      <c r="A276" s="48">
        <v>44244</v>
      </c>
      <c r="B276" s="530" t="s">
        <v>69</v>
      </c>
      <c r="C276" s="530" t="s">
        <v>68</v>
      </c>
      <c r="D276" s="707" t="s">
        <v>53</v>
      </c>
      <c r="E276" s="461">
        <v>7000</v>
      </c>
      <c r="F276" s="583">
        <v>3650</v>
      </c>
      <c r="G276" s="533">
        <f t="shared" si="4"/>
        <v>1.9178082191780821</v>
      </c>
      <c r="H276" s="722" t="s">
        <v>54</v>
      </c>
      <c r="I276" s="253" t="s">
        <v>18</v>
      </c>
      <c r="J276" s="335" t="s">
        <v>341</v>
      </c>
      <c r="K276" s="252" t="s">
        <v>74</v>
      </c>
      <c r="L276" s="252" t="s">
        <v>63</v>
      </c>
      <c r="M276" s="210"/>
      <c r="N276" s="211"/>
    </row>
    <row r="277" spans="1:14" x14ac:dyDescent="0.25">
      <c r="A277" s="48">
        <v>44245</v>
      </c>
      <c r="B277" s="587" t="s">
        <v>69</v>
      </c>
      <c r="C277" s="590" t="s">
        <v>68</v>
      </c>
      <c r="D277" s="591" t="s">
        <v>14</v>
      </c>
      <c r="E277" s="209">
        <v>5000</v>
      </c>
      <c r="F277" s="583">
        <v>3650</v>
      </c>
      <c r="G277" s="533">
        <f t="shared" si="4"/>
        <v>1.3698630136986301</v>
      </c>
      <c r="H277" s="722" t="s">
        <v>42</v>
      </c>
      <c r="I277" s="253" t="s">
        <v>18</v>
      </c>
      <c r="J277" s="335" t="s">
        <v>378</v>
      </c>
      <c r="K277" s="252" t="s">
        <v>74</v>
      </c>
      <c r="L277" s="252" t="s">
        <v>63</v>
      </c>
      <c r="M277" s="210"/>
      <c r="N277" s="211"/>
    </row>
    <row r="278" spans="1:14" x14ac:dyDescent="0.25">
      <c r="A278" s="48">
        <v>44245</v>
      </c>
      <c r="B278" s="587" t="s">
        <v>69</v>
      </c>
      <c r="C278" s="590" t="s">
        <v>68</v>
      </c>
      <c r="D278" s="591" t="s">
        <v>14</v>
      </c>
      <c r="E278" s="209">
        <v>4000</v>
      </c>
      <c r="F278" s="583">
        <v>3650</v>
      </c>
      <c r="G278" s="533">
        <f t="shared" si="4"/>
        <v>1.095890410958904</v>
      </c>
      <c r="H278" s="722" t="s">
        <v>42</v>
      </c>
      <c r="I278" s="253" t="s">
        <v>18</v>
      </c>
      <c r="J278" s="335" t="s">
        <v>378</v>
      </c>
      <c r="K278" s="252" t="s">
        <v>74</v>
      </c>
      <c r="L278" s="252" t="s">
        <v>63</v>
      </c>
      <c r="M278" s="210"/>
      <c r="N278" s="211"/>
    </row>
    <row r="279" spans="1:14" x14ac:dyDescent="0.25">
      <c r="A279" s="48">
        <v>44245</v>
      </c>
      <c r="B279" s="587" t="s">
        <v>69</v>
      </c>
      <c r="C279" s="590" t="s">
        <v>68</v>
      </c>
      <c r="D279" s="591" t="s">
        <v>14</v>
      </c>
      <c r="E279" s="209">
        <v>1000</v>
      </c>
      <c r="F279" s="583">
        <v>3650</v>
      </c>
      <c r="G279" s="533">
        <f t="shared" si="4"/>
        <v>0.27397260273972601</v>
      </c>
      <c r="H279" s="722" t="s">
        <v>42</v>
      </c>
      <c r="I279" s="253" t="s">
        <v>18</v>
      </c>
      <c r="J279" s="335" t="s">
        <v>378</v>
      </c>
      <c r="K279" s="252" t="s">
        <v>74</v>
      </c>
      <c r="L279" s="252" t="s">
        <v>63</v>
      </c>
      <c r="M279" s="210"/>
      <c r="N279" s="211"/>
    </row>
    <row r="280" spans="1:14" x14ac:dyDescent="0.25">
      <c r="A280" s="48">
        <v>44245</v>
      </c>
      <c r="B280" s="530" t="s">
        <v>381</v>
      </c>
      <c r="C280" s="530" t="s">
        <v>253</v>
      </c>
      <c r="D280" s="530" t="s">
        <v>94</v>
      </c>
      <c r="E280" s="791">
        <v>79036</v>
      </c>
      <c r="F280" s="583">
        <v>3650</v>
      </c>
      <c r="G280" s="533">
        <f t="shared" si="4"/>
        <v>21.653698630136986</v>
      </c>
      <c r="H280" s="722" t="s">
        <v>42</v>
      </c>
      <c r="I280" s="253" t="s">
        <v>18</v>
      </c>
      <c r="J280" s="335" t="s">
        <v>505</v>
      </c>
      <c r="K280" s="252" t="s">
        <v>74</v>
      </c>
      <c r="L280" s="252" t="s">
        <v>63</v>
      </c>
      <c r="M280" s="210"/>
      <c r="N280" s="211"/>
    </row>
    <row r="281" spans="1:14" x14ac:dyDescent="0.25">
      <c r="A281" s="736">
        <v>44245</v>
      </c>
      <c r="B281" s="224" t="s">
        <v>382</v>
      </c>
      <c r="C281" s="224" t="s">
        <v>121</v>
      </c>
      <c r="D281" s="224" t="s">
        <v>14</v>
      </c>
      <c r="E281" s="282">
        <v>654720</v>
      </c>
      <c r="F281" s="583">
        <v>3650</v>
      </c>
      <c r="G281" s="533">
        <f t="shared" si="4"/>
        <v>179.37534246575342</v>
      </c>
      <c r="H281" s="722" t="s">
        <v>135</v>
      </c>
      <c r="I281" s="253" t="s">
        <v>18</v>
      </c>
      <c r="J281" s="335" t="s">
        <v>506</v>
      </c>
      <c r="K281" s="252" t="s">
        <v>74</v>
      </c>
      <c r="L281" s="252" t="s">
        <v>63</v>
      </c>
      <c r="M281" s="210"/>
      <c r="N281" s="211"/>
    </row>
    <row r="282" spans="1:14" x14ac:dyDescent="0.25">
      <c r="A282" s="736">
        <v>44245</v>
      </c>
      <c r="B282" s="258" t="s">
        <v>383</v>
      </c>
      <c r="C282" s="218" t="s">
        <v>121</v>
      </c>
      <c r="D282" s="218" t="s">
        <v>53</v>
      </c>
      <c r="E282" s="227">
        <v>408960</v>
      </c>
      <c r="F282" s="583">
        <v>3650</v>
      </c>
      <c r="G282" s="533">
        <f t="shared" si="4"/>
        <v>112.04383561643836</v>
      </c>
      <c r="H282" s="722" t="s">
        <v>135</v>
      </c>
      <c r="I282" s="253" t="s">
        <v>18</v>
      </c>
      <c r="J282" s="335" t="s">
        <v>506</v>
      </c>
      <c r="K282" s="252" t="s">
        <v>74</v>
      </c>
      <c r="L282" s="252" t="s">
        <v>63</v>
      </c>
      <c r="M282" s="210"/>
      <c r="N282" s="211"/>
    </row>
    <row r="283" spans="1:14" x14ac:dyDescent="0.25">
      <c r="A283" s="736">
        <v>44245</v>
      </c>
      <c r="B283" s="218" t="s">
        <v>384</v>
      </c>
      <c r="C283" s="218" t="s">
        <v>121</v>
      </c>
      <c r="D283" s="218" t="s">
        <v>53</v>
      </c>
      <c r="E283" s="227">
        <v>323550</v>
      </c>
      <c r="F283" s="583">
        <v>3650</v>
      </c>
      <c r="G283" s="533">
        <f t="shared" si="4"/>
        <v>88.643835616438352</v>
      </c>
      <c r="H283" s="722" t="s">
        <v>135</v>
      </c>
      <c r="I283" s="253" t="s">
        <v>18</v>
      </c>
      <c r="J283" s="335" t="s">
        <v>506</v>
      </c>
      <c r="K283" s="252" t="s">
        <v>74</v>
      </c>
      <c r="L283" s="252" t="s">
        <v>63</v>
      </c>
      <c r="M283" s="210"/>
      <c r="N283" s="211"/>
    </row>
    <row r="284" spans="1:14" x14ac:dyDescent="0.25">
      <c r="A284" s="598">
        <v>44245</v>
      </c>
      <c r="B284" s="252" t="s">
        <v>69</v>
      </c>
      <c r="C284" s="216" t="s">
        <v>68</v>
      </c>
      <c r="D284" s="233" t="s">
        <v>93</v>
      </c>
      <c r="E284" s="209">
        <v>9000</v>
      </c>
      <c r="F284" s="583">
        <v>3650</v>
      </c>
      <c r="G284" s="533">
        <f t="shared" si="4"/>
        <v>2.4657534246575343</v>
      </c>
      <c r="H284" s="722" t="s">
        <v>72</v>
      </c>
      <c r="I284" s="253" t="s">
        <v>18</v>
      </c>
      <c r="J284" s="297" t="s">
        <v>408</v>
      </c>
      <c r="K284" s="252" t="s">
        <v>74</v>
      </c>
      <c r="L284" s="252" t="s">
        <v>63</v>
      </c>
      <c r="M284" s="210"/>
      <c r="N284" s="211"/>
    </row>
    <row r="285" spans="1:14" x14ac:dyDescent="0.25">
      <c r="A285" s="598">
        <v>44245</v>
      </c>
      <c r="B285" s="252" t="s">
        <v>69</v>
      </c>
      <c r="C285" s="216" t="s">
        <v>68</v>
      </c>
      <c r="D285" s="233" t="s">
        <v>93</v>
      </c>
      <c r="E285" s="209">
        <v>10000</v>
      </c>
      <c r="F285" s="583">
        <v>3650</v>
      </c>
      <c r="G285" s="533">
        <f t="shared" si="4"/>
        <v>2.7397260273972601</v>
      </c>
      <c r="H285" s="722" t="s">
        <v>72</v>
      </c>
      <c r="I285" s="253" t="s">
        <v>18</v>
      </c>
      <c r="J285" s="297" t="s">
        <v>408</v>
      </c>
      <c r="K285" s="252" t="s">
        <v>74</v>
      </c>
      <c r="L285" s="252" t="s">
        <v>63</v>
      </c>
      <c r="M285" s="210"/>
      <c r="N285" s="211"/>
    </row>
    <row r="286" spans="1:14" x14ac:dyDescent="0.25">
      <c r="A286" s="598">
        <v>44245</v>
      </c>
      <c r="B286" s="252" t="s">
        <v>69</v>
      </c>
      <c r="C286" s="216" t="s">
        <v>68</v>
      </c>
      <c r="D286" s="233" t="s">
        <v>93</v>
      </c>
      <c r="E286" s="229">
        <v>11000</v>
      </c>
      <c r="F286" s="583">
        <v>3650</v>
      </c>
      <c r="G286" s="533">
        <f t="shared" si="4"/>
        <v>3.0136986301369864</v>
      </c>
      <c r="H286" s="722" t="s">
        <v>72</v>
      </c>
      <c r="I286" s="253" t="s">
        <v>18</v>
      </c>
      <c r="J286" s="297" t="s">
        <v>408</v>
      </c>
      <c r="K286" s="252" t="s">
        <v>74</v>
      </c>
      <c r="L286" s="252" t="s">
        <v>63</v>
      </c>
      <c r="M286" s="210"/>
      <c r="N286" s="211"/>
    </row>
    <row r="287" spans="1:14" x14ac:dyDescent="0.25">
      <c r="A287" s="598">
        <v>44245</v>
      </c>
      <c r="B287" s="252" t="s">
        <v>69</v>
      </c>
      <c r="C287" s="216" t="s">
        <v>68</v>
      </c>
      <c r="D287" s="233" t="s">
        <v>93</v>
      </c>
      <c r="E287" s="467">
        <v>7000</v>
      </c>
      <c r="F287" s="583">
        <v>3650</v>
      </c>
      <c r="G287" s="533">
        <f t="shared" si="4"/>
        <v>1.9178082191780821</v>
      </c>
      <c r="H287" s="722" t="s">
        <v>72</v>
      </c>
      <c r="I287" s="253" t="s">
        <v>18</v>
      </c>
      <c r="J287" s="297" t="s">
        <v>408</v>
      </c>
      <c r="K287" s="252" t="s">
        <v>74</v>
      </c>
      <c r="L287" s="252" t="s">
        <v>63</v>
      </c>
      <c r="M287" s="210"/>
      <c r="N287" s="211"/>
    </row>
    <row r="288" spans="1:14" x14ac:dyDescent="0.25">
      <c r="A288" s="598">
        <v>44245</v>
      </c>
      <c r="B288" s="216" t="s">
        <v>95</v>
      </c>
      <c r="C288" s="216" t="s">
        <v>95</v>
      </c>
      <c r="D288" s="216" t="s">
        <v>93</v>
      </c>
      <c r="E288" s="234">
        <v>1000</v>
      </c>
      <c r="F288" s="583">
        <v>3650</v>
      </c>
      <c r="G288" s="533">
        <f t="shared" si="4"/>
        <v>0.27397260273972601</v>
      </c>
      <c r="H288" s="722" t="s">
        <v>72</v>
      </c>
      <c r="I288" s="253" t="s">
        <v>18</v>
      </c>
      <c r="J288" s="297" t="s">
        <v>408</v>
      </c>
      <c r="K288" s="252" t="s">
        <v>74</v>
      </c>
      <c r="L288" s="252" t="s">
        <v>63</v>
      </c>
      <c r="M288" s="210"/>
      <c r="N288" s="211"/>
    </row>
    <row r="289" spans="1:14" x14ac:dyDescent="0.25">
      <c r="A289" s="598">
        <v>44245</v>
      </c>
      <c r="B289" s="216" t="s">
        <v>95</v>
      </c>
      <c r="C289" s="216" t="s">
        <v>95</v>
      </c>
      <c r="D289" s="216" t="s">
        <v>93</v>
      </c>
      <c r="E289" s="234">
        <v>5000</v>
      </c>
      <c r="F289" s="583">
        <v>3650</v>
      </c>
      <c r="G289" s="533">
        <f>E289/F289</f>
        <v>1.3698630136986301</v>
      </c>
      <c r="H289" s="722" t="s">
        <v>72</v>
      </c>
      <c r="I289" s="253" t="s">
        <v>18</v>
      </c>
      <c r="J289" s="297" t="s">
        <v>408</v>
      </c>
      <c r="K289" s="252" t="s">
        <v>74</v>
      </c>
      <c r="L289" s="252" t="s">
        <v>63</v>
      </c>
      <c r="M289" s="210"/>
      <c r="N289" s="211"/>
    </row>
    <row r="290" spans="1:14" x14ac:dyDescent="0.25">
      <c r="A290" s="598">
        <v>44245</v>
      </c>
      <c r="B290" s="216" t="s">
        <v>95</v>
      </c>
      <c r="C290" s="216" t="s">
        <v>95</v>
      </c>
      <c r="D290" s="216" t="s">
        <v>93</v>
      </c>
      <c r="E290" s="209">
        <v>4000</v>
      </c>
      <c r="F290" s="583">
        <v>3650</v>
      </c>
      <c r="G290" s="533">
        <f t="shared" ref="G290:G327" si="5">E290/F290</f>
        <v>1.095890410958904</v>
      </c>
      <c r="H290" s="722" t="s">
        <v>72</v>
      </c>
      <c r="I290" s="253" t="s">
        <v>18</v>
      </c>
      <c r="J290" s="297" t="s">
        <v>408</v>
      </c>
      <c r="K290" s="252" t="s">
        <v>74</v>
      </c>
      <c r="L290" s="252" t="s">
        <v>63</v>
      </c>
      <c r="M290" s="210"/>
      <c r="N290" s="211"/>
    </row>
    <row r="291" spans="1:14" x14ac:dyDescent="0.25">
      <c r="A291" s="217">
        <v>44245</v>
      </c>
      <c r="B291" s="216" t="s">
        <v>69</v>
      </c>
      <c r="C291" s="216" t="s">
        <v>68</v>
      </c>
      <c r="D291" s="233" t="s">
        <v>93</v>
      </c>
      <c r="E291" s="510">
        <v>7000</v>
      </c>
      <c r="F291" s="583">
        <v>3650</v>
      </c>
      <c r="G291" s="533">
        <f t="shared" si="5"/>
        <v>1.9178082191780821</v>
      </c>
      <c r="H291" s="722" t="s">
        <v>71</v>
      </c>
      <c r="I291" s="253" t="s">
        <v>18</v>
      </c>
      <c r="J291" s="830" t="s">
        <v>407</v>
      </c>
      <c r="K291" s="252" t="s">
        <v>74</v>
      </c>
      <c r="L291" s="252" t="s">
        <v>63</v>
      </c>
      <c r="M291" s="210"/>
      <c r="N291" s="211"/>
    </row>
    <row r="292" spans="1:14" x14ac:dyDescent="0.25">
      <c r="A292" s="217">
        <v>44245</v>
      </c>
      <c r="B292" s="216" t="s">
        <v>69</v>
      </c>
      <c r="C292" s="216" t="s">
        <v>68</v>
      </c>
      <c r="D292" s="233" t="s">
        <v>93</v>
      </c>
      <c r="E292" s="209">
        <v>12000</v>
      </c>
      <c r="F292" s="583">
        <v>3650</v>
      </c>
      <c r="G292" s="533">
        <f>E292/F292</f>
        <v>3.2876712328767121</v>
      </c>
      <c r="H292" s="722" t="s">
        <v>71</v>
      </c>
      <c r="I292" s="253" t="s">
        <v>18</v>
      </c>
      <c r="J292" s="830" t="s">
        <v>407</v>
      </c>
      <c r="K292" s="252" t="s">
        <v>74</v>
      </c>
      <c r="L292" s="252" t="s">
        <v>63</v>
      </c>
      <c r="M292" s="210"/>
      <c r="N292" s="211"/>
    </row>
    <row r="293" spans="1:14" x14ac:dyDescent="0.25">
      <c r="A293" s="217">
        <v>44245</v>
      </c>
      <c r="B293" s="216" t="s">
        <v>69</v>
      </c>
      <c r="C293" s="216" t="s">
        <v>68</v>
      </c>
      <c r="D293" s="233" t="s">
        <v>93</v>
      </c>
      <c r="E293" s="234">
        <v>12000</v>
      </c>
      <c r="F293" s="583">
        <v>3650</v>
      </c>
      <c r="G293" s="533">
        <f t="shared" si="5"/>
        <v>3.2876712328767121</v>
      </c>
      <c r="H293" s="722" t="s">
        <v>71</v>
      </c>
      <c r="I293" s="253" t="s">
        <v>18</v>
      </c>
      <c r="J293" s="830" t="s">
        <v>407</v>
      </c>
      <c r="K293" s="252" t="s">
        <v>74</v>
      </c>
      <c r="L293" s="252" t="s">
        <v>63</v>
      </c>
      <c r="M293" s="210"/>
      <c r="N293" s="211"/>
    </row>
    <row r="294" spans="1:14" x14ac:dyDescent="0.25">
      <c r="A294" s="217">
        <v>44245</v>
      </c>
      <c r="B294" s="216" t="s">
        <v>69</v>
      </c>
      <c r="C294" s="216" t="s">
        <v>68</v>
      </c>
      <c r="D294" s="233" t="s">
        <v>93</v>
      </c>
      <c r="E294" s="247">
        <v>7000</v>
      </c>
      <c r="F294" s="583">
        <v>3650</v>
      </c>
      <c r="G294" s="533">
        <f t="shared" si="5"/>
        <v>1.9178082191780821</v>
      </c>
      <c r="H294" s="722" t="s">
        <v>71</v>
      </c>
      <c r="I294" s="253" t="s">
        <v>18</v>
      </c>
      <c r="J294" s="830" t="s">
        <v>407</v>
      </c>
      <c r="K294" s="252" t="s">
        <v>74</v>
      </c>
      <c r="L294" s="252" t="s">
        <v>63</v>
      </c>
      <c r="M294" s="210"/>
      <c r="N294" s="211"/>
    </row>
    <row r="295" spans="1:14" x14ac:dyDescent="0.25">
      <c r="A295" s="217">
        <v>44245</v>
      </c>
      <c r="B295" s="216" t="s">
        <v>95</v>
      </c>
      <c r="C295" s="216" t="s">
        <v>95</v>
      </c>
      <c r="D295" s="233" t="s">
        <v>93</v>
      </c>
      <c r="E295" s="229">
        <v>5000</v>
      </c>
      <c r="F295" s="583">
        <v>3650</v>
      </c>
      <c r="G295" s="533">
        <f t="shared" si="5"/>
        <v>1.3698630136986301</v>
      </c>
      <c r="H295" s="722" t="s">
        <v>71</v>
      </c>
      <c r="I295" s="253" t="s">
        <v>18</v>
      </c>
      <c r="J295" s="830" t="s">
        <v>407</v>
      </c>
      <c r="K295" s="252" t="s">
        <v>74</v>
      </c>
      <c r="L295" s="252" t="s">
        <v>63</v>
      </c>
      <c r="M295" s="210"/>
      <c r="N295" s="211"/>
    </row>
    <row r="296" spans="1:14" x14ac:dyDescent="0.25">
      <c r="A296" s="217">
        <v>44245</v>
      </c>
      <c r="B296" s="216" t="s">
        <v>95</v>
      </c>
      <c r="C296" s="216" t="s">
        <v>95</v>
      </c>
      <c r="D296" s="233" t="s">
        <v>93</v>
      </c>
      <c r="E296" s="229">
        <v>3000</v>
      </c>
      <c r="F296" s="583">
        <v>3650</v>
      </c>
      <c r="G296" s="533">
        <f t="shared" si="5"/>
        <v>0.82191780821917804</v>
      </c>
      <c r="H296" s="722" t="s">
        <v>71</v>
      </c>
      <c r="I296" s="253" t="s">
        <v>18</v>
      </c>
      <c r="J296" s="830" t="s">
        <v>407</v>
      </c>
      <c r="K296" s="252" t="s">
        <v>74</v>
      </c>
      <c r="L296" s="252" t="s">
        <v>63</v>
      </c>
      <c r="M296" s="210"/>
      <c r="N296" s="211"/>
    </row>
    <row r="297" spans="1:14" x14ac:dyDescent="0.25">
      <c r="A297" s="217">
        <v>44245</v>
      </c>
      <c r="B297" s="216" t="s">
        <v>95</v>
      </c>
      <c r="C297" s="216" t="s">
        <v>95</v>
      </c>
      <c r="D297" s="233" t="s">
        <v>93</v>
      </c>
      <c r="E297" s="227">
        <v>2000</v>
      </c>
      <c r="F297" s="583">
        <v>3650</v>
      </c>
      <c r="G297" s="533">
        <f t="shared" si="5"/>
        <v>0.54794520547945202</v>
      </c>
      <c r="H297" s="722" t="s">
        <v>71</v>
      </c>
      <c r="I297" s="253" t="s">
        <v>18</v>
      </c>
      <c r="J297" s="830" t="s">
        <v>407</v>
      </c>
      <c r="K297" s="252" t="s">
        <v>74</v>
      </c>
      <c r="L297" s="252" t="s">
        <v>63</v>
      </c>
      <c r="M297" s="210"/>
      <c r="N297" s="211"/>
    </row>
    <row r="298" spans="1:14" x14ac:dyDescent="0.25">
      <c r="A298" s="217">
        <v>44246</v>
      </c>
      <c r="B298" s="216" t="s">
        <v>69</v>
      </c>
      <c r="C298" s="216" t="s">
        <v>68</v>
      </c>
      <c r="D298" s="216" t="s">
        <v>93</v>
      </c>
      <c r="E298" s="209">
        <v>11000</v>
      </c>
      <c r="F298" s="583">
        <v>3650</v>
      </c>
      <c r="G298" s="533">
        <f t="shared" si="5"/>
        <v>3.0136986301369864</v>
      </c>
      <c r="H298" s="722" t="s">
        <v>72</v>
      </c>
      <c r="I298" s="253" t="s">
        <v>18</v>
      </c>
      <c r="J298" s="297" t="s">
        <v>415</v>
      </c>
      <c r="K298" s="252" t="s">
        <v>74</v>
      </c>
      <c r="L298" s="252" t="s">
        <v>63</v>
      </c>
      <c r="M298" s="210"/>
      <c r="N298" s="211"/>
    </row>
    <row r="299" spans="1:14" x14ac:dyDescent="0.25">
      <c r="A299" s="217">
        <v>44246</v>
      </c>
      <c r="B299" s="216" t="s">
        <v>69</v>
      </c>
      <c r="C299" s="216" t="s">
        <v>68</v>
      </c>
      <c r="D299" s="216" t="s">
        <v>93</v>
      </c>
      <c r="E299" s="209">
        <v>8000</v>
      </c>
      <c r="F299" s="583">
        <v>3650</v>
      </c>
      <c r="G299" s="533">
        <f t="shared" si="5"/>
        <v>2.1917808219178081</v>
      </c>
      <c r="H299" s="722" t="s">
        <v>72</v>
      </c>
      <c r="I299" s="253" t="s">
        <v>18</v>
      </c>
      <c r="J299" s="297" t="s">
        <v>415</v>
      </c>
      <c r="K299" s="252" t="s">
        <v>74</v>
      </c>
      <c r="L299" s="252" t="s">
        <v>63</v>
      </c>
      <c r="M299" s="210"/>
      <c r="N299" s="211"/>
    </row>
    <row r="300" spans="1:14" x14ac:dyDescent="0.25">
      <c r="A300" s="217">
        <v>44246</v>
      </c>
      <c r="B300" s="216" t="s">
        <v>69</v>
      </c>
      <c r="C300" s="216" t="s">
        <v>68</v>
      </c>
      <c r="D300" s="216" t="s">
        <v>93</v>
      </c>
      <c r="E300" s="240">
        <v>9000</v>
      </c>
      <c r="F300" s="583">
        <v>3650</v>
      </c>
      <c r="G300" s="533">
        <f t="shared" si="5"/>
        <v>2.4657534246575343</v>
      </c>
      <c r="H300" s="722" t="s">
        <v>72</v>
      </c>
      <c r="I300" s="253" t="s">
        <v>18</v>
      </c>
      <c r="J300" s="297" t="s">
        <v>415</v>
      </c>
      <c r="K300" s="252" t="s">
        <v>74</v>
      </c>
      <c r="L300" s="252" t="s">
        <v>63</v>
      </c>
      <c r="M300" s="210"/>
      <c r="N300" s="211"/>
    </row>
    <row r="301" spans="1:14" x14ac:dyDescent="0.25">
      <c r="A301" s="217">
        <v>44246</v>
      </c>
      <c r="B301" s="216" t="s">
        <v>95</v>
      </c>
      <c r="C301" s="216" t="s">
        <v>95</v>
      </c>
      <c r="D301" s="216" t="s">
        <v>93</v>
      </c>
      <c r="E301" s="209">
        <v>6000</v>
      </c>
      <c r="F301" s="583">
        <v>3650</v>
      </c>
      <c r="G301" s="533">
        <f t="shared" si="5"/>
        <v>1.6438356164383561</v>
      </c>
      <c r="H301" s="722" t="s">
        <v>72</v>
      </c>
      <c r="I301" s="253" t="s">
        <v>18</v>
      </c>
      <c r="J301" s="297" t="s">
        <v>415</v>
      </c>
      <c r="K301" s="252" t="s">
        <v>74</v>
      </c>
      <c r="L301" s="252" t="s">
        <v>63</v>
      </c>
      <c r="M301" s="210"/>
      <c r="N301" s="211"/>
    </row>
    <row r="302" spans="1:14" x14ac:dyDescent="0.25">
      <c r="A302" s="217">
        <v>44246</v>
      </c>
      <c r="B302" s="216" t="s">
        <v>95</v>
      </c>
      <c r="C302" s="216" t="s">
        <v>95</v>
      </c>
      <c r="D302" s="216" t="s">
        <v>93</v>
      </c>
      <c r="E302" s="209">
        <v>2000</v>
      </c>
      <c r="F302" s="583">
        <v>3650</v>
      </c>
      <c r="G302" s="533">
        <f t="shared" si="5"/>
        <v>0.54794520547945202</v>
      </c>
      <c r="H302" s="722" t="s">
        <v>72</v>
      </c>
      <c r="I302" s="253" t="s">
        <v>18</v>
      </c>
      <c r="J302" s="297" t="s">
        <v>415</v>
      </c>
      <c r="K302" s="252" t="s">
        <v>74</v>
      </c>
      <c r="L302" s="252" t="s">
        <v>63</v>
      </c>
      <c r="M302" s="210"/>
      <c r="N302" s="211"/>
    </row>
    <row r="303" spans="1:14" x14ac:dyDescent="0.25">
      <c r="A303" s="217">
        <v>44246</v>
      </c>
      <c r="B303" s="216" t="s">
        <v>95</v>
      </c>
      <c r="C303" s="216" t="s">
        <v>95</v>
      </c>
      <c r="D303" s="216" t="s">
        <v>93</v>
      </c>
      <c r="E303" s="209">
        <v>2000</v>
      </c>
      <c r="F303" s="583">
        <v>3650</v>
      </c>
      <c r="G303" s="533">
        <f t="shared" si="5"/>
        <v>0.54794520547945202</v>
      </c>
      <c r="H303" s="722" t="s">
        <v>72</v>
      </c>
      <c r="I303" s="253" t="s">
        <v>18</v>
      </c>
      <c r="J303" s="297" t="s">
        <v>415</v>
      </c>
      <c r="K303" s="252" t="s">
        <v>74</v>
      </c>
      <c r="L303" s="252" t="s">
        <v>63</v>
      </c>
      <c r="M303" s="210"/>
      <c r="N303" s="211"/>
    </row>
    <row r="304" spans="1:14" x14ac:dyDescent="0.25">
      <c r="A304" s="222">
        <v>44246</v>
      </c>
      <c r="B304" s="218" t="s">
        <v>69</v>
      </c>
      <c r="C304" s="218" t="s">
        <v>68</v>
      </c>
      <c r="D304" s="218" t="s">
        <v>93</v>
      </c>
      <c r="E304" s="240">
        <v>11000</v>
      </c>
      <c r="F304" s="583">
        <v>3650</v>
      </c>
      <c r="G304" s="533">
        <f t="shared" si="5"/>
        <v>3.0136986301369864</v>
      </c>
      <c r="H304" s="722" t="s">
        <v>71</v>
      </c>
      <c r="I304" s="253" t="s">
        <v>18</v>
      </c>
      <c r="J304" s="830" t="s">
        <v>419</v>
      </c>
      <c r="K304" s="252" t="s">
        <v>74</v>
      </c>
      <c r="L304" s="252" t="s">
        <v>63</v>
      </c>
      <c r="M304" s="210"/>
      <c r="N304" s="211"/>
    </row>
    <row r="305" spans="1:14" x14ac:dyDescent="0.25">
      <c r="A305" s="222">
        <v>44246</v>
      </c>
      <c r="B305" s="218" t="s">
        <v>69</v>
      </c>
      <c r="C305" s="218" t="s">
        <v>68</v>
      </c>
      <c r="D305" s="218" t="s">
        <v>93</v>
      </c>
      <c r="E305" s="229">
        <v>12000</v>
      </c>
      <c r="F305" s="583">
        <v>3650</v>
      </c>
      <c r="G305" s="533">
        <f t="shared" si="5"/>
        <v>3.2876712328767121</v>
      </c>
      <c r="H305" s="722" t="s">
        <v>71</v>
      </c>
      <c r="I305" s="253" t="s">
        <v>18</v>
      </c>
      <c r="J305" s="830" t="s">
        <v>419</v>
      </c>
      <c r="K305" s="252" t="s">
        <v>74</v>
      </c>
      <c r="L305" s="252" t="s">
        <v>63</v>
      </c>
      <c r="M305" s="210"/>
      <c r="N305" s="211"/>
    </row>
    <row r="306" spans="1:14" x14ac:dyDescent="0.25">
      <c r="A306" s="222">
        <v>44246</v>
      </c>
      <c r="B306" s="218" t="s">
        <v>69</v>
      </c>
      <c r="C306" s="218" t="s">
        <v>68</v>
      </c>
      <c r="D306" s="218" t="s">
        <v>93</v>
      </c>
      <c r="E306" s="896">
        <v>7000</v>
      </c>
      <c r="F306" s="583">
        <v>3650</v>
      </c>
      <c r="G306" s="533">
        <f t="shared" si="5"/>
        <v>1.9178082191780821</v>
      </c>
      <c r="H306" s="722" t="s">
        <v>71</v>
      </c>
      <c r="I306" s="253" t="s">
        <v>18</v>
      </c>
      <c r="J306" s="830" t="s">
        <v>419</v>
      </c>
      <c r="K306" s="252" t="s">
        <v>74</v>
      </c>
      <c r="L306" s="252" t="s">
        <v>63</v>
      </c>
      <c r="M306" s="210"/>
      <c r="N306" s="211"/>
    </row>
    <row r="307" spans="1:14" x14ac:dyDescent="0.25">
      <c r="A307" s="222">
        <v>44246</v>
      </c>
      <c r="B307" s="216" t="s">
        <v>95</v>
      </c>
      <c r="C307" s="216" t="s">
        <v>95</v>
      </c>
      <c r="D307" s="216" t="s">
        <v>93</v>
      </c>
      <c r="E307" s="234">
        <v>7000</v>
      </c>
      <c r="F307" s="583">
        <v>3650</v>
      </c>
      <c r="G307" s="533">
        <f t="shared" si="5"/>
        <v>1.9178082191780821</v>
      </c>
      <c r="H307" s="722" t="s">
        <v>71</v>
      </c>
      <c r="I307" s="253" t="s">
        <v>18</v>
      </c>
      <c r="J307" s="830" t="s">
        <v>419</v>
      </c>
      <c r="K307" s="252" t="s">
        <v>74</v>
      </c>
      <c r="L307" s="252" t="s">
        <v>63</v>
      </c>
      <c r="M307" s="210"/>
      <c r="N307" s="211"/>
    </row>
    <row r="308" spans="1:14" x14ac:dyDescent="0.25">
      <c r="A308" s="222">
        <v>44246</v>
      </c>
      <c r="B308" s="216" t="s">
        <v>95</v>
      </c>
      <c r="C308" s="216" t="s">
        <v>95</v>
      </c>
      <c r="D308" s="216" t="s">
        <v>93</v>
      </c>
      <c r="E308" s="209">
        <v>2000</v>
      </c>
      <c r="F308" s="583">
        <v>3650</v>
      </c>
      <c r="G308" s="533">
        <f t="shared" si="5"/>
        <v>0.54794520547945202</v>
      </c>
      <c r="H308" s="722" t="s">
        <v>71</v>
      </c>
      <c r="I308" s="253" t="s">
        <v>18</v>
      </c>
      <c r="J308" s="830" t="s">
        <v>419</v>
      </c>
      <c r="K308" s="252" t="s">
        <v>74</v>
      </c>
      <c r="L308" s="252" t="s">
        <v>63</v>
      </c>
      <c r="M308" s="210"/>
      <c r="N308" s="211"/>
    </row>
    <row r="309" spans="1:14" x14ac:dyDescent="0.25">
      <c r="A309" s="222">
        <v>44246</v>
      </c>
      <c r="B309" s="216" t="s">
        <v>95</v>
      </c>
      <c r="C309" s="216" t="s">
        <v>95</v>
      </c>
      <c r="D309" s="216" t="s">
        <v>93</v>
      </c>
      <c r="E309" s="209">
        <v>1000</v>
      </c>
      <c r="F309" s="583">
        <v>3650</v>
      </c>
      <c r="G309" s="533">
        <f t="shared" si="5"/>
        <v>0.27397260273972601</v>
      </c>
      <c r="H309" s="722" t="s">
        <v>71</v>
      </c>
      <c r="I309" s="253" t="s">
        <v>18</v>
      </c>
      <c r="J309" s="830" t="s">
        <v>419</v>
      </c>
      <c r="K309" s="252" t="s">
        <v>74</v>
      </c>
      <c r="L309" s="252" t="s">
        <v>63</v>
      </c>
      <c r="M309" s="210"/>
      <c r="N309" s="211"/>
    </row>
    <row r="310" spans="1:14" x14ac:dyDescent="0.25">
      <c r="A310" s="222">
        <v>44246</v>
      </c>
      <c r="B310" s="216" t="s">
        <v>498</v>
      </c>
      <c r="C310" s="216" t="s">
        <v>68</v>
      </c>
      <c r="D310" s="216" t="s">
        <v>53</v>
      </c>
      <c r="E310" s="209">
        <v>7000</v>
      </c>
      <c r="F310" s="583">
        <v>3650</v>
      </c>
      <c r="G310" s="533">
        <f t="shared" si="5"/>
        <v>1.9178082191780821</v>
      </c>
      <c r="H310" s="722" t="s">
        <v>54</v>
      </c>
      <c r="I310" s="253" t="s">
        <v>18</v>
      </c>
      <c r="J310" s="830" t="s">
        <v>341</v>
      </c>
      <c r="K310" s="252" t="s">
        <v>74</v>
      </c>
      <c r="L310" s="252" t="s">
        <v>63</v>
      </c>
      <c r="M310" s="210"/>
      <c r="N310" s="211"/>
    </row>
    <row r="311" spans="1:14" x14ac:dyDescent="0.25">
      <c r="A311" s="222">
        <v>44246</v>
      </c>
      <c r="B311" s="216" t="s">
        <v>498</v>
      </c>
      <c r="C311" s="216" t="s">
        <v>68</v>
      </c>
      <c r="D311" s="216" t="s">
        <v>53</v>
      </c>
      <c r="E311" s="209">
        <v>7000</v>
      </c>
      <c r="F311" s="583">
        <v>3650</v>
      </c>
      <c r="G311" s="533">
        <f t="shared" si="5"/>
        <v>1.9178082191780821</v>
      </c>
      <c r="H311" s="722" t="s">
        <v>54</v>
      </c>
      <c r="I311" s="253" t="s">
        <v>18</v>
      </c>
      <c r="J311" s="830" t="s">
        <v>341</v>
      </c>
      <c r="K311" s="252" t="s">
        <v>74</v>
      </c>
      <c r="L311" s="252" t="s">
        <v>63</v>
      </c>
      <c r="M311" s="210"/>
      <c r="N311" s="211"/>
    </row>
    <row r="312" spans="1:14" x14ac:dyDescent="0.25">
      <c r="A312" s="222">
        <v>44246</v>
      </c>
      <c r="B312" s="216" t="s">
        <v>498</v>
      </c>
      <c r="C312" s="216" t="s">
        <v>68</v>
      </c>
      <c r="D312" s="216" t="s">
        <v>53</v>
      </c>
      <c r="E312" s="209">
        <v>9000</v>
      </c>
      <c r="F312" s="583">
        <v>3650</v>
      </c>
      <c r="G312" s="533">
        <f t="shared" si="5"/>
        <v>2.4657534246575343</v>
      </c>
      <c r="H312" s="722" t="s">
        <v>54</v>
      </c>
      <c r="I312" s="253" t="s">
        <v>18</v>
      </c>
      <c r="J312" s="830" t="s">
        <v>341</v>
      </c>
      <c r="K312" s="252" t="s">
        <v>74</v>
      </c>
      <c r="L312" s="252" t="s">
        <v>63</v>
      </c>
      <c r="M312" s="210"/>
      <c r="N312" s="211"/>
    </row>
    <row r="313" spans="1:14" x14ac:dyDescent="0.25">
      <c r="A313" s="48">
        <v>44246</v>
      </c>
      <c r="B313" s="530" t="s">
        <v>171</v>
      </c>
      <c r="C313" s="530" t="s">
        <v>68</v>
      </c>
      <c r="D313" s="707" t="s">
        <v>53</v>
      </c>
      <c r="E313" s="885">
        <v>10000</v>
      </c>
      <c r="F313" s="583">
        <v>3650</v>
      </c>
      <c r="G313" s="533">
        <f t="shared" si="5"/>
        <v>2.7397260273972601</v>
      </c>
      <c r="H313" s="722" t="s">
        <v>54</v>
      </c>
      <c r="I313" s="253" t="s">
        <v>18</v>
      </c>
      <c r="J313" s="298" t="s">
        <v>390</v>
      </c>
      <c r="K313" s="252" t="s">
        <v>74</v>
      </c>
      <c r="L313" s="252" t="s">
        <v>63</v>
      </c>
      <c r="M313" s="210"/>
      <c r="N313" s="211"/>
    </row>
    <row r="314" spans="1:14" x14ac:dyDescent="0.25">
      <c r="A314" s="48">
        <v>44246</v>
      </c>
      <c r="B314" s="530" t="s">
        <v>171</v>
      </c>
      <c r="C314" s="530" t="s">
        <v>68</v>
      </c>
      <c r="D314" s="707" t="s">
        <v>53</v>
      </c>
      <c r="E314" s="885">
        <v>11000</v>
      </c>
      <c r="F314" s="583">
        <v>3650</v>
      </c>
      <c r="G314" s="533">
        <f t="shared" si="5"/>
        <v>3.0136986301369864</v>
      </c>
      <c r="H314" s="722" t="s">
        <v>54</v>
      </c>
      <c r="I314" s="253" t="s">
        <v>18</v>
      </c>
      <c r="J314" s="298" t="s">
        <v>390</v>
      </c>
      <c r="K314" s="252" t="s">
        <v>74</v>
      </c>
      <c r="L314" s="252" t="s">
        <v>63</v>
      </c>
      <c r="M314" s="210"/>
      <c r="N314" s="211"/>
    </row>
    <row r="315" spans="1:14" x14ac:dyDescent="0.25">
      <c r="A315" s="48">
        <v>44247</v>
      </c>
      <c r="B315" s="530" t="s">
        <v>391</v>
      </c>
      <c r="C315" s="530" t="s">
        <v>195</v>
      </c>
      <c r="D315" s="530" t="s">
        <v>195</v>
      </c>
      <c r="E315" s="791">
        <v>330000</v>
      </c>
      <c r="F315" s="583">
        <v>3650</v>
      </c>
      <c r="G315" s="533">
        <f t="shared" si="5"/>
        <v>90.410958904109592</v>
      </c>
      <c r="H315" s="722" t="s">
        <v>42</v>
      </c>
      <c r="I315" s="253" t="s">
        <v>18</v>
      </c>
      <c r="J315" s="830" t="s">
        <v>544</v>
      </c>
      <c r="K315" s="252" t="s">
        <v>74</v>
      </c>
      <c r="L315" s="252" t="s">
        <v>63</v>
      </c>
      <c r="M315" s="210"/>
      <c r="N315" s="211"/>
    </row>
    <row r="316" spans="1:14" x14ac:dyDescent="0.25">
      <c r="A316" s="48">
        <v>44247</v>
      </c>
      <c r="B316" s="530" t="s">
        <v>400</v>
      </c>
      <c r="C316" s="530" t="s">
        <v>119</v>
      </c>
      <c r="D316" s="530" t="s">
        <v>93</v>
      </c>
      <c r="E316" s="461">
        <v>20000</v>
      </c>
      <c r="F316" s="583">
        <v>3650</v>
      </c>
      <c r="G316" s="533">
        <f t="shared" si="5"/>
        <v>5.4794520547945202</v>
      </c>
      <c r="H316" s="722" t="s">
        <v>446</v>
      </c>
      <c r="I316" s="253" t="s">
        <v>18</v>
      </c>
      <c r="J316" s="297" t="s">
        <v>502</v>
      </c>
      <c r="K316" s="252" t="s">
        <v>74</v>
      </c>
      <c r="L316" s="252" t="s">
        <v>63</v>
      </c>
      <c r="M316" s="210"/>
      <c r="N316" s="211"/>
    </row>
    <row r="317" spans="1:14" x14ac:dyDescent="0.25">
      <c r="A317" s="316">
        <v>44247</v>
      </c>
      <c r="B317" s="216" t="s">
        <v>401</v>
      </c>
      <c r="C317" s="216" t="s">
        <v>119</v>
      </c>
      <c r="D317" s="216" t="s">
        <v>93</v>
      </c>
      <c r="E317" s="226">
        <v>6000</v>
      </c>
      <c r="F317" s="583">
        <v>3650</v>
      </c>
      <c r="G317" s="533">
        <f t="shared" si="5"/>
        <v>1.6438356164383561</v>
      </c>
      <c r="H317" s="722" t="s">
        <v>446</v>
      </c>
      <c r="I317" s="253" t="s">
        <v>18</v>
      </c>
      <c r="J317" s="297" t="s">
        <v>502</v>
      </c>
      <c r="K317" s="252" t="s">
        <v>74</v>
      </c>
      <c r="L317" s="252" t="s">
        <v>63</v>
      </c>
      <c r="M317" s="210"/>
      <c r="N317" s="211"/>
    </row>
    <row r="318" spans="1:14" x14ac:dyDescent="0.25">
      <c r="A318" s="217">
        <v>44248</v>
      </c>
      <c r="B318" s="216" t="s">
        <v>69</v>
      </c>
      <c r="C318" s="216" t="s">
        <v>68</v>
      </c>
      <c r="D318" s="216" t="s">
        <v>93</v>
      </c>
      <c r="E318" s="209">
        <v>4000</v>
      </c>
      <c r="F318" s="583">
        <v>3650</v>
      </c>
      <c r="G318" s="533">
        <f t="shared" si="5"/>
        <v>1.095890410958904</v>
      </c>
      <c r="H318" s="722" t="s">
        <v>72</v>
      </c>
      <c r="I318" s="253" t="s">
        <v>18</v>
      </c>
      <c r="J318" s="830" t="s">
        <v>419</v>
      </c>
      <c r="K318" s="252" t="s">
        <v>74</v>
      </c>
      <c r="L318" s="252" t="s">
        <v>63</v>
      </c>
      <c r="M318" s="210"/>
      <c r="N318" s="211"/>
    </row>
    <row r="319" spans="1:14" x14ac:dyDescent="0.25">
      <c r="A319" s="217">
        <v>44248</v>
      </c>
      <c r="B319" s="216" t="s">
        <v>69</v>
      </c>
      <c r="C319" s="216" t="s">
        <v>68</v>
      </c>
      <c r="D319" s="216" t="s">
        <v>93</v>
      </c>
      <c r="E319" s="229">
        <v>8000</v>
      </c>
      <c r="F319" s="583">
        <v>3650</v>
      </c>
      <c r="G319" s="533">
        <f t="shared" si="5"/>
        <v>2.1917808219178081</v>
      </c>
      <c r="H319" s="722" t="s">
        <v>72</v>
      </c>
      <c r="I319" s="253" t="s">
        <v>18</v>
      </c>
      <c r="J319" s="830" t="s">
        <v>419</v>
      </c>
      <c r="K319" s="252" t="s">
        <v>74</v>
      </c>
      <c r="L319" s="252" t="s">
        <v>63</v>
      </c>
      <c r="M319" s="210"/>
      <c r="N319" s="211"/>
    </row>
    <row r="320" spans="1:14" x14ac:dyDescent="0.25">
      <c r="A320" s="217">
        <v>44248</v>
      </c>
      <c r="B320" s="216" t="s">
        <v>69</v>
      </c>
      <c r="C320" s="216" t="s">
        <v>68</v>
      </c>
      <c r="D320" s="216" t="s">
        <v>93</v>
      </c>
      <c r="E320" s="467">
        <v>6000</v>
      </c>
      <c r="F320" s="583">
        <v>3650</v>
      </c>
      <c r="G320" s="533">
        <f t="shared" si="5"/>
        <v>1.6438356164383561</v>
      </c>
      <c r="H320" s="722" t="s">
        <v>72</v>
      </c>
      <c r="I320" s="253" t="s">
        <v>18</v>
      </c>
      <c r="J320" s="830" t="s">
        <v>419</v>
      </c>
      <c r="K320" s="252" t="s">
        <v>74</v>
      </c>
      <c r="L320" s="252" t="s">
        <v>63</v>
      </c>
      <c r="M320" s="210"/>
      <c r="N320" s="211"/>
    </row>
    <row r="321" spans="1:14" x14ac:dyDescent="0.25">
      <c r="A321" s="217">
        <v>44248</v>
      </c>
      <c r="B321" s="216" t="s">
        <v>69</v>
      </c>
      <c r="C321" s="216" t="s">
        <v>68</v>
      </c>
      <c r="D321" s="216" t="s">
        <v>93</v>
      </c>
      <c r="E321" s="234">
        <v>2000</v>
      </c>
      <c r="F321" s="583">
        <v>3650</v>
      </c>
      <c r="G321" s="533">
        <f>E321/F321</f>
        <v>0.54794520547945202</v>
      </c>
      <c r="H321" s="722" t="s">
        <v>72</v>
      </c>
      <c r="I321" s="253" t="s">
        <v>18</v>
      </c>
      <c r="J321" s="830" t="s">
        <v>419</v>
      </c>
      <c r="K321" s="252" t="s">
        <v>74</v>
      </c>
      <c r="L321" s="252" t="s">
        <v>63</v>
      </c>
      <c r="M321" s="210"/>
      <c r="N321" s="211"/>
    </row>
    <row r="322" spans="1:14" x14ac:dyDescent="0.25">
      <c r="A322" s="217">
        <v>44248</v>
      </c>
      <c r="B322" s="216" t="s">
        <v>69</v>
      </c>
      <c r="C322" s="216" t="s">
        <v>68</v>
      </c>
      <c r="D322" s="216" t="s">
        <v>93</v>
      </c>
      <c r="E322" s="234">
        <v>2000</v>
      </c>
      <c r="F322" s="583">
        <v>3650</v>
      </c>
      <c r="G322" s="533">
        <f t="shared" si="5"/>
        <v>0.54794520547945202</v>
      </c>
      <c r="H322" s="722" t="s">
        <v>72</v>
      </c>
      <c r="I322" s="253" t="s">
        <v>18</v>
      </c>
      <c r="J322" s="830" t="s">
        <v>419</v>
      </c>
      <c r="K322" s="252" t="s">
        <v>74</v>
      </c>
      <c r="L322" s="252" t="s">
        <v>63</v>
      </c>
      <c r="M322" s="210"/>
      <c r="N322" s="211"/>
    </row>
    <row r="323" spans="1:14" x14ac:dyDescent="0.25">
      <c r="A323" s="217">
        <v>44248</v>
      </c>
      <c r="B323" s="216" t="s">
        <v>69</v>
      </c>
      <c r="C323" s="216" t="s">
        <v>68</v>
      </c>
      <c r="D323" s="216" t="s">
        <v>93</v>
      </c>
      <c r="E323" s="209">
        <v>24000</v>
      </c>
      <c r="F323" s="583">
        <v>3650</v>
      </c>
      <c r="G323" s="533">
        <f t="shared" si="5"/>
        <v>6.5753424657534243</v>
      </c>
      <c r="H323" s="722" t="s">
        <v>72</v>
      </c>
      <c r="I323" s="253" t="s">
        <v>18</v>
      </c>
      <c r="J323" s="830" t="s">
        <v>419</v>
      </c>
      <c r="K323" s="252" t="s">
        <v>74</v>
      </c>
      <c r="L323" s="252" t="s">
        <v>63</v>
      </c>
      <c r="M323" s="210"/>
      <c r="N323" s="211"/>
    </row>
    <row r="324" spans="1:14" x14ac:dyDescent="0.25">
      <c r="A324" s="217">
        <v>44248</v>
      </c>
      <c r="B324" s="216" t="s">
        <v>69</v>
      </c>
      <c r="C324" s="216" t="s">
        <v>68</v>
      </c>
      <c r="D324" s="216" t="s">
        <v>93</v>
      </c>
      <c r="E324" s="209">
        <v>12000</v>
      </c>
      <c r="F324" s="583">
        <v>3650</v>
      </c>
      <c r="G324" s="533">
        <f t="shared" si="5"/>
        <v>3.2876712328767121</v>
      </c>
      <c r="H324" s="722" t="s">
        <v>72</v>
      </c>
      <c r="I324" s="253" t="s">
        <v>18</v>
      </c>
      <c r="J324" s="830" t="s">
        <v>419</v>
      </c>
      <c r="K324" s="252" t="s">
        <v>74</v>
      </c>
      <c r="L324" s="252" t="s">
        <v>63</v>
      </c>
      <c r="M324" s="210"/>
      <c r="N324" s="211"/>
    </row>
    <row r="325" spans="1:14" x14ac:dyDescent="0.25">
      <c r="A325" s="217">
        <v>44248</v>
      </c>
      <c r="B325" s="216" t="s">
        <v>69</v>
      </c>
      <c r="C325" s="216" t="s">
        <v>68</v>
      </c>
      <c r="D325" s="216" t="s">
        <v>93</v>
      </c>
      <c r="E325" s="240">
        <v>16000</v>
      </c>
      <c r="F325" s="583">
        <v>3650</v>
      </c>
      <c r="G325" s="533">
        <f t="shared" si="5"/>
        <v>4.3835616438356162</v>
      </c>
      <c r="H325" s="722" t="s">
        <v>72</v>
      </c>
      <c r="I325" s="253" t="s">
        <v>18</v>
      </c>
      <c r="J325" s="830" t="s">
        <v>419</v>
      </c>
      <c r="K325" s="252" t="s">
        <v>74</v>
      </c>
      <c r="L325" s="252" t="s">
        <v>63</v>
      </c>
      <c r="M325" s="210"/>
      <c r="N325" s="211"/>
    </row>
    <row r="326" spans="1:14" x14ac:dyDescent="0.25">
      <c r="A326" s="48">
        <v>44248</v>
      </c>
      <c r="B326" s="530" t="s">
        <v>396</v>
      </c>
      <c r="C326" s="530" t="s">
        <v>360</v>
      </c>
      <c r="D326" s="530" t="s">
        <v>94</v>
      </c>
      <c r="E326" s="791">
        <v>110000</v>
      </c>
      <c r="F326" s="583">
        <v>3650</v>
      </c>
      <c r="G326" s="533">
        <f t="shared" si="5"/>
        <v>30.136986301369863</v>
      </c>
      <c r="H326" s="722" t="s">
        <v>42</v>
      </c>
      <c r="I326" s="253" t="s">
        <v>18</v>
      </c>
      <c r="J326" s="297" t="s">
        <v>546</v>
      </c>
      <c r="K326" s="252" t="s">
        <v>74</v>
      </c>
      <c r="L326" s="252" t="s">
        <v>63</v>
      </c>
      <c r="M326" s="210"/>
      <c r="N326" s="211"/>
    </row>
    <row r="327" spans="1:14" x14ac:dyDescent="0.25">
      <c r="A327" s="48">
        <v>44248</v>
      </c>
      <c r="B327" s="530" t="s">
        <v>397</v>
      </c>
      <c r="C327" s="530" t="s">
        <v>360</v>
      </c>
      <c r="D327" s="530" t="s">
        <v>94</v>
      </c>
      <c r="E327" s="791">
        <v>65000</v>
      </c>
      <c r="F327" s="583">
        <v>3650</v>
      </c>
      <c r="G327" s="533">
        <f t="shared" si="5"/>
        <v>17.80821917808219</v>
      </c>
      <c r="H327" s="722" t="s">
        <v>42</v>
      </c>
      <c r="I327" s="253" t="s">
        <v>18</v>
      </c>
      <c r="J327" s="297" t="s">
        <v>546</v>
      </c>
      <c r="K327" s="252" t="s">
        <v>74</v>
      </c>
      <c r="L327" s="252" t="s">
        <v>63</v>
      </c>
      <c r="M327" s="210"/>
      <c r="N327" s="211"/>
    </row>
    <row r="328" spans="1:14" x14ac:dyDescent="0.25">
      <c r="A328" s="48">
        <v>44248</v>
      </c>
      <c r="B328" s="530" t="s">
        <v>69</v>
      </c>
      <c r="C328" s="530" t="s">
        <v>68</v>
      </c>
      <c r="D328" s="707" t="s">
        <v>14</v>
      </c>
      <c r="E328" s="604">
        <v>3000</v>
      </c>
      <c r="F328" s="583">
        <v>3650</v>
      </c>
      <c r="G328" s="533">
        <f t="shared" si="4"/>
        <v>0.82191780821917804</v>
      </c>
      <c r="H328" s="722" t="s">
        <v>42</v>
      </c>
      <c r="I328" s="253" t="s">
        <v>18</v>
      </c>
      <c r="J328" s="297" t="s">
        <v>546</v>
      </c>
      <c r="K328" s="252" t="s">
        <v>74</v>
      </c>
      <c r="L328" s="252" t="s">
        <v>63</v>
      </c>
      <c r="M328" s="210"/>
      <c r="N328" s="211"/>
    </row>
    <row r="329" spans="1:14" x14ac:dyDescent="0.25">
      <c r="A329" s="48">
        <v>44248</v>
      </c>
      <c r="B329" s="530" t="s">
        <v>69</v>
      </c>
      <c r="C329" s="530" t="s">
        <v>68</v>
      </c>
      <c r="D329" s="530" t="s">
        <v>14</v>
      </c>
      <c r="E329" s="890">
        <v>3000</v>
      </c>
      <c r="F329" s="785">
        <v>3650</v>
      </c>
      <c r="G329" s="533">
        <f t="shared" si="4"/>
        <v>0.82191780821917804</v>
      </c>
      <c r="H329" s="722" t="s">
        <v>42</v>
      </c>
      <c r="I329" s="253" t="s">
        <v>18</v>
      </c>
      <c r="J329" s="297" t="s">
        <v>546</v>
      </c>
      <c r="K329" s="252" t="s">
        <v>74</v>
      </c>
      <c r="L329" s="252" t="s">
        <v>63</v>
      </c>
      <c r="M329" s="210"/>
      <c r="N329" s="211"/>
    </row>
    <row r="330" spans="1:14" x14ac:dyDescent="0.25">
      <c r="A330" s="48">
        <v>44248</v>
      </c>
      <c r="B330" s="530" t="s">
        <v>429</v>
      </c>
      <c r="C330" s="530" t="s">
        <v>430</v>
      </c>
      <c r="D330" s="530" t="s">
        <v>94</v>
      </c>
      <c r="E330" s="461">
        <v>200000</v>
      </c>
      <c r="F330" s="583">
        <v>3650</v>
      </c>
      <c r="G330" s="533">
        <f t="shared" ref="G330:G439" si="6">E330/F330</f>
        <v>54.794520547945204</v>
      </c>
      <c r="H330" s="802" t="s">
        <v>42</v>
      </c>
      <c r="I330" s="253" t="s">
        <v>18</v>
      </c>
      <c r="J330" s="435" t="s">
        <v>547</v>
      </c>
      <c r="K330" s="252" t="s">
        <v>74</v>
      </c>
      <c r="L330" s="252" t="s">
        <v>63</v>
      </c>
      <c r="M330" s="210"/>
      <c r="N330" s="211"/>
    </row>
    <row r="331" spans="1:14" x14ac:dyDescent="0.25">
      <c r="A331" s="48">
        <v>44248</v>
      </c>
      <c r="B331" s="530" t="s">
        <v>230</v>
      </c>
      <c r="C331" s="530" t="s">
        <v>164</v>
      </c>
      <c r="D331" s="530" t="s">
        <v>94</v>
      </c>
      <c r="E331" s="461">
        <v>13000</v>
      </c>
      <c r="F331" s="583">
        <v>3650</v>
      </c>
      <c r="G331" s="533">
        <f t="shared" si="6"/>
        <v>3.5616438356164384</v>
      </c>
      <c r="H331" s="722" t="s">
        <v>42</v>
      </c>
      <c r="I331" s="253" t="s">
        <v>18</v>
      </c>
      <c r="J331" s="435" t="s">
        <v>547</v>
      </c>
      <c r="K331" s="252" t="s">
        <v>74</v>
      </c>
      <c r="L331" s="252" t="s">
        <v>63</v>
      </c>
      <c r="M331" s="210"/>
      <c r="N331" s="211"/>
    </row>
    <row r="332" spans="1:14" ht="16.5" customHeight="1" x14ac:dyDescent="0.25">
      <c r="A332" s="257">
        <v>44248</v>
      </c>
      <c r="B332" s="258" t="s">
        <v>459</v>
      </c>
      <c r="C332" s="258" t="s">
        <v>272</v>
      </c>
      <c r="D332" s="258" t="s">
        <v>93</v>
      </c>
      <c r="E332" s="227">
        <v>12000</v>
      </c>
      <c r="F332" s="583">
        <v>3650</v>
      </c>
      <c r="G332" s="533">
        <f t="shared" si="6"/>
        <v>3.2876712328767121</v>
      </c>
      <c r="H332" s="875" t="s">
        <v>446</v>
      </c>
      <c r="I332" s="253" t="s">
        <v>18</v>
      </c>
      <c r="J332" s="216" t="s">
        <v>564</v>
      </c>
      <c r="K332" s="252" t="s">
        <v>74</v>
      </c>
      <c r="L332" s="252" t="s">
        <v>63</v>
      </c>
      <c r="M332" s="905"/>
      <c r="N332" s="906"/>
    </row>
    <row r="333" spans="1:14" ht="16.5" customHeight="1" x14ac:dyDescent="0.25">
      <c r="A333" s="257">
        <v>44248</v>
      </c>
      <c r="B333" s="258" t="s">
        <v>279</v>
      </c>
      <c r="C333" s="258" t="s">
        <v>272</v>
      </c>
      <c r="D333" s="258" t="s">
        <v>93</v>
      </c>
      <c r="E333" s="227">
        <v>8000</v>
      </c>
      <c r="F333" s="583">
        <v>3650</v>
      </c>
      <c r="G333" s="533">
        <f t="shared" si="6"/>
        <v>2.1917808219178081</v>
      </c>
      <c r="H333" s="875" t="s">
        <v>446</v>
      </c>
      <c r="I333" s="253" t="s">
        <v>18</v>
      </c>
      <c r="J333" s="216" t="s">
        <v>462</v>
      </c>
      <c r="K333" s="252" t="s">
        <v>74</v>
      </c>
      <c r="L333" s="252" t="s">
        <v>63</v>
      </c>
      <c r="M333" s="905"/>
      <c r="N333" s="906"/>
    </row>
    <row r="334" spans="1:14" ht="15.75" customHeight="1" x14ac:dyDescent="0.25">
      <c r="A334" s="257">
        <v>44248</v>
      </c>
      <c r="B334" s="258" t="s">
        <v>460</v>
      </c>
      <c r="C334" s="258" t="s">
        <v>272</v>
      </c>
      <c r="D334" s="258" t="s">
        <v>93</v>
      </c>
      <c r="E334" s="227">
        <v>6000</v>
      </c>
      <c r="F334" s="583">
        <v>3650</v>
      </c>
      <c r="G334" s="533">
        <f t="shared" si="6"/>
        <v>1.6438356164383561</v>
      </c>
      <c r="H334" s="875" t="s">
        <v>446</v>
      </c>
      <c r="I334" s="253" t="s">
        <v>18</v>
      </c>
      <c r="J334" s="216" t="s">
        <v>462</v>
      </c>
      <c r="K334" s="252" t="s">
        <v>74</v>
      </c>
      <c r="L334" s="252" t="s">
        <v>63</v>
      </c>
      <c r="M334" s="905"/>
      <c r="N334" s="906"/>
    </row>
    <row r="335" spans="1:14" ht="16.5" customHeight="1" x14ac:dyDescent="0.25">
      <c r="A335" s="257">
        <v>44248</v>
      </c>
      <c r="B335" s="258" t="s">
        <v>461</v>
      </c>
      <c r="C335" s="258" t="s">
        <v>272</v>
      </c>
      <c r="D335" s="258" t="s">
        <v>93</v>
      </c>
      <c r="E335" s="227">
        <v>5000</v>
      </c>
      <c r="F335" s="583">
        <v>3650</v>
      </c>
      <c r="G335" s="533">
        <f t="shared" si="6"/>
        <v>1.3698630136986301</v>
      </c>
      <c r="H335" s="875" t="s">
        <v>446</v>
      </c>
      <c r="I335" s="253" t="s">
        <v>18</v>
      </c>
      <c r="J335" s="216" t="s">
        <v>462</v>
      </c>
      <c r="K335" s="252" t="s">
        <v>74</v>
      </c>
      <c r="L335" s="252" t="s">
        <v>63</v>
      </c>
      <c r="M335" s="905"/>
      <c r="N335" s="906"/>
    </row>
    <row r="336" spans="1:14" ht="16.5" customHeight="1" x14ac:dyDescent="0.25">
      <c r="A336" s="316">
        <v>44249</v>
      </c>
      <c r="B336" s="258" t="s">
        <v>510</v>
      </c>
      <c r="C336" s="258" t="s">
        <v>272</v>
      </c>
      <c r="D336" s="258" t="s">
        <v>93</v>
      </c>
      <c r="E336" s="227">
        <v>32000</v>
      </c>
      <c r="F336" s="583">
        <v>3650</v>
      </c>
      <c r="G336" s="533">
        <f t="shared" si="6"/>
        <v>8.7671232876712324</v>
      </c>
      <c r="H336" s="875" t="s">
        <v>446</v>
      </c>
      <c r="I336" s="253" t="s">
        <v>18</v>
      </c>
      <c r="J336" s="216" t="s">
        <v>565</v>
      </c>
      <c r="K336" s="252" t="s">
        <v>74</v>
      </c>
      <c r="L336" s="252" t="s">
        <v>63</v>
      </c>
      <c r="M336" s="905"/>
      <c r="N336" s="906"/>
    </row>
    <row r="337" spans="1:14" ht="17.25" customHeight="1" x14ac:dyDescent="0.25">
      <c r="A337" s="316">
        <v>44249</v>
      </c>
      <c r="B337" s="258" t="s">
        <v>69</v>
      </c>
      <c r="C337" s="258" t="s">
        <v>68</v>
      </c>
      <c r="D337" s="258" t="s">
        <v>93</v>
      </c>
      <c r="E337" s="227">
        <v>4000</v>
      </c>
      <c r="F337" s="583">
        <v>3650</v>
      </c>
      <c r="G337" s="533">
        <f t="shared" si="6"/>
        <v>1.095890410958904</v>
      </c>
      <c r="H337" s="875" t="s">
        <v>446</v>
      </c>
      <c r="I337" s="253" t="s">
        <v>18</v>
      </c>
      <c r="J337" s="216" t="s">
        <v>462</v>
      </c>
      <c r="K337" s="252" t="s">
        <v>74</v>
      </c>
      <c r="L337" s="252" t="s">
        <v>63</v>
      </c>
      <c r="M337" s="905"/>
      <c r="N337" s="906"/>
    </row>
    <row r="338" spans="1:14" x14ac:dyDescent="0.25">
      <c r="A338" s="48">
        <v>44249</v>
      </c>
      <c r="B338" s="530" t="s">
        <v>171</v>
      </c>
      <c r="C338" s="530" t="s">
        <v>68</v>
      </c>
      <c r="D338" s="707" t="s">
        <v>14</v>
      </c>
      <c r="E338" s="801">
        <v>5000</v>
      </c>
      <c r="F338" s="583">
        <v>3650</v>
      </c>
      <c r="G338" s="533">
        <f t="shared" si="6"/>
        <v>1.3698630136986301</v>
      </c>
      <c r="H338" s="722" t="s">
        <v>42</v>
      </c>
      <c r="I338" s="253" t="s">
        <v>18</v>
      </c>
      <c r="J338" s="530" t="s">
        <v>548</v>
      </c>
      <c r="K338" s="252" t="s">
        <v>74</v>
      </c>
      <c r="L338" s="252" t="s">
        <v>63</v>
      </c>
      <c r="M338" s="210"/>
      <c r="N338" s="211"/>
    </row>
    <row r="339" spans="1:14" x14ac:dyDescent="0.25">
      <c r="A339" s="897">
        <v>44249</v>
      </c>
      <c r="B339" s="530" t="s">
        <v>431</v>
      </c>
      <c r="C339" s="530" t="s">
        <v>253</v>
      </c>
      <c r="D339" s="530" t="s">
        <v>94</v>
      </c>
      <c r="E339" s="810">
        <v>45000</v>
      </c>
      <c r="F339" s="583">
        <v>3650</v>
      </c>
      <c r="G339" s="533">
        <f t="shared" si="6"/>
        <v>12.328767123287671</v>
      </c>
      <c r="H339" s="722" t="s">
        <v>42</v>
      </c>
      <c r="I339" s="253" t="s">
        <v>18</v>
      </c>
      <c r="J339" s="530" t="s">
        <v>549</v>
      </c>
      <c r="K339" s="252" t="s">
        <v>74</v>
      </c>
      <c r="L339" s="252" t="s">
        <v>63</v>
      </c>
      <c r="M339" s="210"/>
      <c r="N339" s="211"/>
    </row>
    <row r="340" spans="1:14" x14ac:dyDescent="0.25">
      <c r="A340" s="48">
        <v>44249</v>
      </c>
      <c r="B340" s="216" t="s">
        <v>117</v>
      </c>
      <c r="C340" s="216" t="s">
        <v>119</v>
      </c>
      <c r="D340" s="233" t="s">
        <v>93</v>
      </c>
      <c r="E340" s="269">
        <v>25000</v>
      </c>
      <c r="F340" s="583">
        <v>3650</v>
      </c>
      <c r="G340" s="533">
        <f t="shared" si="6"/>
        <v>6.8493150684931505</v>
      </c>
      <c r="H340" s="722" t="s">
        <v>71</v>
      </c>
      <c r="I340" s="253" t="s">
        <v>18</v>
      </c>
      <c r="J340" s="530" t="s">
        <v>550</v>
      </c>
      <c r="K340" s="252" t="s">
        <v>74</v>
      </c>
      <c r="L340" s="252" t="s">
        <v>63</v>
      </c>
      <c r="M340" s="210"/>
      <c r="N340" s="211"/>
    </row>
    <row r="341" spans="1:14" x14ac:dyDescent="0.25">
      <c r="A341" s="48">
        <v>44249</v>
      </c>
      <c r="B341" s="216" t="s">
        <v>118</v>
      </c>
      <c r="C341" s="216" t="s">
        <v>119</v>
      </c>
      <c r="D341" s="233" t="s">
        <v>93</v>
      </c>
      <c r="E341" s="226">
        <v>25000</v>
      </c>
      <c r="F341" s="583">
        <v>3650</v>
      </c>
      <c r="G341" s="533">
        <f t="shared" si="6"/>
        <v>6.8493150684931505</v>
      </c>
      <c r="H341" s="722" t="s">
        <v>72</v>
      </c>
      <c r="I341" s="253" t="s">
        <v>18</v>
      </c>
      <c r="J341" s="530" t="s">
        <v>550</v>
      </c>
      <c r="K341" s="252" t="s">
        <v>74</v>
      </c>
      <c r="L341" s="252" t="s">
        <v>63</v>
      </c>
      <c r="M341" s="210"/>
      <c r="N341" s="211"/>
    </row>
    <row r="342" spans="1:14" x14ac:dyDescent="0.25">
      <c r="A342" s="48">
        <v>44249</v>
      </c>
      <c r="B342" s="216" t="s">
        <v>115</v>
      </c>
      <c r="C342" s="216" t="s">
        <v>119</v>
      </c>
      <c r="D342" s="233" t="s">
        <v>53</v>
      </c>
      <c r="E342" s="227">
        <v>20000</v>
      </c>
      <c r="F342" s="583">
        <v>3650</v>
      </c>
      <c r="G342" s="533">
        <f t="shared" si="6"/>
        <v>5.4794520547945202</v>
      </c>
      <c r="H342" s="722" t="s">
        <v>54</v>
      </c>
      <c r="I342" s="253" t="s">
        <v>18</v>
      </c>
      <c r="J342" s="530" t="s">
        <v>550</v>
      </c>
      <c r="K342" s="252" t="s">
        <v>74</v>
      </c>
      <c r="L342" s="252" t="s">
        <v>63</v>
      </c>
      <c r="M342" s="210"/>
      <c r="N342" s="211"/>
    </row>
    <row r="343" spans="1:14" x14ac:dyDescent="0.25">
      <c r="A343" s="48">
        <v>44249</v>
      </c>
      <c r="B343" s="216" t="s">
        <v>116</v>
      </c>
      <c r="C343" s="216" t="s">
        <v>119</v>
      </c>
      <c r="D343" s="233" t="s">
        <v>53</v>
      </c>
      <c r="E343" s="269">
        <v>20000</v>
      </c>
      <c r="F343" s="583">
        <v>3650</v>
      </c>
      <c r="G343" s="533">
        <f t="shared" si="6"/>
        <v>5.4794520547945202</v>
      </c>
      <c r="H343" s="722" t="s">
        <v>99</v>
      </c>
      <c r="I343" s="253" t="s">
        <v>18</v>
      </c>
      <c r="J343" s="530" t="s">
        <v>550</v>
      </c>
      <c r="K343" s="252" t="s">
        <v>74</v>
      </c>
      <c r="L343" s="252" t="s">
        <v>63</v>
      </c>
      <c r="M343" s="210"/>
      <c r="N343" s="211"/>
    </row>
    <row r="344" spans="1:14" x14ac:dyDescent="0.25">
      <c r="A344" s="48">
        <v>44249</v>
      </c>
      <c r="B344" s="216" t="s">
        <v>444</v>
      </c>
      <c r="C344" s="216" t="s">
        <v>119</v>
      </c>
      <c r="D344" s="233" t="s">
        <v>93</v>
      </c>
      <c r="E344" s="226">
        <v>15000</v>
      </c>
      <c r="F344" s="583">
        <v>3650</v>
      </c>
      <c r="G344" s="533">
        <f t="shared" si="6"/>
        <v>4.1095890410958908</v>
      </c>
      <c r="H344" s="722" t="s">
        <v>446</v>
      </c>
      <c r="I344" s="253" t="s">
        <v>18</v>
      </c>
      <c r="J344" s="530" t="s">
        <v>550</v>
      </c>
      <c r="K344" s="252" t="s">
        <v>74</v>
      </c>
      <c r="L344" s="252" t="s">
        <v>63</v>
      </c>
      <c r="M344" s="210"/>
      <c r="N344" s="211"/>
    </row>
    <row r="345" spans="1:14" x14ac:dyDescent="0.25">
      <c r="A345" s="48">
        <v>44249</v>
      </c>
      <c r="B345" s="142" t="s">
        <v>445</v>
      </c>
      <c r="C345" s="216" t="s">
        <v>119</v>
      </c>
      <c r="D345" s="233" t="s">
        <v>93</v>
      </c>
      <c r="E345" s="227">
        <v>30000</v>
      </c>
      <c r="F345" s="583">
        <v>3650</v>
      </c>
      <c r="G345" s="533">
        <f t="shared" si="6"/>
        <v>8.2191780821917817</v>
      </c>
      <c r="H345" s="722" t="s">
        <v>446</v>
      </c>
      <c r="I345" s="253" t="s">
        <v>18</v>
      </c>
      <c r="J345" s="530" t="s">
        <v>550</v>
      </c>
      <c r="K345" s="252" t="s">
        <v>74</v>
      </c>
      <c r="L345" s="252" t="s">
        <v>63</v>
      </c>
      <c r="M345" s="210"/>
      <c r="N345" s="211"/>
    </row>
    <row r="346" spans="1:14" x14ac:dyDescent="0.25">
      <c r="A346" s="48">
        <v>44250</v>
      </c>
      <c r="B346" s="218" t="s">
        <v>69</v>
      </c>
      <c r="C346" s="218" t="s">
        <v>68</v>
      </c>
      <c r="D346" s="294" t="s">
        <v>14</v>
      </c>
      <c r="E346" s="514">
        <v>5000</v>
      </c>
      <c r="F346" s="583">
        <v>3650</v>
      </c>
      <c r="G346" s="533">
        <f t="shared" si="6"/>
        <v>1.3698630136986301</v>
      </c>
      <c r="H346" s="722" t="s">
        <v>42</v>
      </c>
      <c r="I346" s="253" t="s">
        <v>18</v>
      </c>
      <c r="J346" s="590" t="s">
        <v>552</v>
      </c>
      <c r="K346" s="252" t="s">
        <v>74</v>
      </c>
      <c r="L346" s="252" t="s">
        <v>63</v>
      </c>
      <c r="M346" s="210"/>
      <c r="N346" s="211"/>
    </row>
    <row r="347" spans="1:14" x14ac:dyDescent="0.25">
      <c r="A347" s="48">
        <v>44250</v>
      </c>
      <c r="B347" s="218" t="s">
        <v>69</v>
      </c>
      <c r="C347" s="218" t="s">
        <v>68</v>
      </c>
      <c r="D347" s="699" t="s">
        <v>14</v>
      </c>
      <c r="E347" s="698">
        <v>5000</v>
      </c>
      <c r="F347" s="583">
        <v>3650</v>
      </c>
      <c r="G347" s="533">
        <f t="shared" si="6"/>
        <v>1.3698630136986301</v>
      </c>
      <c r="H347" s="722" t="s">
        <v>42</v>
      </c>
      <c r="I347" s="253" t="s">
        <v>18</v>
      </c>
      <c r="J347" s="590" t="s">
        <v>552</v>
      </c>
      <c r="K347" s="252" t="s">
        <v>74</v>
      </c>
      <c r="L347" s="252" t="s">
        <v>63</v>
      </c>
      <c r="M347" s="210"/>
      <c r="N347" s="211"/>
    </row>
    <row r="348" spans="1:14" x14ac:dyDescent="0.25">
      <c r="A348" s="48">
        <v>44250</v>
      </c>
      <c r="B348" s="295" t="s">
        <v>69</v>
      </c>
      <c r="C348" s="295" t="s">
        <v>68</v>
      </c>
      <c r="D348" s="295" t="s">
        <v>14</v>
      </c>
      <c r="E348" s="801">
        <v>1000</v>
      </c>
      <c r="F348" s="583">
        <v>3650</v>
      </c>
      <c r="G348" s="533">
        <f t="shared" si="6"/>
        <v>0.27397260273972601</v>
      </c>
      <c r="H348" s="722" t="s">
        <v>42</v>
      </c>
      <c r="I348" s="253" t="s">
        <v>18</v>
      </c>
      <c r="J348" s="590" t="s">
        <v>552</v>
      </c>
      <c r="K348" s="252" t="s">
        <v>74</v>
      </c>
      <c r="L348" s="252" t="s">
        <v>63</v>
      </c>
      <c r="M348" s="210"/>
      <c r="N348" s="211"/>
    </row>
    <row r="349" spans="1:14" x14ac:dyDescent="0.25">
      <c r="A349" s="48">
        <v>44250</v>
      </c>
      <c r="B349" s="530" t="s">
        <v>436</v>
      </c>
      <c r="C349" s="530" t="s">
        <v>253</v>
      </c>
      <c r="D349" s="530" t="s">
        <v>94</v>
      </c>
      <c r="E349" s="791">
        <v>15600</v>
      </c>
      <c r="F349" s="583">
        <v>3650</v>
      </c>
      <c r="G349" s="533">
        <f t="shared" si="6"/>
        <v>4.2739726027397262</v>
      </c>
      <c r="H349" s="722" t="s">
        <v>42</v>
      </c>
      <c r="I349" s="253" t="s">
        <v>18</v>
      </c>
      <c r="J349" s="297" t="s">
        <v>553</v>
      </c>
      <c r="K349" s="252" t="s">
        <v>74</v>
      </c>
      <c r="L349" s="252" t="s">
        <v>63</v>
      </c>
      <c r="M349" s="210"/>
      <c r="N349" s="211"/>
    </row>
    <row r="350" spans="1:14" x14ac:dyDescent="0.25">
      <c r="A350" s="48">
        <v>44250</v>
      </c>
      <c r="B350" s="530" t="s">
        <v>437</v>
      </c>
      <c r="C350" s="530" t="s">
        <v>253</v>
      </c>
      <c r="D350" s="530" t="s">
        <v>94</v>
      </c>
      <c r="E350" s="791">
        <v>12900</v>
      </c>
      <c r="F350" s="583">
        <v>3650</v>
      </c>
      <c r="G350" s="533">
        <f t="shared" si="6"/>
        <v>3.5342465753424657</v>
      </c>
      <c r="H350" s="722" t="s">
        <v>42</v>
      </c>
      <c r="I350" s="253" t="s">
        <v>18</v>
      </c>
      <c r="J350" s="297" t="s">
        <v>553</v>
      </c>
      <c r="K350" s="252" t="s">
        <v>74</v>
      </c>
      <c r="L350" s="252" t="s">
        <v>63</v>
      </c>
      <c r="M350" s="210"/>
      <c r="N350" s="211"/>
    </row>
    <row r="351" spans="1:14" x14ac:dyDescent="0.25">
      <c r="A351" s="48">
        <v>44250</v>
      </c>
      <c r="B351" s="530" t="s">
        <v>437</v>
      </c>
      <c r="C351" s="530" t="s">
        <v>253</v>
      </c>
      <c r="D351" s="530" t="s">
        <v>94</v>
      </c>
      <c r="E351" s="791">
        <v>12900</v>
      </c>
      <c r="F351" s="583">
        <v>3650</v>
      </c>
      <c r="G351" s="533">
        <f t="shared" si="6"/>
        <v>3.5342465753424657</v>
      </c>
      <c r="H351" s="722" t="s">
        <v>42</v>
      </c>
      <c r="I351" s="253" t="s">
        <v>18</v>
      </c>
      <c r="J351" s="297" t="s">
        <v>553</v>
      </c>
      <c r="K351" s="252" t="s">
        <v>74</v>
      </c>
      <c r="L351" s="252" t="s">
        <v>63</v>
      </c>
      <c r="M351" s="210"/>
      <c r="N351" s="211"/>
    </row>
    <row r="352" spans="1:14" x14ac:dyDescent="0.25">
      <c r="A352" s="48">
        <v>44250</v>
      </c>
      <c r="B352" s="530" t="s">
        <v>435</v>
      </c>
      <c r="C352" s="530" t="s">
        <v>253</v>
      </c>
      <c r="D352" s="530" t="s">
        <v>94</v>
      </c>
      <c r="E352" s="791">
        <v>19900</v>
      </c>
      <c r="F352" s="583">
        <v>3650</v>
      </c>
      <c r="G352" s="533">
        <f t="shared" si="6"/>
        <v>5.4520547945205475</v>
      </c>
      <c r="H352" s="722" t="s">
        <v>42</v>
      </c>
      <c r="I352" s="253" t="s">
        <v>18</v>
      </c>
      <c r="J352" s="297" t="s">
        <v>553</v>
      </c>
      <c r="K352" s="252" t="s">
        <v>74</v>
      </c>
      <c r="L352" s="252" t="s">
        <v>63</v>
      </c>
      <c r="M352" s="210"/>
      <c r="N352" s="211"/>
    </row>
    <row r="353" spans="1:14" x14ac:dyDescent="0.25">
      <c r="A353" s="48">
        <v>44250</v>
      </c>
      <c r="B353" s="530" t="s">
        <v>434</v>
      </c>
      <c r="C353" s="530" t="s">
        <v>253</v>
      </c>
      <c r="D353" s="530" t="s">
        <v>94</v>
      </c>
      <c r="E353" s="791">
        <v>29400</v>
      </c>
      <c r="F353" s="583">
        <v>3650</v>
      </c>
      <c r="G353" s="533">
        <f t="shared" si="6"/>
        <v>8.0547945205479454</v>
      </c>
      <c r="H353" s="722" t="s">
        <v>42</v>
      </c>
      <c r="I353" s="253" t="s">
        <v>18</v>
      </c>
      <c r="J353" s="297" t="s">
        <v>553</v>
      </c>
      <c r="K353" s="252" t="s">
        <v>74</v>
      </c>
      <c r="L353" s="252" t="s">
        <v>63</v>
      </c>
      <c r="M353" s="210"/>
      <c r="N353" s="211"/>
    </row>
    <row r="354" spans="1:14" x14ac:dyDescent="0.25">
      <c r="A354" s="48">
        <v>44250</v>
      </c>
      <c r="B354" s="530" t="s">
        <v>433</v>
      </c>
      <c r="C354" s="530" t="s">
        <v>253</v>
      </c>
      <c r="D354" s="530" t="s">
        <v>94</v>
      </c>
      <c r="E354" s="791">
        <v>400</v>
      </c>
      <c r="F354" s="583">
        <v>3650</v>
      </c>
      <c r="G354" s="533">
        <f t="shared" si="6"/>
        <v>0.1095890410958904</v>
      </c>
      <c r="H354" s="722" t="s">
        <v>42</v>
      </c>
      <c r="I354" s="253" t="s">
        <v>18</v>
      </c>
      <c r="J354" s="297" t="s">
        <v>553</v>
      </c>
      <c r="K354" s="252" t="s">
        <v>74</v>
      </c>
      <c r="L354" s="252" t="s">
        <v>63</v>
      </c>
      <c r="M354" s="210"/>
      <c r="N354" s="211"/>
    </row>
    <row r="355" spans="1:14" x14ac:dyDescent="0.25">
      <c r="A355" s="48">
        <v>44250</v>
      </c>
      <c r="B355" s="530" t="s">
        <v>438</v>
      </c>
      <c r="C355" s="530" t="s">
        <v>253</v>
      </c>
      <c r="D355" s="530" t="s">
        <v>94</v>
      </c>
      <c r="E355" s="791">
        <v>94000</v>
      </c>
      <c r="F355" s="583">
        <v>3650</v>
      </c>
      <c r="G355" s="533">
        <f t="shared" si="6"/>
        <v>25.753424657534246</v>
      </c>
      <c r="H355" s="722" t="s">
        <v>42</v>
      </c>
      <c r="I355" s="253" t="s">
        <v>18</v>
      </c>
      <c r="J355" s="297" t="s">
        <v>554</v>
      </c>
      <c r="K355" s="252" t="s">
        <v>74</v>
      </c>
      <c r="L355" s="252" t="s">
        <v>63</v>
      </c>
      <c r="M355" s="210"/>
      <c r="N355" s="211"/>
    </row>
    <row r="356" spans="1:14" x14ac:dyDescent="0.25">
      <c r="A356" s="48">
        <v>44250</v>
      </c>
      <c r="B356" s="530" t="s">
        <v>439</v>
      </c>
      <c r="C356" s="530" t="s">
        <v>253</v>
      </c>
      <c r="D356" s="530" t="s">
        <v>94</v>
      </c>
      <c r="E356" s="791">
        <v>35000</v>
      </c>
      <c r="F356" s="583">
        <v>3650</v>
      </c>
      <c r="G356" s="533">
        <f t="shared" si="6"/>
        <v>9.5890410958904102</v>
      </c>
      <c r="H356" s="722" t="s">
        <v>42</v>
      </c>
      <c r="I356" s="253" t="s">
        <v>18</v>
      </c>
      <c r="J356" s="297" t="s">
        <v>554</v>
      </c>
      <c r="K356" s="252" t="s">
        <v>74</v>
      </c>
      <c r="L356" s="252" t="s">
        <v>63</v>
      </c>
      <c r="M356" s="210"/>
      <c r="N356" s="211"/>
    </row>
    <row r="357" spans="1:14" x14ac:dyDescent="0.25">
      <c r="A357" s="48">
        <v>44250</v>
      </c>
      <c r="B357" s="530" t="s">
        <v>440</v>
      </c>
      <c r="C357" s="530" t="s">
        <v>360</v>
      </c>
      <c r="D357" s="530" t="s">
        <v>94</v>
      </c>
      <c r="E357" s="791">
        <v>50000</v>
      </c>
      <c r="F357" s="583">
        <v>3650</v>
      </c>
      <c r="G357" s="533">
        <f t="shared" si="6"/>
        <v>13.698630136986301</v>
      </c>
      <c r="H357" s="722" t="s">
        <v>42</v>
      </c>
      <c r="I357" s="253" t="s">
        <v>18</v>
      </c>
      <c r="J357" s="297" t="s">
        <v>554</v>
      </c>
      <c r="K357" s="252" t="s">
        <v>74</v>
      </c>
      <c r="L357" s="252" t="s">
        <v>63</v>
      </c>
      <c r="M357" s="210"/>
      <c r="N357" s="211"/>
    </row>
    <row r="358" spans="1:14" x14ac:dyDescent="0.25">
      <c r="A358" s="48">
        <v>44250</v>
      </c>
      <c r="B358" s="530" t="s">
        <v>442</v>
      </c>
      <c r="C358" s="530" t="s">
        <v>253</v>
      </c>
      <c r="D358" s="530" t="s">
        <v>94</v>
      </c>
      <c r="E358" s="791">
        <v>6000</v>
      </c>
      <c r="F358" s="583">
        <v>3650</v>
      </c>
      <c r="G358" s="533">
        <f t="shared" si="6"/>
        <v>1.6438356164383561</v>
      </c>
      <c r="H358" s="722" t="s">
        <v>42</v>
      </c>
      <c r="I358" s="253" t="s">
        <v>18</v>
      </c>
      <c r="J358" s="297" t="s">
        <v>556</v>
      </c>
      <c r="K358" s="252" t="s">
        <v>74</v>
      </c>
      <c r="L358" s="252" t="s">
        <v>63</v>
      </c>
      <c r="M358" s="210"/>
      <c r="N358" s="211"/>
    </row>
    <row r="359" spans="1:14" x14ac:dyDescent="0.25">
      <c r="A359" s="48">
        <v>44250</v>
      </c>
      <c r="B359" s="530" t="s">
        <v>443</v>
      </c>
      <c r="C359" s="530" t="s">
        <v>253</v>
      </c>
      <c r="D359" s="530" t="s">
        <v>94</v>
      </c>
      <c r="E359" s="791">
        <v>30000</v>
      </c>
      <c r="F359" s="583">
        <v>3650</v>
      </c>
      <c r="G359" s="533">
        <f t="shared" si="6"/>
        <v>8.2191780821917817</v>
      </c>
      <c r="H359" s="722" t="s">
        <v>42</v>
      </c>
      <c r="I359" s="253" t="s">
        <v>18</v>
      </c>
      <c r="J359" s="297" t="s">
        <v>556</v>
      </c>
      <c r="K359" s="252" t="s">
        <v>74</v>
      </c>
      <c r="L359" s="252" t="s">
        <v>63</v>
      </c>
      <c r="M359" s="210"/>
      <c r="N359" s="211"/>
    </row>
    <row r="360" spans="1:14" x14ac:dyDescent="0.25">
      <c r="A360" s="48">
        <v>44250</v>
      </c>
      <c r="B360" s="530" t="s">
        <v>124</v>
      </c>
      <c r="C360" s="530" t="s">
        <v>122</v>
      </c>
      <c r="D360" s="530" t="s">
        <v>94</v>
      </c>
      <c r="E360" s="791">
        <v>10000</v>
      </c>
      <c r="F360" s="583">
        <v>3650</v>
      </c>
      <c r="G360" s="533">
        <f t="shared" si="6"/>
        <v>2.7397260273972601</v>
      </c>
      <c r="H360" s="722" t="s">
        <v>135</v>
      </c>
      <c r="I360" s="253" t="s">
        <v>18</v>
      </c>
      <c r="J360" s="435" t="s">
        <v>595</v>
      </c>
      <c r="K360" s="252" t="s">
        <v>74</v>
      </c>
      <c r="L360" s="252" t="s">
        <v>63</v>
      </c>
      <c r="M360" s="210"/>
      <c r="N360" s="211"/>
    </row>
    <row r="361" spans="1:14" x14ac:dyDescent="0.25">
      <c r="A361" s="48">
        <v>44250</v>
      </c>
      <c r="B361" s="530" t="s">
        <v>455</v>
      </c>
      <c r="C361" s="530" t="s">
        <v>253</v>
      </c>
      <c r="D361" s="530" t="s">
        <v>94</v>
      </c>
      <c r="E361" s="791">
        <v>320000</v>
      </c>
      <c r="F361" s="583">
        <v>3650</v>
      </c>
      <c r="G361" s="533">
        <f t="shared" si="6"/>
        <v>87.671232876712324</v>
      </c>
      <c r="H361" s="722" t="s">
        <v>42</v>
      </c>
      <c r="I361" s="253" t="s">
        <v>18</v>
      </c>
      <c r="J361" s="435" t="s">
        <v>558</v>
      </c>
      <c r="K361" s="252" t="s">
        <v>74</v>
      </c>
      <c r="L361" s="252" t="s">
        <v>63</v>
      </c>
      <c r="M361" s="210"/>
      <c r="N361" s="211"/>
    </row>
    <row r="362" spans="1:14" x14ac:dyDescent="0.25">
      <c r="A362" s="899">
        <v>44250</v>
      </c>
      <c r="B362" s="142" t="s">
        <v>114</v>
      </c>
      <c r="C362" s="235" t="s">
        <v>119</v>
      </c>
      <c r="D362" s="216" t="s">
        <v>14</v>
      </c>
      <c r="E362" s="269">
        <v>20000</v>
      </c>
      <c r="F362" s="583">
        <v>3650</v>
      </c>
      <c r="G362" s="533">
        <f t="shared" si="6"/>
        <v>5.4794520547945202</v>
      </c>
      <c r="H362" s="722" t="s">
        <v>42</v>
      </c>
      <c r="I362" s="253" t="s">
        <v>18</v>
      </c>
      <c r="J362" s="297" t="s">
        <v>557</v>
      </c>
      <c r="K362" s="252" t="s">
        <v>74</v>
      </c>
      <c r="L362" s="252" t="s">
        <v>63</v>
      </c>
      <c r="M362" s="210"/>
      <c r="N362" s="211"/>
    </row>
    <row r="363" spans="1:14" x14ac:dyDescent="0.25">
      <c r="A363" s="899">
        <v>44250</v>
      </c>
      <c r="B363" s="142" t="s">
        <v>355</v>
      </c>
      <c r="C363" s="235" t="s">
        <v>119</v>
      </c>
      <c r="D363" s="216" t="s">
        <v>94</v>
      </c>
      <c r="E363" s="227">
        <v>10000</v>
      </c>
      <c r="F363" s="583">
        <v>3650</v>
      </c>
      <c r="G363" s="533">
        <f t="shared" si="6"/>
        <v>2.7397260273972601</v>
      </c>
      <c r="H363" s="722" t="s">
        <v>120</v>
      </c>
      <c r="I363" s="253" t="s">
        <v>18</v>
      </c>
      <c r="J363" s="297" t="s">
        <v>557</v>
      </c>
      <c r="K363" s="252" t="s">
        <v>74</v>
      </c>
      <c r="L363" s="252" t="s">
        <v>63</v>
      </c>
      <c r="M363" s="210"/>
      <c r="N363" s="211"/>
    </row>
    <row r="364" spans="1:14" x14ac:dyDescent="0.25">
      <c r="A364" s="222">
        <v>44250</v>
      </c>
      <c r="B364" s="216" t="s">
        <v>459</v>
      </c>
      <c r="C364" s="216" t="s">
        <v>272</v>
      </c>
      <c r="D364" s="258" t="s">
        <v>93</v>
      </c>
      <c r="E364" s="209">
        <v>8000</v>
      </c>
      <c r="F364" s="583">
        <v>3650</v>
      </c>
      <c r="G364" s="533">
        <f t="shared" si="6"/>
        <v>2.1917808219178081</v>
      </c>
      <c r="H364" s="722" t="s">
        <v>446</v>
      </c>
      <c r="I364" s="253" t="s">
        <v>18</v>
      </c>
      <c r="J364" s="216" t="s">
        <v>463</v>
      </c>
      <c r="K364" s="252" t="s">
        <v>74</v>
      </c>
      <c r="L364" s="252" t="s">
        <v>63</v>
      </c>
      <c r="M364" s="210"/>
      <c r="N364" s="211"/>
    </row>
    <row r="365" spans="1:14" x14ac:dyDescent="0.25">
      <c r="A365" s="222">
        <v>44250</v>
      </c>
      <c r="B365" s="216" t="s">
        <v>279</v>
      </c>
      <c r="C365" s="216" t="s">
        <v>272</v>
      </c>
      <c r="D365" s="258" t="s">
        <v>93</v>
      </c>
      <c r="E365" s="209">
        <v>16000</v>
      </c>
      <c r="F365" s="583">
        <v>3650</v>
      </c>
      <c r="G365" s="533">
        <f t="shared" si="6"/>
        <v>4.3835616438356162</v>
      </c>
      <c r="H365" s="722" t="s">
        <v>446</v>
      </c>
      <c r="I365" s="253" t="s">
        <v>18</v>
      </c>
      <c r="J365" s="216" t="s">
        <v>580</v>
      </c>
      <c r="K365" s="252" t="s">
        <v>74</v>
      </c>
      <c r="L365" s="252" t="s">
        <v>63</v>
      </c>
      <c r="M365" s="210"/>
      <c r="N365" s="211"/>
    </row>
    <row r="366" spans="1:14" x14ac:dyDescent="0.25">
      <c r="A366" s="222">
        <v>44250</v>
      </c>
      <c r="B366" s="216" t="s">
        <v>460</v>
      </c>
      <c r="C366" s="216" t="s">
        <v>272</v>
      </c>
      <c r="D366" s="258" t="s">
        <v>93</v>
      </c>
      <c r="E366" s="209">
        <v>5000</v>
      </c>
      <c r="F366" s="583">
        <v>3650</v>
      </c>
      <c r="G366" s="533">
        <f t="shared" si="6"/>
        <v>1.3698630136986301</v>
      </c>
      <c r="H366" s="722" t="s">
        <v>446</v>
      </c>
      <c r="I366" s="253" t="s">
        <v>18</v>
      </c>
      <c r="J366" s="216" t="s">
        <v>463</v>
      </c>
      <c r="K366" s="252" t="s">
        <v>74</v>
      </c>
      <c r="L366" s="252" t="s">
        <v>63</v>
      </c>
      <c r="M366" s="210"/>
      <c r="N366" s="211"/>
    </row>
    <row r="367" spans="1:14" x14ac:dyDescent="0.25">
      <c r="A367" s="222">
        <v>44250</v>
      </c>
      <c r="B367" s="216" t="s">
        <v>171</v>
      </c>
      <c r="C367" s="216" t="s">
        <v>68</v>
      </c>
      <c r="D367" s="218" t="s">
        <v>93</v>
      </c>
      <c r="E367" s="209">
        <v>4000</v>
      </c>
      <c r="F367" s="583">
        <v>3650</v>
      </c>
      <c r="G367" s="533">
        <f t="shared" si="6"/>
        <v>1.095890410958904</v>
      </c>
      <c r="H367" s="722" t="s">
        <v>446</v>
      </c>
      <c r="I367" s="253" t="s">
        <v>18</v>
      </c>
      <c r="J367" s="216" t="s">
        <v>463</v>
      </c>
      <c r="K367" s="252" t="s">
        <v>74</v>
      </c>
      <c r="L367" s="252" t="s">
        <v>63</v>
      </c>
      <c r="M367" s="210"/>
      <c r="N367" s="211"/>
    </row>
    <row r="368" spans="1:14" x14ac:dyDescent="0.25">
      <c r="A368" s="48">
        <v>44250</v>
      </c>
      <c r="B368" s="218" t="s">
        <v>171</v>
      </c>
      <c r="C368" s="218" t="s">
        <v>68</v>
      </c>
      <c r="D368" s="218" t="s">
        <v>53</v>
      </c>
      <c r="E368" s="512">
        <v>8000</v>
      </c>
      <c r="F368" s="583">
        <v>3650</v>
      </c>
      <c r="G368" s="533">
        <f t="shared" si="6"/>
        <v>2.1917808219178081</v>
      </c>
      <c r="H368" s="722" t="s">
        <v>54</v>
      </c>
      <c r="I368" s="253" t="s">
        <v>18</v>
      </c>
      <c r="J368" s="298" t="s">
        <v>513</v>
      </c>
      <c r="K368" s="252" t="s">
        <v>74</v>
      </c>
      <c r="L368" s="252" t="s">
        <v>63</v>
      </c>
      <c r="M368" s="210"/>
      <c r="N368" s="211"/>
    </row>
    <row r="369" spans="1:14" x14ac:dyDescent="0.25">
      <c r="A369" s="48">
        <v>44250</v>
      </c>
      <c r="B369" s="218" t="s">
        <v>171</v>
      </c>
      <c r="C369" s="218" t="s">
        <v>68</v>
      </c>
      <c r="D369" s="218" t="s">
        <v>53</v>
      </c>
      <c r="E369" s="240">
        <v>8000</v>
      </c>
      <c r="F369" s="583">
        <v>3650</v>
      </c>
      <c r="G369" s="533">
        <f t="shared" ref="G369:G374" si="7">E369/F369</f>
        <v>2.1917808219178081</v>
      </c>
      <c r="H369" s="722" t="s">
        <v>54</v>
      </c>
      <c r="I369" s="253" t="s">
        <v>18</v>
      </c>
      <c r="J369" s="298" t="s">
        <v>513</v>
      </c>
      <c r="K369" s="252" t="s">
        <v>74</v>
      </c>
      <c r="L369" s="252" t="s">
        <v>63</v>
      </c>
      <c r="M369" s="210"/>
      <c r="N369" s="211"/>
    </row>
    <row r="370" spans="1:14" x14ac:dyDescent="0.25">
      <c r="A370" s="48">
        <v>44250</v>
      </c>
      <c r="B370" s="218" t="s">
        <v>230</v>
      </c>
      <c r="C370" s="218" t="s">
        <v>122</v>
      </c>
      <c r="D370" s="218" t="s">
        <v>94</v>
      </c>
      <c r="E370" s="240">
        <v>2000</v>
      </c>
      <c r="F370" s="583">
        <v>3650</v>
      </c>
      <c r="G370" s="533">
        <f t="shared" si="7"/>
        <v>0.54794520547945202</v>
      </c>
      <c r="H370" s="722" t="s">
        <v>243</v>
      </c>
      <c r="I370" s="253" t="s">
        <v>18</v>
      </c>
      <c r="J370" s="435" t="s">
        <v>598</v>
      </c>
      <c r="K370" s="252" t="s">
        <v>74</v>
      </c>
      <c r="L370" s="252" t="s">
        <v>63</v>
      </c>
      <c r="M370" s="210"/>
      <c r="N370" s="211"/>
    </row>
    <row r="371" spans="1:14" x14ac:dyDescent="0.25">
      <c r="A371" s="48">
        <v>44251</v>
      </c>
      <c r="B371" s="216" t="s">
        <v>171</v>
      </c>
      <c r="C371" s="216" t="s">
        <v>68</v>
      </c>
      <c r="D371" s="218" t="s">
        <v>53</v>
      </c>
      <c r="E371" s="240">
        <v>7500</v>
      </c>
      <c r="F371" s="583">
        <v>3650</v>
      </c>
      <c r="G371" s="533">
        <f t="shared" si="7"/>
        <v>2.0547945205479454</v>
      </c>
      <c r="H371" s="722" t="s">
        <v>99</v>
      </c>
      <c r="I371" s="253" t="s">
        <v>18</v>
      </c>
      <c r="J371" s="298" t="s">
        <v>559</v>
      </c>
      <c r="K371" s="252" t="s">
        <v>74</v>
      </c>
      <c r="L371" s="252" t="s">
        <v>63</v>
      </c>
      <c r="M371" s="210"/>
      <c r="N371" s="211"/>
    </row>
    <row r="372" spans="1:14" x14ac:dyDescent="0.25">
      <c r="A372" s="48">
        <v>44251</v>
      </c>
      <c r="B372" s="216" t="s">
        <v>171</v>
      </c>
      <c r="C372" s="216" t="s">
        <v>68</v>
      </c>
      <c r="D372" s="218" t="s">
        <v>53</v>
      </c>
      <c r="E372" s="240">
        <v>7500</v>
      </c>
      <c r="F372" s="583">
        <v>3650</v>
      </c>
      <c r="G372" s="533">
        <f t="shared" si="7"/>
        <v>2.0547945205479454</v>
      </c>
      <c r="H372" s="722" t="s">
        <v>99</v>
      </c>
      <c r="I372" s="253" t="s">
        <v>18</v>
      </c>
      <c r="J372" s="298" t="s">
        <v>559</v>
      </c>
      <c r="K372" s="252" t="s">
        <v>74</v>
      </c>
      <c r="L372" s="252" t="s">
        <v>63</v>
      </c>
      <c r="M372" s="210"/>
      <c r="N372" s="211"/>
    </row>
    <row r="373" spans="1:14" x14ac:dyDescent="0.25">
      <c r="A373" s="48">
        <v>44251</v>
      </c>
      <c r="B373" s="216" t="s">
        <v>171</v>
      </c>
      <c r="C373" s="216" t="s">
        <v>68</v>
      </c>
      <c r="D373" s="218" t="s">
        <v>53</v>
      </c>
      <c r="E373" s="240">
        <v>10000</v>
      </c>
      <c r="F373" s="583">
        <v>3650</v>
      </c>
      <c r="G373" s="533">
        <f t="shared" si="7"/>
        <v>2.7397260273972601</v>
      </c>
      <c r="H373" s="722" t="s">
        <v>99</v>
      </c>
      <c r="I373" s="253" t="s">
        <v>18</v>
      </c>
      <c r="J373" s="298" t="s">
        <v>559</v>
      </c>
      <c r="K373" s="252" t="s">
        <v>74</v>
      </c>
      <c r="L373" s="252" t="s">
        <v>63</v>
      </c>
      <c r="M373" s="210"/>
      <c r="N373" s="211"/>
    </row>
    <row r="374" spans="1:14" x14ac:dyDescent="0.25">
      <c r="A374" s="48">
        <v>44251</v>
      </c>
      <c r="B374" s="216" t="s">
        <v>171</v>
      </c>
      <c r="C374" s="216" t="s">
        <v>68</v>
      </c>
      <c r="D374" s="218" t="s">
        <v>53</v>
      </c>
      <c r="E374" s="240">
        <v>10000</v>
      </c>
      <c r="F374" s="583">
        <v>3650</v>
      </c>
      <c r="G374" s="533">
        <f t="shared" si="7"/>
        <v>2.7397260273972601</v>
      </c>
      <c r="H374" s="722" t="s">
        <v>99</v>
      </c>
      <c r="I374" s="253" t="s">
        <v>18</v>
      </c>
      <c r="J374" s="298" t="s">
        <v>559</v>
      </c>
      <c r="K374" s="252" t="s">
        <v>74</v>
      </c>
      <c r="L374" s="252" t="s">
        <v>63</v>
      </c>
      <c r="M374" s="210"/>
      <c r="N374" s="211"/>
    </row>
    <row r="375" spans="1:14" x14ac:dyDescent="0.25">
      <c r="A375" s="48">
        <v>44251</v>
      </c>
      <c r="B375" s="218" t="s">
        <v>171</v>
      </c>
      <c r="C375" s="218" t="s">
        <v>68</v>
      </c>
      <c r="D375" s="218" t="s">
        <v>53</v>
      </c>
      <c r="E375" s="209">
        <v>7500</v>
      </c>
      <c r="F375" s="583">
        <v>3650</v>
      </c>
      <c r="G375" s="533">
        <f t="shared" si="6"/>
        <v>2.0547945205479454</v>
      </c>
      <c r="H375" s="722" t="s">
        <v>54</v>
      </c>
      <c r="I375" s="253" t="s">
        <v>18</v>
      </c>
      <c r="J375" s="298" t="s">
        <v>513</v>
      </c>
      <c r="K375" s="252" t="s">
        <v>74</v>
      </c>
      <c r="L375" s="252" t="s">
        <v>63</v>
      </c>
      <c r="M375" s="210"/>
      <c r="N375" s="211"/>
    </row>
    <row r="376" spans="1:14" x14ac:dyDescent="0.25">
      <c r="A376" s="48">
        <v>44251</v>
      </c>
      <c r="B376" s="218" t="s">
        <v>171</v>
      </c>
      <c r="C376" s="218" t="s">
        <v>68</v>
      </c>
      <c r="D376" s="218" t="s">
        <v>53</v>
      </c>
      <c r="E376" s="209">
        <v>7500</v>
      </c>
      <c r="F376" s="583">
        <v>3650</v>
      </c>
      <c r="G376" s="533">
        <f t="shared" si="6"/>
        <v>2.0547945205479454</v>
      </c>
      <c r="H376" s="722" t="s">
        <v>54</v>
      </c>
      <c r="I376" s="253" t="s">
        <v>18</v>
      </c>
      <c r="J376" s="298" t="s">
        <v>513</v>
      </c>
      <c r="K376" s="252" t="s">
        <v>74</v>
      </c>
      <c r="L376" s="252" t="s">
        <v>63</v>
      </c>
      <c r="M376" s="210"/>
      <c r="N376" s="211"/>
    </row>
    <row r="377" spans="1:14" x14ac:dyDescent="0.25">
      <c r="A377" s="222">
        <v>44251</v>
      </c>
      <c r="B377" s="216" t="s">
        <v>171</v>
      </c>
      <c r="C377" s="216" t="s">
        <v>68</v>
      </c>
      <c r="D377" s="218" t="s">
        <v>93</v>
      </c>
      <c r="E377" s="209">
        <v>6000</v>
      </c>
      <c r="F377" s="583">
        <v>3650</v>
      </c>
      <c r="G377" s="533">
        <f t="shared" si="6"/>
        <v>1.6438356164383561</v>
      </c>
      <c r="H377" s="722" t="s">
        <v>446</v>
      </c>
      <c r="I377" s="253" t="s">
        <v>18</v>
      </c>
      <c r="J377" s="216" t="s">
        <v>560</v>
      </c>
      <c r="K377" s="252" t="s">
        <v>74</v>
      </c>
      <c r="L377" s="252" t="s">
        <v>63</v>
      </c>
      <c r="M377" s="210"/>
      <c r="N377" s="211"/>
    </row>
    <row r="378" spans="1:14" x14ac:dyDescent="0.25">
      <c r="A378" s="222">
        <v>44251</v>
      </c>
      <c r="B378" s="216" t="s">
        <v>459</v>
      </c>
      <c r="C378" s="216" t="s">
        <v>272</v>
      </c>
      <c r="D378" s="258" t="s">
        <v>93</v>
      </c>
      <c r="E378" s="209">
        <v>8000</v>
      </c>
      <c r="F378" s="583">
        <v>3650</v>
      </c>
      <c r="G378" s="533">
        <f t="shared" si="6"/>
        <v>2.1917808219178081</v>
      </c>
      <c r="H378" s="722" t="s">
        <v>446</v>
      </c>
      <c r="I378" s="253" t="s">
        <v>18</v>
      </c>
      <c r="J378" s="216" t="s">
        <v>463</v>
      </c>
      <c r="K378" s="252" t="s">
        <v>74</v>
      </c>
      <c r="L378" s="252" t="s">
        <v>63</v>
      </c>
      <c r="M378" s="210"/>
      <c r="N378" s="211"/>
    </row>
    <row r="379" spans="1:14" x14ac:dyDescent="0.25">
      <c r="A379" s="222">
        <v>44251</v>
      </c>
      <c r="B379" s="216" t="s">
        <v>279</v>
      </c>
      <c r="C379" s="216" t="s">
        <v>272</v>
      </c>
      <c r="D379" s="258" t="s">
        <v>93</v>
      </c>
      <c r="E379" s="209">
        <v>16000</v>
      </c>
      <c r="F379" s="583">
        <v>3650</v>
      </c>
      <c r="G379" s="533">
        <f t="shared" si="6"/>
        <v>4.3835616438356162</v>
      </c>
      <c r="H379" s="722" t="s">
        <v>446</v>
      </c>
      <c r="I379" s="253" t="s">
        <v>18</v>
      </c>
      <c r="J379" s="216" t="s">
        <v>581</v>
      </c>
      <c r="K379" s="252" t="s">
        <v>74</v>
      </c>
      <c r="L379" s="252" t="s">
        <v>63</v>
      </c>
      <c r="M379" s="210"/>
      <c r="N379" s="211"/>
    </row>
    <row r="380" spans="1:14" x14ac:dyDescent="0.25">
      <c r="A380" s="222">
        <v>44251</v>
      </c>
      <c r="B380" s="216" t="s">
        <v>461</v>
      </c>
      <c r="C380" s="216" t="s">
        <v>272</v>
      </c>
      <c r="D380" s="258" t="s">
        <v>93</v>
      </c>
      <c r="E380" s="209">
        <v>6000</v>
      </c>
      <c r="F380" s="583">
        <v>3650</v>
      </c>
      <c r="G380" s="533">
        <f t="shared" si="6"/>
        <v>1.6438356164383561</v>
      </c>
      <c r="H380" s="722" t="s">
        <v>446</v>
      </c>
      <c r="I380" s="253" t="s">
        <v>18</v>
      </c>
      <c r="J380" s="216" t="s">
        <v>463</v>
      </c>
      <c r="K380" s="252" t="s">
        <v>74</v>
      </c>
      <c r="L380" s="252" t="s">
        <v>63</v>
      </c>
      <c r="M380" s="210"/>
      <c r="N380" s="211"/>
    </row>
    <row r="381" spans="1:14" x14ac:dyDescent="0.25">
      <c r="A381" s="48">
        <v>44251</v>
      </c>
      <c r="B381" s="530" t="s">
        <v>69</v>
      </c>
      <c r="C381" s="530" t="s">
        <v>68</v>
      </c>
      <c r="D381" s="530" t="s">
        <v>14</v>
      </c>
      <c r="E381" s="791">
        <v>6000</v>
      </c>
      <c r="F381" s="583">
        <v>3650</v>
      </c>
      <c r="G381" s="533">
        <f t="shared" si="6"/>
        <v>1.6438356164383561</v>
      </c>
      <c r="H381" s="722" t="s">
        <v>42</v>
      </c>
      <c r="I381" s="253" t="s">
        <v>18</v>
      </c>
      <c r="J381" s="530" t="s">
        <v>561</v>
      </c>
      <c r="K381" s="252" t="s">
        <v>74</v>
      </c>
      <c r="L381" s="252" t="s">
        <v>63</v>
      </c>
      <c r="M381" s="210"/>
      <c r="N381" s="211"/>
    </row>
    <row r="382" spans="1:14" x14ac:dyDescent="0.25">
      <c r="A382" s="48">
        <v>44251</v>
      </c>
      <c r="B382" s="530" t="s">
        <v>69</v>
      </c>
      <c r="C382" s="530" t="s">
        <v>68</v>
      </c>
      <c r="D382" s="530" t="s">
        <v>14</v>
      </c>
      <c r="E382" s="791">
        <v>4000</v>
      </c>
      <c r="F382" s="583">
        <v>3650</v>
      </c>
      <c r="G382" s="533">
        <f t="shared" si="6"/>
        <v>1.095890410958904</v>
      </c>
      <c r="H382" s="722" t="s">
        <v>42</v>
      </c>
      <c r="I382" s="253" t="s">
        <v>18</v>
      </c>
      <c r="J382" s="530" t="s">
        <v>561</v>
      </c>
      <c r="K382" s="252" t="s">
        <v>74</v>
      </c>
      <c r="L382" s="252" t="s">
        <v>63</v>
      </c>
      <c r="M382" s="210"/>
      <c r="N382" s="211"/>
    </row>
    <row r="383" spans="1:14" x14ac:dyDescent="0.25">
      <c r="A383" s="48">
        <v>44251</v>
      </c>
      <c r="B383" s="530" t="s">
        <v>69</v>
      </c>
      <c r="C383" s="530" t="s">
        <v>68</v>
      </c>
      <c r="D383" s="530" t="s">
        <v>14</v>
      </c>
      <c r="E383" s="791">
        <v>3000</v>
      </c>
      <c r="F383" s="583">
        <v>3650</v>
      </c>
      <c r="G383" s="533">
        <f t="shared" si="6"/>
        <v>0.82191780821917804</v>
      </c>
      <c r="H383" s="722" t="s">
        <v>42</v>
      </c>
      <c r="I383" s="253" t="s">
        <v>18</v>
      </c>
      <c r="J383" s="530" t="s">
        <v>561</v>
      </c>
      <c r="K383" s="252" t="s">
        <v>74</v>
      </c>
      <c r="L383" s="252" t="s">
        <v>63</v>
      </c>
      <c r="M383" s="210"/>
      <c r="N383" s="211"/>
    </row>
    <row r="384" spans="1:14" x14ac:dyDescent="0.25">
      <c r="A384" s="48">
        <v>44251</v>
      </c>
      <c r="B384" s="530" t="s">
        <v>69</v>
      </c>
      <c r="C384" s="530" t="s">
        <v>68</v>
      </c>
      <c r="D384" s="530" t="s">
        <v>14</v>
      </c>
      <c r="E384" s="791">
        <v>1000</v>
      </c>
      <c r="F384" s="583">
        <v>3650</v>
      </c>
      <c r="G384" s="533">
        <f t="shared" si="6"/>
        <v>0.27397260273972601</v>
      </c>
      <c r="H384" s="722" t="s">
        <v>42</v>
      </c>
      <c r="I384" s="253" t="s">
        <v>18</v>
      </c>
      <c r="J384" s="530" t="s">
        <v>561</v>
      </c>
      <c r="K384" s="252" t="s">
        <v>74</v>
      </c>
      <c r="L384" s="252" t="s">
        <v>63</v>
      </c>
      <c r="M384" s="210"/>
      <c r="N384" s="211"/>
    </row>
    <row r="385" spans="1:14" x14ac:dyDescent="0.25">
      <c r="A385" s="48">
        <v>44251</v>
      </c>
      <c r="B385" s="530" t="s">
        <v>450</v>
      </c>
      <c r="C385" s="530" t="s">
        <v>121</v>
      </c>
      <c r="D385" s="530" t="s">
        <v>14</v>
      </c>
      <c r="E385" s="446">
        <v>2935000</v>
      </c>
      <c r="F385" s="583">
        <v>3650</v>
      </c>
      <c r="G385" s="533">
        <f t="shared" si="6"/>
        <v>804.10958904109589</v>
      </c>
      <c r="H385" s="722" t="s">
        <v>135</v>
      </c>
      <c r="I385" s="253" t="s">
        <v>18</v>
      </c>
      <c r="J385" s="335" t="s">
        <v>562</v>
      </c>
      <c r="K385" s="252" t="s">
        <v>74</v>
      </c>
      <c r="L385" s="252" t="s">
        <v>63</v>
      </c>
      <c r="M385" s="210"/>
      <c r="N385" s="211"/>
    </row>
    <row r="386" spans="1:14" x14ac:dyDescent="0.25">
      <c r="A386" s="48">
        <v>44251</v>
      </c>
      <c r="B386" s="530" t="s">
        <v>451</v>
      </c>
      <c r="C386" s="530" t="s">
        <v>121</v>
      </c>
      <c r="D386" s="530" t="s">
        <v>53</v>
      </c>
      <c r="E386" s="234">
        <v>1870000</v>
      </c>
      <c r="F386" s="583">
        <v>3650</v>
      </c>
      <c r="G386" s="533">
        <f t="shared" si="6"/>
        <v>512.32876712328766</v>
      </c>
      <c r="H386" s="722" t="s">
        <v>135</v>
      </c>
      <c r="I386" s="253" t="s">
        <v>18</v>
      </c>
      <c r="J386" s="335" t="s">
        <v>562</v>
      </c>
      <c r="K386" s="252" t="s">
        <v>74</v>
      </c>
      <c r="L386" s="252" t="s">
        <v>63</v>
      </c>
      <c r="M386" s="210"/>
      <c r="N386" s="211"/>
    </row>
    <row r="387" spans="1:14" x14ac:dyDescent="0.25">
      <c r="A387" s="48">
        <v>44251</v>
      </c>
      <c r="B387" s="530" t="s">
        <v>452</v>
      </c>
      <c r="C387" s="530" t="s">
        <v>121</v>
      </c>
      <c r="D387" s="530" t="s">
        <v>53</v>
      </c>
      <c r="E387" s="234">
        <v>1500000</v>
      </c>
      <c r="F387" s="583">
        <v>3650</v>
      </c>
      <c r="G387" s="533">
        <f>E387/F387</f>
        <v>410.95890410958901</v>
      </c>
      <c r="H387" s="722" t="s">
        <v>135</v>
      </c>
      <c r="I387" s="253" t="s">
        <v>18</v>
      </c>
      <c r="J387" s="335" t="s">
        <v>562</v>
      </c>
      <c r="K387" s="252" t="s">
        <v>74</v>
      </c>
      <c r="L387" s="252" t="s">
        <v>63</v>
      </c>
      <c r="M387" s="210"/>
      <c r="N387" s="211"/>
    </row>
    <row r="388" spans="1:14" x14ac:dyDescent="0.25">
      <c r="A388" s="48">
        <v>44251</v>
      </c>
      <c r="B388" s="530" t="s">
        <v>453</v>
      </c>
      <c r="C388" s="794" t="s">
        <v>121</v>
      </c>
      <c r="D388" s="722" t="s">
        <v>93</v>
      </c>
      <c r="E388" s="795">
        <v>740400</v>
      </c>
      <c r="F388" s="583">
        <v>3650</v>
      </c>
      <c r="G388" s="533">
        <f t="shared" si="6"/>
        <v>202.84931506849315</v>
      </c>
      <c r="H388" s="722" t="s">
        <v>135</v>
      </c>
      <c r="I388" s="253" t="s">
        <v>18</v>
      </c>
      <c r="J388" s="335" t="s">
        <v>562</v>
      </c>
      <c r="K388" s="252" t="s">
        <v>74</v>
      </c>
      <c r="L388" s="252" t="s">
        <v>63</v>
      </c>
      <c r="M388" s="210"/>
      <c r="N388" s="211"/>
    </row>
    <row r="389" spans="1:14" x14ac:dyDescent="0.25">
      <c r="A389" s="48">
        <v>44251</v>
      </c>
      <c r="B389" s="530" t="s">
        <v>454</v>
      </c>
      <c r="C389" s="794" t="s">
        <v>121</v>
      </c>
      <c r="D389" s="722" t="s">
        <v>93</v>
      </c>
      <c r="E389" s="795">
        <v>740400</v>
      </c>
      <c r="F389" s="583">
        <v>3650</v>
      </c>
      <c r="G389" s="534">
        <f t="shared" si="6"/>
        <v>202.84931506849315</v>
      </c>
      <c r="H389" s="722" t="s">
        <v>135</v>
      </c>
      <c r="I389" s="253" t="s">
        <v>18</v>
      </c>
      <c r="J389" s="335" t="s">
        <v>562</v>
      </c>
      <c r="K389" s="252" t="s">
        <v>74</v>
      </c>
      <c r="L389" s="252" t="s">
        <v>63</v>
      </c>
      <c r="M389" s="210"/>
      <c r="N389" s="211"/>
    </row>
    <row r="390" spans="1:14" x14ac:dyDescent="0.25">
      <c r="A390" s="217">
        <v>44251</v>
      </c>
      <c r="B390" s="218" t="s">
        <v>69</v>
      </c>
      <c r="C390" s="218" t="s">
        <v>68</v>
      </c>
      <c r="D390" s="218" t="s">
        <v>93</v>
      </c>
      <c r="E390" s="240">
        <v>4000</v>
      </c>
      <c r="F390" s="583">
        <v>3650</v>
      </c>
      <c r="G390" s="533">
        <f t="shared" si="6"/>
        <v>1.095890410958904</v>
      </c>
      <c r="H390" s="722" t="s">
        <v>72</v>
      </c>
      <c r="I390" s="253" t="s">
        <v>18</v>
      </c>
      <c r="J390" s="297" t="s">
        <v>517</v>
      </c>
      <c r="K390" s="252" t="s">
        <v>74</v>
      </c>
      <c r="L390" s="252" t="s">
        <v>63</v>
      </c>
      <c r="M390" s="210"/>
      <c r="N390" s="211"/>
    </row>
    <row r="391" spans="1:14" x14ac:dyDescent="0.25">
      <c r="A391" s="217">
        <v>44251</v>
      </c>
      <c r="B391" s="218" t="s">
        <v>69</v>
      </c>
      <c r="C391" s="218" t="s">
        <v>68</v>
      </c>
      <c r="D391" s="218" t="s">
        <v>93</v>
      </c>
      <c r="E391" s="209">
        <v>4000</v>
      </c>
      <c r="F391" s="583">
        <v>3650</v>
      </c>
      <c r="G391" s="533">
        <f t="shared" si="6"/>
        <v>1.095890410958904</v>
      </c>
      <c r="H391" s="722" t="s">
        <v>72</v>
      </c>
      <c r="I391" s="253" t="s">
        <v>18</v>
      </c>
      <c r="J391" s="297" t="s">
        <v>517</v>
      </c>
      <c r="K391" s="252" t="s">
        <v>74</v>
      </c>
      <c r="L391" s="252" t="s">
        <v>63</v>
      </c>
      <c r="M391" s="210"/>
      <c r="N391" s="211"/>
    </row>
    <row r="392" spans="1:14" x14ac:dyDescent="0.25">
      <c r="A392" s="736">
        <v>44252</v>
      </c>
      <c r="B392" s="224" t="s">
        <v>69</v>
      </c>
      <c r="C392" s="224" t="s">
        <v>68</v>
      </c>
      <c r="D392" s="737" t="s">
        <v>93</v>
      </c>
      <c r="E392" s="209">
        <v>4000</v>
      </c>
      <c r="F392" s="583">
        <v>3650</v>
      </c>
      <c r="G392" s="533">
        <f t="shared" si="6"/>
        <v>1.095890410958904</v>
      </c>
      <c r="H392" s="722" t="s">
        <v>72</v>
      </c>
      <c r="I392" s="253" t="s">
        <v>18</v>
      </c>
      <c r="J392" s="297" t="s">
        <v>518</v>
      </c>
      <c r="K392" s="252" t="s">
        <v>74</v>
      </c>
      <c r="L392" s="252" t="s">
        <v>63</v>
      </c>
      <c r="M392" s="210"/>
      <c r="N392" s="211"/>
    </row>
    <row r="393" spans="1:14" x14ac:dyDescent="0.25">
      <c r="A393" s="736">
        <v>44252</v>
      </c>
      <c r="B393" s="224" t="s">
        <v>69</v>
      </c>
      <c r="C393" s="224" t="s">
        <v>68</v>
      </c>
      <c r="D393" s="737" t="s">
        <v>93</v>
      </c>
      <c r="E393" s="227">
        <v>2000</v>
      </c>
      <c r="F393" s="583">
        <v>3650</v>
      </c>
      <c r="G393" s="533">
        <f t="shared" si="6"/>
        <v>0.54794520547945202</v>
      </c>
      <c r="H393" s="722" t="s">
        <v>72</v>
      </c>
      <c r="I393" s="253" t="s">
        <v>18</v>
      </c>
      <c r="J393" s="297" t="s">
        <v>518</v>
      </c>
      <c r="K393" s="252" t="s">
        <v>74</v>
      </c>
      <c r="L393" s="252" t="s">
        <v>63</v>
      </c>
      <c r="M393" s="210"/>
      <c r="N393" s="211"/>
    </row>
    <row r="394" spans="1:14" x14ac:dyDescent="0.25">
      <c r="A394" s="48">
        <v>44252</v>
      </c>
      <c r="B394" s="530" t="s">
        <v>456</v>
      </c>
      <c r="C394" s="530" t="s">
        <v>360</v>
      </c>
      <c r="D394" s="530" t="s">
        <v>94</v>
      </c>
      <c r="E394" s="791">
        <v>250000</v>
      </c>
      <c r="F394" s="583">
        <v>3650</v>
      </c>
      <c r="G394" s="533">
        <f t="shared" si="6"/>
        <v>68.493150684931507</v>
      </c>
      <c r="H394" s="722" t="s">
        <v>42</v>
      </c>
      <c r="I394" s="253" t="s">
        <v>18</v>
      </c>
      <c r="J394" s="794" t="s">
        <v>566</v>
      </c>
      <c r="K394" s="252" t="s">
        <v>74</v>
      </c>
      <c r="L394" s="252" t="s">
        <v>63</v>
      </c>
      <c r="M394" s="210"/>
      <c r="N394" s="211"/>
    </row>
    <row r="395" spans="1:14" ht="16.5" customHeight="1" x14ac:dyDescent="0.25">
      <c r="A395" s="257">
        <v>44252</v>
      </c>
      <c r="B395" s="258" t="s">
        <v>459</v>
      </c>
      <c r="C395" s="258" t="s">
        <v>272</v>
      </c>
      <c r="D395" s="258" t="s">
        <v>93</v>
      </c>
      <c r="E395" s="273">
        <v>7000</v>
      </c>
      <c r="F395" s="583">
        <v>3650</v>
      </c>
      <c r="G395" s="533">
        <f t="shared" si="6"/>
        <v>1.9178082191780821</v>
      </c>
      <c r="H395" s="875" t="s">
        <v>446</v>
      </c>
      <c r="I395" s="876" t="s">
        <v>18</v>
      </c>
      <c r="J395" s="216" t="s">
        <v>463</v>
      </c>
      <c r="K395" s="297" t="s">
        <v>74</v>
      </c>
      <c r="L395" s="297" t="s">
        <v>63</v>
      </c>
      <c r="M395" s="905"/>
      <c r="N395" s="906"/>
    </row>
    <row r="396" spans="1:14" ht="16.5" customHeight="1" x14ac:dyDescent="0.25">
      <c r="A396" s="257">
        <v>44252</v>
      </c>
      <c r="B396" s="258" t="s">
        <v>279</v>
      </c>
      <c r="C396" s="258" t="s">
        <v>272</v>
      </c>
      <c r="D396" s="258" t="s">
        <v>93</v>
      </c>
      <c r="E396" s="273">
        <v>18000</v>
      </c>
      <c r="F396" s="583">
        <v>3650</v>
      </c>
      <c r="G396" s="533">
        <f t="shared" si="6"/>
        <v>4.9315068493150687</v>
      </c>
      <c r="H396" s="875" t="s">
        <v>446</v>
      </c>
      <c r="I396" s="876" t="s">
        <v>18</v>
      </c>
      <c r="J396" s="216" t="s">
        <v>582</v>
      </c>
      <c r="K396" s="297" t="s">
        <v>74</v>
      </c>
      <c r="L396" s="297" t="s">
        <v>63</v>
      </c>
      <c r="M396" s="905"/>
      <c r="N396" s="906"/>
    </row>
    <row r="397" spans="1:14" ht="16.5" customHeight="1" x14ac:dyDescent="0.25">
      <c r="A397" s="549">
        <v>44252</v>
      </c>
      <c r="B397" s="26" t="s">
        <v>69</v>
      </c>
      <c r="C397" s="26" t="s">
        <v>68</v>
      </c>
      <c r="D397" s="530" t="s">
        <v>14</v>
      </c>
      <c r="E397" s="446">
        <v>8000</v>
      </c>
      <c r="F397" s="583">
        <v>3650</v>
      </c>
      <c r="G397" s="533">
        <f t="shared" si="6"/>
        <v>2.1917808219178081</v>
      </c>
      <c r="H397" s="875" t="s">
        <v>42</v>
      </c>
      <c r="I397" s="876" t="s">
        <v>18</v>
      </c>
      <c r="J397" s="258" t="s">
        <v>567</v>
      </c>
      <c r="K397" s="297" t="s">
        <v>74</v>
      </c>
      <c r="L397" s="297" t="s">
        <v>63</v>
      </c>
      <c r="M397" s="905"/>
      <c r="N397" s="906"/>
    </row>
    <row r="398" spans="1:14" ht="16.5" customHeight="1" x14ac:dyDescent="0.25">
      <c r="A398" s="599">
        <v>44252</v>
      </c>
      <c r="B398" s="264" t="s">
        <v>69</v>
      </c>
      <c r="C398" s="264" t="s">
        <v>68</v>
      </c>
      <c r="D398" s="529" t="s">
        <v>14</v>
      </c>
      <c r="E398" s="446">
        <v>10000</v>
      </c>
      <c r="F398" s="583">
        <v>3650</v>
      </c>
      <c r="G398" s="533">
        <f t="shared" si="6"/>
        <v>2.7397260273972601</v>
      </c>
      <c r="H398" s="875" t="s">
        <v>42</v>
      </c>
      <c r="I398" s="876" t="s">
        <v>18</v>
      </c>
      <c r="J398" s="258" t="s">
        <v>567</v>
      </c>
      <c r="K398" s="297" t="s">
        <v>74</v>
      </c>
      <c r="L398" s="297" t="s">
        <v>63</v>
      </c>
      <c r="M398" s="905"/>
      <c r="N398" s="906"/>
    </row>
    <row r="399" spans="1:14" ht="16.5" customHeight="1" x14ac:dyDescent="0.25">
      <c r="A399" s="549">
        <v>44252</v>
      </c>
      <c r="B399" s="26" t="s">
        <v>69</v>
      </c>
      <c r="C399" s="26" t="s">
        <v>68</v>
      </c>
      <c r="D399" s="530" t="s">
        <v>14</v>
      </c>
      <c r="E399" s="446">
        <v>10000</v>
      </c>
      <c r="F399" s="583">
        <v>3650</v>
      </c>
      <c r="G399" s="533">
        <f t="shared" si="6"/>
        <v>2.7397260273972601</v>
      </c>
      <c r="H399" s="875" t="s">
        <v>42</v>
      </c>
      <c r="I399" s="876" t="s">
        <v>18</v>
      </c>
      <c r="J399" s="258" t="s">
        <v>567</v>
      </c>
      <c r="K399" s="297" t="s">
        <v>74</v>
      </c>
      <c r="L399" s="297" t="s">
        <v>63</v>
      </c>
      <c r="M399" s="905"/>
      <c r="N399" s="906"/>
    </row>
    <row r="400" spans="1:14" ht="16.5" customHeight="1" x14ac:dyDescent="0.25">
      <c r="A400" s="549">
        <v>44252</v>
      </c>
      <c r="B400" s="26" t="s">
        <v>69</v>
      </c>
      <c r="C400" s="26" t="s">
        <v>68</v>
      </c>
      <c r="D400" s="530" t="s">
        <v>14</v>
      </c>
      <c r="E400" s="446">
        <v>5000</v>
      </c>
      <c r="F400" s="583">
        <v>3650</v>
      </c>
      <c r="G400" s="533">
        <f t="shared" si="6"/>
        <v>1.3698630136986301</v>
      </c>
      <c r="H400" s="875" t="s">
        <v>42</v>
      </c>
      <c r="I400" s="876" t="s">
        <v>18</v>
      </c>
      <c r="J400" s="258" t="s">
        <v>567</v>
      </c>
      <c r="K400" s="297" t="s">
        <v>74</v>
      </c>
      <c r="L400" s="297" t="s">
        <v>63</v>
      </c>
      <c r="M400" s="905"/>
      <c r="N400" s="906"/>
    </row>
    <row r="401" spans="1:14" ht="16.5" customHeight="1" x14ac:dyDescent="0.25">
      <c r="A401" s="217">
        <v>44252</v>
      </c>
      <c r="B401" s="218" t="s">
        <v>171</v>
      </c>
      <c r="C401" s="218" t="s">
        <v>68</v>
      </c>
      <c r="D401" s="218" t="s">
        <v>93</v>
      </c>
      <c r="E401" s="270">
        <v>3000</v>
      </c>
      <c r="F401" s="583">
        <v>3650</v>
      </c>
      <c r="G401" s="533">
        <f t="shared" si="6"/>
        <v>0.82191780821917804</v>
      </c>
      <c r="H401" s="875" t="s">
        <v>446</v>
      </c>
      <c r="I401" s="876" t="s">
        <v>18</v>
      </c>
      <c r="J401" s="298" t="s">
        <v>468</v>
      </c>
      <c r="K401" s="297" t="s">
        <v>74</v>
      </c>
      <c r="L401" s="297" t="s">
        <v>63</v>
      </c>
      <c r="M401" s="905"/>
      <c r="N401" s="906"/>
    </row>
    <row r="402" spans="1:14" ht="16.5" customHeight="1" x14ac:dyDescent="0.25">
      <c r="A402" s="48">
        <v>44252</v>
      </c>
      <c r="B402" s="218" t="s">
        <v>171</v>
      </c>
      <c r="C402" s="218" t="s">
        <v>68</v>
      </c>
      <c r="D402" s="218" t="s">
        <v>53</v>
      </c>
      <c r="E402" s="209">
        <v>10000</v>
      </c>
      <c r="F402" s="583">
        <v>3650</v>
      </c>
      <c r="G402" s="533">
        <f t="shared" si="6"/>
        <v>2.7397260273972601</v>
      </c>
      <c r="H402" s="875" t="s">
        <v>54</v>
      </c>
      <c r="I402" s="876" t="s">
        <v>18</v>
      </c>
      <c r="J402" s="298" t="s">
        <v>513</v>
      </c>
      <c r="K402" s="297" t="s">
        <v>74</v>
      </c>
      <c r="L402" s="297" t="s">
        <v>63</v>
      </c>
      <c r="M402" s="905"/>
      <c r="N402" s="906"/>
    </row>
    <row r="403" spans="1:14" ht="16.5" customHeight="1" x14ac:dyDescent="0.25">
      <c r="A403" s="48">
        <v>44252</v>
      </c>
      <c r="B403" s="218" t="s">
        <v>171</v>
      </c>
      <c r="C403" s="218" t="s">
        <v>68</v>
      </c>
      <c r="D403" s="218" t="s">
        <v>53</v>
      </c>
      <c r="E403" s="209">
        <v>10000</v>
      </c>
      <c r="F403" s="583">
        <v>3650</v>
      </c>
      <c r="G403" s="533">
        <f>E403/F403</f>
        <v>2.7397260273972601</v>
      </c>
      <c r="H403" s="875" t="s">
        <v>54</v>
      </c>
      <c r="I403" s="876" t="s">
        <v>18</v>
      </c>
      <c r="J403" s="298" t="s">
        <v>513</v>
      </c>
      <c r="K403" s="297" t="s">
        <v>74</v>
      </c>
      <c r="L403" s="297" t="s">
        <v>63</v>
      </c>
      <c r="M403" s="905"/>
      <c r="N403" s="906"/>
    </row>
    <row r="404" spans="1:14" ht="16.5" customHeight="1" x14ac:dyDescent="0.25">
      <c r="A404" s="48">
        <v>44252</v>
      </c>
      <c r="B404" s="218" t="s">
        <v>519</v>
      </c>
      <c r="C404" s="218" t="s">
        <v>68</v>
      </c>
      <c r="D404" s="218" t="s">
        <v>93</v>
      </c>
      <c r="E404" s="270">
        <v>250000</v>
      </c>
      <c r="F404" s="583">
        <v>3650</v>
      </c>
      <c r="G404" s="533">
        <f t="shared" ref="G404:G418" si="8">E404/F404</f>
        <v>68.493150684931507</v>
      </c>
      <c r="H404" s="875" t="s">
        <v>446</v>
      </c>
      <c r="I404" s="876" t="s">
        <v>18</v>
      </c>
      <c r="J404" s="298" t="s">
        <v>583</v>
      </c>
      <c r="K404" s="297" t="s">
        <v>74</v>
      </c>
      <c r="L404" s="297" t="s">
        <v>63</v>
      </c>
      <c r="M404" s="905"/>
      <c r="N404" s="906"/>
    </row>
    <row r="405" spans="1:14" ht="16.5" customHeight="1" x14ac:dyDescent="0.25">
      <c r="A405" s="48">
        <v>44252</v>
      </c>
      <c r="B405" s="218" t="s">
        <v>520</v>
      </c>
      <c r="C405" s="218" t="s">
        <v>68</v>
      </c>
      <c r="D405" s="218" t="s">
        <v>93</v>
      </c>
      <c r="E405" s="270">
        <v>30000</v>
      </c>
      <c r="F405" s="583">
        <v>3650</v>
      </c>
      <c r="G405" s="533">
        <f t="shared" si="8"/>
        <v>8.2191780821917817</v>
      </c>
      <c r="H405" s="875" t="s">
        <v>446</v>
      </c>
      <c r="I405" s="876" t="s">
        <v>18</v>
      </c>
      <c r="J405" s="298" t="s">
        <v>584</v>
      </c>
      <c r="K405" s="297" t="s">
        <v>74</v>
      </c>
      <c r="L405" s="297" t="s">
        <v>63</v>
      </c>
      <c r="M405" s="905"/>
      <c r="N405" s="906"/>
    </row>
    <row r="406" spans="1:14" ht="16.5" customHeight="1" x14ac:dyDescent="0.25">
      <c r="A406" s="48">
        <v>44252</v>
      </c>
      <c r="B406" s="218" t="s">
        <v>520</v>
      </c>
      <c r="C406" s="218" t="s">
        <v>68</v>
      </c>
      <c r="D406" s="218" t="s">
        <v>93</v>
      </c>
      <c r="E406" s="270">
        <v>20000</v>
      </c>
      <c r="F406" s="583">
        <v>3650</v>
      </c>
      <c r="G406" s="533">
        <f t="shared" si="8"/>
        <v>5.4794520547945202</v>
      </c>
      <c r="H406" s="875" t="s">
        <v>446</v>
      </c>
      <c r="I406" s="876" t="s">
        <v>18</v>
      </c>
      <c r="J406" s="298" t="s">
        <v>585</v>
      </c>
      <c r="K406" s="297" t="s">
        <v>74</v>
      </c>
      <c r="L406" s="297" t="s">
        <v>63</v>
      </c>
      <c r="M406" s="905"/>
      <c r="N406" s="906"/>
    </row>
    <row r="407" spans="1:14" ht="16.5" customHeight="1" x14ac:dyDescent="0.25">
      <c r="A407" s="48">
        <v>44252</v>
      </c>
      <c r="B407" s="218" t="s">
        <v>95</v>
      </c>
      <c r="C407" s="218" t="s">
        <v>95</v>
      </c>
      <c r="D407" s="218" t="s">
        <v>93</v>
      </c>
      <c r="E407" s="270">
        <v>20000</v>
      </c>
      <c r="F407" s="583">
        <v>3650</v>
      </c>
      <c r="G407" s="533">
        <f t="shared" si="8"/>
        <v>5.4794520547945202</v>
      </c>
      <c r="H407" s="875" t="s">
        <v>446</v>
      </c>
      <c r="I407" s="876" t="s">
        <v>18</v>
      </c>
      <c r="J407" s="298" t="s">
        <v>586</v>
      </c>
      <c r="K407" s="297" t="s">
        <v>74</v>
      </c>
      <c r="L407" s="297" t="s">
        <v>63</v>
      </c>
      <c r="M407" s="905"/>
      <c r="N407" s="906"/>
    </row>
    <row r="408" spans="1:14" ht="16.5" customHeight="1" x14ac:dyDescent="0.25">
      <c r="A408" s="48">
        <v>44252</v>
      </c>
      <c r="B408" s="218" t="s">
        <v>95</v>
      </c>
      <c r="C408" s="218" t="s">
        <v>95</v>
      </c>
      <c r="D408" s="218" t="s">
        <v>93</v>
      </c>
      <c r="E408" s="270">
        <v>20000</v>
      </c>
      <c r="F408" s="583">
        <v>3650</v>
      </c>
      <c r="G408" s="533">
        <f t="shared" si="8"/>
        <v>5.4794520547945202</v>
      </c>
      <c r="H408" s="875" t="s">
        <v>446</v>
      </c>
      <c r="I408" s="876" t="s">
        <v>18</v>
      </c>
      <c r="J408" s="298" t="s">
        <v>586</v>
      </c>
      <c r="K408" s="297" t="s">
        <v>74</v>
      </c>
      <c r="L408" s="297" t="s">
        <v>63</v>
      </c>
      <c r="M408" s="905"/>
      <c r="N408" s="906"/>
    </row>
    <row r="409" spans="1:14" ht="16.5" customHeight="1" x14ac:dyDescent="0.25">
      <c r="A409" s="48">
        <v>44252</v>
      </c>
      <c r="B409" s="218" t="s">
        <v>95</v>
      </c>
      <c r="C409" s="218" t="s">
        <v>95</v>
      </c>
      <c r="D409" s="218" t="s">
        <v>93</v>
      </c>
      <c r="E409" s="270">
        <v>10000</v>
      </c>
      <c r="F409" s="583">
        <v>3650</v>
      </c>
      <c r="G409" s="533">
        <f t="shared" si="8"/>
        <v>2.7397260273972601</v>
      </c>
      <c r="H409" s="875" t="s">
        <v>446</v>
      </c>
      <c r="I409" s="876" t="s">
        <v>18</v>
      </c>
      <c r="J409" s="298" t="s">
        <v>586</v>
      </c>
      <c r="K409" s="297" t="s">
        <v>74</v>
      </c>
      <c r="L409" s="297" t="s">
        <v>63</v>
      </c>
      <c r="M409" s="905"/>
      <c r="N409" s="906"/>
    </row>
    <row r="410" spans="1:14" ht="16.5" customHeight="1" x14ac:dyDescent="0.25">
      <c r="A410" s="48">
        <v>44252</v>
      </c>
      <c r="B410" s="218" t="s">
        <v>95</v>
      </c>
      <c r="C410" s="218" t="s">
        <v>95</v>
      </c>
      <c r="D410" s="218" t="s">
        <v>93</v>
      </c>
      <c r="E410" s="270">
        <v>40000</v>
      </c>
      <c r="F410" s="583">
        <v>3650</v>
      </c>
      <c r="G410" s="533">
        <f t="shared" si="8"/>
        <v>10.95890410958904</v>
      </c>
      <c r="H410" s="875" t="s">
        <v>446</v>
      </c>
      <c r="I410" s="876" t="s">
        <v>18</v>
      </c>
      <c r="J410" s="298" t="s">
        <v>586</v>
      </c>
      <c r="K410" s="297" t="s">
        <v>74</v>
      </c>
      <c r="L410" s="297" t="s">
        <v>63</v>
      </c>
      <c r="M410" s="905"/>
      <c r="N410" s="906"/>
    </row>
    <row r="411" spans="1:14" ht="16.5" customHeight="1" x14ac:dyDescent="0.25">
      <c r="A411" s="48">
        <v>44252</v>
      </c>
      <c r="B411" s="218" t="s">
        <v>95</v>
      </c>
      <c r="C411" s="218" t="s">
        <v>95</v>
      </c>
      <c r="D411" s="218" t="s">
        <v>93</v>
      </c>
      <c r="E411" s="270">
        <v>20000</v>
      </c>
      <c r="F411" s="583">
        <v>3650</v>
      </c>
      <c r="G411" s="533">
        <f t="shared" si="8"/>
        <v>5.4794520547945202</v>
      </c>
      <c r="H411" s="875" t="s">
        <v>446</v>
      </c>
      <c r="I411" s="876" t="s">
        <v>18</v>
      </c>
      <c r="J411" s="298" t="s">
        <v>586</v>
      </c>
      <c r="K411" s="297" t="s">
        <v>74</v>
      </c>
      <c r="L411" s="297" t="s">
        <v>63</v>
      </c>
      <c r="M411" s="905"/>
      <c r="N411" s="906"/>
    </row>
    <row r="412" spans="1:14" ht="16.5" customHeight="1" x14ac:dyDescent="0.25">
      <c r="A412" s="48">
        <v>44252</v>
      </c>
      <c r="B412" s="218" t="s">
        <v>95</v>
      </c>
      <c r="C412" s="218" t="s">
        <v>95</v>
      </c>
      <c r="D412" s="218" t="s">
        <v>93</v>
      </c>
      <c r="E412" s="270">
        <v>55000</v>
      </c>
      <c r="F412" s="583">
        <v>3650</v>
      </c>
      <c r="G412" s="533">
        <f t="shared" si="8"/>
        <v>15.068493150684931</v>
      </c>
      <c r="H412" s="875" t="s">
        <v>446</v>
      </c>
      <c r="I412" s="876" t="s">
        <v>18</v>
      </c>
      <c r="J412" s="298" t="s">
        <v>586</v>
      </c>
      <c r="K412" s="297" t="s">
        <v>74</v>
      </c>
      <c r="L412" s="297" t="s">
        <v>63</v>
      </c>
      <c r="M412" s="905"/>
      <c r="N412" s="906"/>
    </row>
    <row r="413" spans="1:14" ht="16.5" customHeight="1" x14ac:dyDescent="0.25">
      <c r="A413" s="48">
        <v>44252</v>
      </c>
      <c r="B413" s="218" t="s">
        <v>95</v>
      </c>
      <c r="C413" s="218" t="s">
        <v>95</v>
      </c>
      <c r="D413" s="218" t="s">
        <v>93</v>
      </c>
      <c r="E413" s="270">
        <v>55000</v>
      </c>
      <c r="F413" s="583">
        <v>3650</v>
      </c>
      <c r="G413" s="533">
        <f t="shared" si="8"/>
        <v>15.068493150684931</v>
      </c>
      <c r="H413" s="875" t="s">
        <v>446</v>
      </c>
      <c r="I413" s="876" t="s">
        <v>18</v>
      </c>
      <c r="J413" s="298" t="s">
        <v>586</v>
      </c>
      <c r="K413" s="297" t="s">
        <v>74</v>
      </c>
      <c r="L413" s="297" t="s">
        <v>63</v>
      </c>
      <c r="M413" s="905"/>
      <c r="N413" s="906"/>
    </row>
    <row r="414" spans="1:14" ht="16.5" customHeight="1" x14ac:dyDescent="0.25">
      <c r="A414" s="48">
        <v>44252</v>
      </c>
      <c r="B414" s="218" t="s">
        <v>95</v>
      </c>
      <c r="C414" s="218" t="s">
        <v>95</v>
      </c>
      <c r="D414" s="218" t="s">
        <v>93</v>
      </c>
      <c r="E414" s="270">
        <v>55000</v>
      </c>
      <c r="F414" s="583">
        <v>3650</v>
      </c>
      <c r="G414" s="533">
        <f t="shared" si="8"/>
        <v>15.068493150684931</v>
      </c>
      <c r="H414" s="875" t="s">
        <v>446</v>
      </c>
      <c r="I414" s="876" t="s">
        <v>18</v>
      </c>
      <c r="J414" s="298" t="s">
        <v>586</v>
      </c>
      <c r="K414" s="297" t="s">
        <v>74</v>
      </c>
      <c r="L414" s="297" t="s">
        <v>63</v>
      </c>
      <c r="M414" s="905"/>
      <c r="N414" s="906"/>
    </row>
    <row r="415" spans="1:14" ht="16.5" customHeight="1" x14ac:dyDescent="0.25">
      <c r="A415" s="48">
        <v>44252</v>
      </c>
      <c r="B415" s="218" t="s">
        <v>95</v>
      </c>
      <c r="C415" s="218" t="s">
        <v>95</v>
      </c>
      <c r="D415" s="218" t="s">
        <v>93</v>
      </c>
      <c r="E415" s="270">
        <v>10000</v>
      </c>
      <c r="F415" s="583">
        <v>3650</v>
      </c>
      <c r="G415" s="533">
        <f t="shared" si="8"/>
        <v>2.7397260273972601</v>
      </c>
      <c r="H415" s="875" t="s">
        <v>446</v>
      </c>
      <c r="I415" s="876" t="s">
        <v>18</v>
      </c>
      <c r="J415" s="298" t="s">
        <v>586</v>
      </c>
      <c r="K415" s="297" t="s">
        <v>74</v>
      </c>
      <c r="L415" s="297" t="s">
        <v>63</v>
      </c>
      <c r="M415" s="905"/>
      <c r="N415" s="906"/>
    </row>
    <row r="416" spans="1:14" ht="16.5" customHeight="1" x14ac:dyDescent="0.25">
      <c r="A416" s="48">
        <v>44252</v>
      </c>
      <c r="B416" s="218" t="s">
        <v>95</v>
      </c>
      <c r="C416" s="218" t="s">
        <v>95</v>
      </c>
      <c r="D416" s="218" t="s">
        <v>93</v>
      </c>
      <c r="E416" s="270">
        <v>20000</v>
      </c>
      <c r="F416" s="583">
        <v>3650</v>
      </c>
      <c r="G416" s="533">
        <f t="shared" si="8"/>
        <v>5.4794520547945202</v>
      </c>
      <c r="H416" s="875" t="s">
        <v>446</v>
      </c>
      <c r="I416" s="876" t="s">
        <v>18</v>
      </c>
      <c r="J416" s="298" t="s">
        <v>586</v>
      </c>
      <c r="K416" s="297" t="s">
        <v>74</v>
      </c>
      <c r="L416" s="297" t="s">
        <v>63</v>
      </c>
      <c r="M416" s="905"/>
      <c r="N416" s="906"/>
    </row>
    <row r="417" spans="1:14" ht="16.5" customHeight="1" x14ac:dyDescent="0.25">
      <c r="A417" s="48">
        <v>44252</v>
      </c>
      <c r="B417" s="530" t="s">
        <v>457</v>
      </c>
      <c r="C417" s="530" t="s">
        <v>253</v>
      </c>
      <c r="D417" s="530" t="s">
        <v>94</v>
      </c>
      <c r="E417" s="791">
        <v>33000</v>
      </c>
      <c r="F417" s="583">
        <v>3650</v>
      </c>
      <c r="G417" s="533">
        <f t="shared" si="8"/>
        <v>9.0410958904109595</v>
      </c>
      <c r="H417" s="875" t="s">
        <v>42</v>
      </c>
      <c r="I417" s="876" t="s">
        <v>18</v>
      </c>
      <c r="J417" s="435" t="s">
        <v>568</v>
      </c>
      <c r="K417" s="297" t="s">
        <v>74</v>
      </c>
      <c r="L417" s="297" t="s">
        <v>63</v>
      </c>
      <c r="M417" s="905"/>
      <c r="N417" s="906"/>
    </row>
    <row r="418" spans="1:14" ht="16.5" customHeight="1" x14ac:dyDescent="0.25">
      <c r="A418" s="217">
        <v>44253</v>
      </c>
      <c r="B418" s="218" t="s">
        <v>171</v>
      </c>
      <c r="C418" s="218" t="s">
        <v>68</v>
      </c>
      <c r="D418" s="218" t="s">
        <v>93</v>
      </c>
      <c r="E418" s="270">
        <v>5000</v>
      </c>
      <c r="F418" s="583">
        <v>3650</v>
      </c>
      <c r="G418" s="533">
        <f t="shared" si="8"/>
        <v>1.3698630136986301</v>
      </c>
      <c r="H418" s="875" t="s">
        <v>446</v>
      </c>
      <c r="I418" s="876" t="s">
        <v>18</v>
      </c>
      <c r="J418" s="298" t="s">
        <v>468</v>
      </c>
      <c r="K418" s="297" t="s">
        <v>74</v>
      </c>
      <c r="L418" s="297" t="s">
        <v>63</v>
      </c>
      <c r="M418" s="905"/>
      <c r="N418" s="906"/>
    </row>
    <row r="419" spans="1:14" x14ac:dyDescent="0.25">
      <c r="A419" s="899">
        <v>44253</v>
      </c>
      <c r="B419" s="142" t="s">
        <v>115</v>
      </c>
      <c r="C419" s="235" t="s">
        <v>119</v>
      </c>
      <c r="D419" s="216" t="s">
        <v>53</v>
      </c>
      <c r="E419" s="227">
        <v>10000</v>
      </c>
      <c r="F419" s="583">
        <v>3650</v>
      </c>
      <c r="G419" s="533">
        <f t="shared" si="6"/>
        <v>2.7397260273972601</v>
      </c>
      <c r="H419" s="722" t="s">
        <v>54</v>
      </c>
      <c r="I419" s="253" t="s">
        <v>18</v>
      </c>
      <c r="J419" s="794"/>
      <c r="K419" s="252" t="s">
        <v>74</v>
      </c>
      <c r="L419" s="252" t="s">
        <v>63</v>
      </c>
      <c r="M419" s="210"/>
      <c r="N419" s="211"/>
    </row>
    <row r="420" spans="1:14" x14ac:dyDescent="0.25">
      <c r="A420" s="899">
        <v>44253</v>
      </c>
      <c r="B420" s="142" t="s">
        <v>540</v>
      </c>
      <c r="C420" s="235" t="s">
        <v>360</v>
      </c>
      <c r="D420" s="216" t="s">
        <v>94</v>
      </c>
      <c r="E420" s="227">
        <v>300000</v>
      </c>
      <c r="F420" s="583">
        <v>3650</v>
      </c>
      <c r="G420" s="533">
        <f t="shared" si="6"/>
        <v>82.191780821917803</v>
      </c>
      <c r="H420" s="722" t="s">
        <v>42</v>
      </c>
      <c r="I420" s="253" t="s">
        <v>18</v>
      </c>
      <c r="J420" s="435" t="s">
        <v>570</v>
      </c>
      <c r="K420" s="252" t="s">
        <v>74</v>
      </c>
      <c r="L420" s="252" t="s">
        <v>63</v>
      </c>
      <c r="M420" s="210"/>
      <c r="N420" s="211"/>
    </row>
    <row r="421" spans="1:14" x14ac:dyDescent="0.25">
      <c r="A421" s="899">
        <v>44254</v>
      </c>
      <c r="B421" s="142" t="s">
        <v>118</v>
      </c>
      <c r="C421" s="235" t="s">
        <v>119</v>
      </c>
      <c r="D421" s="216" t="s">
        <v>93</v>
      </c>
      <c r="E421" s="227">
        <v>10000</v>
      </c>
      <c r="F421" s="583">
        <v>3650</v>
      </c>
      <c r="G421" s="533">
        <f t="shared" si="6"/>
        <v>2.7397260273972601</v>
      </c>
      <c r="H421" s="722" t="s">
        <v>72</v>
      </c>
      <c r="I421" s="253" t="s">
        <v>18</v>
      </c>
      <c r="J421" s="297" t="s">
        <v>557</v>
      </c>
      <c r="K421" s="252" t="s">
        <v>74</v>
      </c>
      <c r="L421" s="252" t="s">
        <v>63</v>
      </c>
      <c r="M421" s="210"/>
      <c r="N421" s="211"/>
    </row>
    <row r="422" spans="1:14" x14ac:dyDescent="0.25">
      <c r="A422" s="899">
        <v>44254</v>
      </c>
      <c r="B422" s="142" t="s">
        <v>444</v>
      </c>
      <c r="C422" s="235" t="s">
        <v>119</v>
      </c>
      <c r="D422" s="216" t="s">
        <v>93</v>
      </c>
      <c r="E422" s="226">
        <v>30000</v>
      </c>
      <c r="F422" s="583">
        <v>3650</v>
      </c>
      <c r="G422" s="534">
        <f t="shared" si="6"/>
        <v>8.2191780821917817</v>
      </c>
      <c r="H422" s="802" t="s">
        <v>446</v>
      </c>
      <c r="I422" s="253" t="s">
        <v>18</v>
      </c>
      <c r="J422" s="297" t="s">
        <v>557</v>
      </c>
      <c r="K422" s="252" t="s">
        <v>74</v>
      </c>
      <c r="L422" s="252" t="s">
        <v>63</v>
      </c>
      <c r="M422" s="210"/>
      <c r="N422" s="211"/>
    </row>
    <row r="423" spans="1:14" x14ac:dyDescent="0.25">
      <c r="A423" s="217">
        <v>44254</v>
      </c>
      <c r="B423" s="218" t="s">
        <v>171</v>
      </c>
      <c r="C423" s="218" t="s">
        <v>68</v>
      </c>
      <c r="D423" s="218" t="s">
        <v>93</v>
      </c>
      <c r="E423" s="270">
        <v>4000</v>
      </c>
      <c r="F423" s="583">
        <v>3650</v>
      </c>
      <c r="G423" s="534">
        <f t="shared" si="6"/>
        <v>1.095890410958904</v>
      </c>
      <c r="H423" s="802" t="s">
        <v>446</v>
      </c>
      <c r="I423" s="253" t="s">
        <v>18</v>
      </c>
      <c r="J423" s="298" t="s">
        <v>468</v>
      </c>
      <c r="K423" s="252" t="s">
        <v>74</v>
      </c>
      <c r="L423" s="252" t="s">
        <v>63</v>
      </c>
      <c r="M423" s="210"/>
      <c r="N423" s="211"/>
    </row>
    <row r="424" spans="1:14" x14ac:dyDescent="0.25">
      <c r="A424" s="549">
        <v>44254</v>
      </c>
      <c r="B424" s="258" t="s">
        <v>69</v>
      </c>
      <c r="C424" s="258" t="s">
        <v>68</v>
      </c>
      <c r="D424" s="258" t="s">
        <v>93</v>
      </c>
      <c r="E424" s="209">
        <v>15000</v>
      </c>
      <c r="F424" s="583">
        <v>3650</v>
      </c>
      <c r="G424" s="534">
        <f t="shared" si="6"/>
        <v>4.1095890410958908</v>
      </c>
      <c r="H424" s="802" t="s">
        <v>71</v>
      </c>
      <c r="I424" s="253" t="s">
        <v>18</v>
      </c>
      <c r="J424" s="297" t="s">
        <v>522</v>
      </c>
      <c r="K424" s="252" t="s">
        <v>74</v>
      </c>
      <c r="L424" s="252" t="s">
        <v>63</v>
      </c>
      <c r="M424" s="210"/>
      <c r="N424" s="211"/>
    </row>
    <row r="425" spans="1:14" x14ac:dyDescent="0.25">
      <c r="A425" s="549">
        <v>44254</v>
      </c>
      <c r="B425" s="258" t="s">
        <v>69</v>
      </c>
      <c r="C425" s="258" t="s">
        <v>68</v>
      </c>
      <c r="D425" s="258" t="s">
        <v>93</v>
      </c>
      <c r="E425" s="209">
        <v>4000</v>
      </c>
      <c r="F425" s="583">
        <v>3650</v>
      </c>
      <c r="G425" s="534">
        <f t="shared" si="6"/>
        <v>1.095890410958904</v>
      </c>
      <c r="H425" s="802" t="s">
        <v>71</v>
      </c>
      <c r="I425" s="253" t="s">
        <v>18</v>
      </c>
      <c r="J425" s="297" t="s">
        <v>522</v>
      </c>
      <c r="K425" s="252" t="s">
        <v>74</v>
      </c>
      <c r="L425" s="252" t="s">
        <v>63</v>
      </c>
      <c r="M425" s="210"/>
      <c r="N425" s="211"/>
    </row>
    <row r="426" spans="1:14" x14ac:dyDescent="0.25">
      <c r="A426" s="549">
        <v>44254</v>
      </c>
      <c r="B426" s="529" t="s">
        <v>519</v>
      </c>
      <c r="C426" s="529" t="s">
        <v>68</v>
      </c>
      <c r="D426" s="218" t="s">
        <v>93</v>
      </c>
      <c r="E426" s="790">
        <v>250000</v>
      </c>
      <c r="F426" s="583">
        <v>3650</v>
      </c>
      <c r="G426" s="534">
        <f t="shared" si="6"/>
        <v>68.493150684931507</v>
      </c>
      <c r="H426" s="802" t="s">
        <v>446</v>
      </c>
      <c r="I426" s="253" t="s">
        <v>18</v>
      </c>
      <c r="J426" s="297" t="s">
        <v>587</v>
      </c>
      <c r="K426" s="252" t="s">
        <v>74</v>
      </c>
      <c r="L426" s="252" t="s">
        <v>63</v>
      </c>
      <c r="M426" s="210"/>
      <c r="N426" s="211"/>
    </row>
    <row r="427" spans="1:14" x14ac:dyDescent="0.25">
      <c r="A427" s="549">
        <v>44254</v>
      </c>
      <c r="B427" s="529" t="s">
        <v>520</v>
      </c>
      <c r="C427" s="529" t="s">
        <v>68</v>
      </c>
      <c r="D427" s="218" t="s">
        <v>93</v>
      </c>
      <c r="E427" s="790">
        <v>50000</v>
      </c>
      <c r="F427" s="583">
        <v>3650</v>
      </c>
      <c r="G427" s="534">
        <f t="shared" si="6"/>
        <v>13.698630136986301</v>
      </c>
      <c r="H427" s="802" t="s">
        <v>446</v>
      </c>
      <c r="I427" s="253" t="s">
        <v>18</v>
      </c>
      <c r="J427" s="297" t="s">
        <v>588</v>
      </c>
      <c r="K427" s="252" t="s">
        <v>74</v>
      </c>
      <c r="L427" s="252" t="s">
        <v>63</v>
      </c>
      <c r="M427" s="210"/>
      <c r="N427" s="211"/>
    </row>
    <row r="428" spans="1:14" x14ac:dyDescent="0.25">
      <c r="A428" s="549">
        <v>44254</v>
      </c>
      <c r="B428" s="529" t="s">
        <v>95</v>
      </c>
      <c r="C428" s="529" t="s">
        <v>95</v>
      </c>
      <c r="D428" s="218" t="s">
        <v>93</v>
      </c>
      <c r="E428" s="790">
        <v>20000</v>
      </c>
      <c r="F428" s="583">
        <v>3650</v>
      </c>
      <c r="G428" s="534">
        <f>E428/F428</f>
        <v>5.4794520547945202</v>
      </c>
      <c r="H428" s="802" t="s">
        <v>446</v>
      </c>
      <c r="I428" s="253" t="s">
        <v>18</v>
      </c>
      <c r="J428" s="297" t="s">
        <v>589</v>
      </c>
      <c r="K428" s="252" t="s">
        <v>74</v>
      </c>
      <c r="L428" s="252" t="s">
        <v>63</v>
      </c>
      <c r="M428" s="210"/>
      <c r="N428" s="211"/>
    </row>
    <row r="429" spans="1:14" x14ac:dyDescent="0.25">
      <c r="A429" s="549">
        <v>44254</v>
      </c>
      <c r="B429" s="529" t="s">
        <v>95</v>
      </c>
      <c r="C429" s="529" t="s">
        <v>95</v>
      </c>
      <c r="D429" s="218" t="s">
        <v>93</v>
      </c>
      <c r="E429" s="790">
        <v>100000</v>
      </c>
      <c r="F429" s="583">
        <v>3650</v>
      </c>
      <c r="G429" s="534">
        <f t="shared" si="6"/>
        <v>27.397260273972602</v>
      </c>
      <c r="H429" s="802" t="s">
        <v>446</v>
      </c>
      <c r="I429" s="253" t="s">
        <v>18</v>
      </c>
      <c r="J429" s="297" t="s">
        <v>590</v>
      </c>
      <c r="K429" s="252" t="s">
        <v>74</v>
      </c>
      <c r="L429" s="252" t="s">
        <v>63</v>
      </c>
      <c r="M429" s="210"/>
      <c r="N429" s="211"/>
    </row>
    <row r="430" spans="1:14" x14ac:dyDescent="0.25">
      <c r="A430" s="549">
        <v>44254</v>
      </c>
      <c r="B430" s="529" t="s">
        <v>95</v>
      </c>
      <c r="C430" s="529" t="s">
        <v>95</v>
      </c>
      <c r="D430" s="218" t="s">
        <v>93</v>
      </c>
      <c r="E430" s="790">
        <v>20000</v>
      </c>
      <c r="F430" s="583">
        <v>3650</v>
      </c>
      <c r="G430" s="534">
        <f t="shared" si="6"/>
        <v>5.4794520547945202</v>
      </c>
      <c r="H430" s="802" t="s">
        <v>446</v>
      </c>
      <c r="I430" s="253" t="s">
        <v>18</v>
      </c>
      <c r="J430" s="297" t="s">
        <v>591</v>
      </c>
      <c r="K430" s="252" t="s">
        <v>74</v>
      </c>
      <c r="L430" s="252" t="s">
        <v>63</v>
      </c>
      <c r="M430" s="210"/>
      <c r="N430" s="211"/>
    </row>
    <row r="431" spans="1:14" x14ac:dyDescent="0.25">
      <c r="A431" s="549">
        <v>44254</v>
      </c>
      <c r="B431" s="529" t="s">
        <v>95</v>
      </c>
      <c r="C431" s="529" t="s">
        <v>95</v>
      </c>
      <c r="D431" s="218" t="s">
        <v>93</v>
      </c>
      <c r="E431" s="945">
        <v>8000</v>
      </c>
      <c r="F431" s="583">
        <v>3650</v>
      </c>
      <c r="G431" s="534">
        <f t="shared" si="6"/>
        <v>2.1917808219178081</v>
      </c>
      <c r="H431" s="802" t="s">
        <v>446</v>
      </c>
      <c r="I431" s="253" t="s">
        <v>18</v>
      </c>
      <c r="J431" s="297" t="s">
        <v>591</v>
      </c>
      <c r="K431" s="252" t="s">
        <v>74</v>
      </c>
      <c r="L431" s="252" t="s">
        <v>63</v>
      </c>
      <c r="M431" s="210"/>
      <c r="N431" s="211"/>
    </row>
    <row r="432" spans="1:14" x14ac:dyDescent="0.25">
      <c r="A432" s="549">
        <v>44254</v>
      </c>
      <c r="B432" s="529" t="s">
        <v>95</v>
      </c>
      <c r="C432" s="529" t="s">
        <v>95</v>
      </c>
      <c r="D432" s="218" t="s">
        <v>93</v>
      </c>
      <c r="E432" s="790">
        <v>40000</v>
      </c>
      <c r="F432" s="583">
        <v>3650</v>
      </c>
      <c r="G432" s="534">
        <f t="shared" si="6"/>
        <v>10.95890410958904</v>
      </c>
      <c r="H432" s="802" t="s">
        <v>446</v>
      </c>
      <c r="I432" s="253" t="s">
        <v>18</v>
      </c>
      <c r="J432" s="297" t="s">
        <v>591</v>
      </c>
      <c r="K432" s="252" t="s">
        <v>74</v>
      </c>
      <c r="L432" s="252" t="s">
        <v>63</v>
      </c>
      <c r="M432" s="210"/>
      <c r="N432" s="211"/>
    </row>
    <row r="433" spans="1:14" x14ac:dyDescent="0.25">
      <c r="A433" s="549">
        <v>44254</v>
      </c>
      <c r="B433" s="529" t="s">
        <v>95</v>
      </c>
      <c r="C433" s="529" t="s">
        <v>95</v>
      </c>
      <c r="D433" s="218" t="s">
        <v>93</v>
      </c>
      <c r="E433" s="790">
        <v>20000</v>
      </c>
      <c r="F433" s="583">
        <v>3650</v>
      </c>
      <c r="G433" s="534">
        <f t="shared" si="6"/>
        <v>5.4794520547945202</v>
      </c>
      <c r="H433" s="802" t="s">
        <v>446</v>
      </c>
      <c r="I433" s="253" t="s">
        <v>18</v>
      </c>
      <c r="J433" s="297" t="s">
        <v>592</v>
      </c>
      <c r="K433" s="252" t="s">
        <v>74</v>
      </c>
      <c r="L433" s="252" t="s">
        <v>63</v>
      </c>
      <c r="M433" s="210"/>
      <c r="N433" s="211"/>
    </row>
    <row r="434" spans="1:14" x14ac:dyDescent="0.25">
      <c r="A434" s="549">
        <v>44254</v>
      </c>
      <c r="B434" s="529" t="s">
        <v>95</v>
      </c>
      <c r="C434" s="529" t="s">
        <v>95</v>
      </c>
      <c r="D434" s="218" t="s">
        <v>93</v>
      </c>
      <c r="E434" s="790">
        <v>20000</v>
      </c>
      <c r="F434" s="583">
        <v>3650</v>
      </c>
      <c r="G434" s="534">
        <f t="shared" si="6"/>
        <v>5.4794520547945202</v>
      </c>
      <c r="H434" s="802" t="s">
        <v>446</v>
      </c>
      <c r="I434" s="253" t="s">
        <v>18</v>
      </c>
      <c r="J434" s="297" t="s">
        <v>592</v>
      </c>
      <c r="K434" s="252" t="s">
        <v>74</v>
      </c>
      <c r="L434" s="252" t="s">
        <v>63</v>
      </c>
      <c r="M434" s="210"/>
      <c r="N434" s="211"/>
    </row>
    <row r="435" spans="1:14" x14ac:dyDescent="0.25">
      <c r="A435" s="549">
        <v>44254</v>
      </c>
      <c r="B435" s="529" t="s">
        <v>95</v>
      </c>
      <c r="C435" s="529" t="s">
        <v>95</v>
      </c>
      <c r="D435" s="218" t="s">
        <v>93</v>
      </c>
      <c r="E435" s="790">
        <v>20000</v>
      </c>
      <c r="F435" s="583">
        <v>3650</v>
      </c>
      <c r="G435" s="534">
        <f t="shared" si="6"/>
        <v>5.4794520547945202</v>
      </c>
      <c r="H435" s="802" t="s">
        <v>446</v>
      </c>
      <c r="I435" s="253" t="s">
        <v>18</v>
      </c>
      <c r="J435" s="297" t="s">
        <v>592</v>
      </c>
      <c r="K435" s="252" t="s">
        <v>74</v>
      </c>
      <c r="L435" s="252" t="s">
        <v>63</v>
      </c>
      <c r="M435" s="210"/>
      <c r="N435" s="211"/>
    </row>
    <row r="436" spans="1:14" ht="16.5" customHeight="1" x14ac:dyDescent="0.25">
      <c r="A436" s="599">
        <v>44254</v>
      </c>
      <c r="B436" s="529" t="s">
        <v>593</v>
      </c>
      <c r="C436" s="529" t="s">
        <v>272</v>
      </c>
      <c r="D436" s="258" t="s">
        <v>93</v>
      </c>
      <c r="E436" s="790">
        <v>28000</v>
      </c>
      <c r="F436" s="583">
        <v>3650</v>
      </c>
      <c r="G436" s="534">
        <f t="shared" si="6"/>
        <v>7.6712328767123283</v>
      </c>
      <c r="H436" s="946" t="s">
        <v>446</v>
      </c>
      <c r="I436" s="876" t="s">
        <v>18</v>
      </c>
      <c r="J436" s="297" t="s">
        <v>470</v>
      </c>
      <c r="K436" s="297" t="s">
        <v>74</v>
      </c>
      <c r="L436" s="297" t="s">
        <v>63</v>
      </c>
      <c r="M436" s="905"/>
      <c r="N436" s="906"/>
    </row>
    <row r="437" spans="1:14" ht="16.5" customHeight="1" x14ac:dyDescent="0.25">
      <c r="A437" s="599">
        <v>44255</v>
      </c>
      <c r="B437" s="529" t="s">
        <v>542</v>
      </c>
      <c r="C437" s="529" t="s">
        <v>272</v>
      </c>
      <c r="D437" s="258" t="s">
        <v>93</v>
      </c>
      <c r="E437" s="790">
        <v>28000</v>
      </c>
      <c r="F437" s="583">
        <v>3650</v>
      </c>
      <c r="G437" s="534">
        <f t="shared" si="6"/>
        <v>7.6712328767123283</v>
      </c>
      <c r="H437" s="946" t="s">
        <v>446</v>
      </c>
      <c r="I437" s="876" t="s">
        <v>18</v>
      </c>
      <c r="J437" s="216" t="s">
        <v>470</v>
      </c>
      <c r="K437" s="297" t="s">
        <v>74</v>
      </c>
      <c r="L437" s="297" t="s">
        <v>63</v>
      </c>
      <c r="M437" s="905"/>
      <c r="N437" s="906"/>
    </row>
    <row r="438" spans="1:14" ht="17.25" customHeight="1" x14ac:dyDescent="0.25">
      <c r="A438" s="549">
        <v>44255</v>
      </c>
      <c r="B438" s="529" t="s">
        <v>542</v>
      </c>
      <c r="C438" s="529" t="s">
        <v>272</v>
      </c>
      <c r="D438" s="218" t="s">
        <v>93</v>
      </c>
      <c r="E438" s="790">
        <v>27000</v>
      </c>
      <c r="F438" s="583">
        <v>3650</v>
      </c>
      <c r="G438" s="534">
        <f t="shared" si="6"/>
        <v>7.397260273972603</v>
      </c>
      <c r="H438" s="802" t="s">
        <v>446</v>
      </c>
      <c r="I438" s="253" t="s">
        <v>18</v>
      </c>
      <c r="J438" s="297" t="s">
        <v>470</v>
      </c>
      <c r="K438" s="252" t="s">
        <v>74</v>
      </c>
      <c r="L438" s="252" t="s">
        <v>63</v>
      </c>
      <c r="M438" s="210"/>
      <c r="N438" s="211"/>
    </row>
    <row r="439" spans="1:14" ht="14.25" customHeight="1" thickBot="1" x14ac:dyDescent="0.3">
      <c r="A439" s="48">
        <v>44255</v>
      </c>
      <c r="B439" s="530" t="s">
        <v>512</v>
      </c>
      <c r="C439" s="530" t="s">
        <v>68</v>
      </c>
      <c r="D439" s="218" t="s">
        <v>93</v>
      </c>
      <c r="E439" s="797">
        <v>7000</v>
      </c>
      <c r="F439" s="785">
        <v>3650</v>
      </c>
      <c r="G439" s="533">
        <f t="shared" si="6"/>
        <v>1.9178082191780821</v>
      </c>
      <c r="H439" s="722" t="s">
        <v>446</v>
      </c>
      <c r="I439" s="253" t="s">
        <v>18</v>
      </c>
      <c r="J439" s="298" t="s">
        <v>468</v>
      </c>
      <c r="K439" s="252" t="s">
        <v>74</v>
      </c>
      <c r="L439" s="252" t="s">
        <v>63</v>
      </c>
      <c r="M439" s="210"/>
      <c r="N439" s="211"/>
    </row>
    <row r="440" spans="1:14" ht="25.5" customHeight="1" thickBot="1" x14ac:dyDescent="0.3">
      <c r="A440" s="48"/>
      <c r="B440" s="530"/>
      <c r="C440" s="530"/>
      <c r="D440" s="707"/>
      <c r="E440" s="911">
        <f>SUM(E3:E439)</f>
        <v>27778728.600000001</v>
      </c>
      <c r="F440" s="912"/>
      <c r="G440" s="914">
        <f>SUM(G3:G439)</f>
        <v>7659.524795718693</v>
      </c>
      <c r="H440" s="786"/>
      <c r="I440" s="253"/>
      <c r="J440" s="794"/>
      <c r="K440" s="252"/>
      <c r="L440" s="252"/>
      <c r="M440" s="210"/>
      <c r="N440" s="211"/>
    </row>
    <row r="449" spans="5:5" x14ac:dyDescent="0.25">
      <c r="E449" s="78"/>
    </row>
  </sheetData>
  <autoFilter ref="A2:N440" xr:uid="{054DBF2A-E171-4D10-92B7-BAFE9BC059E0}">
    <filterColumn colId="0">
      <customFilters>
        <customFilter operator="notEqual" val=" "/>
      </customFilters>
    </filterColumn>
  </autoFilter>
  <sortState ref="A55:N57">
    <sortCondition ref="A2"/>
  </sortState>
  <mergeCells count="1">
    <mergeCell ref="A1:N1"/>
  </mergeCells>
  <pageMargins left="0.7" right="0.7" top="0.75" bottom="0.75" header="0.3" footer="0.3"/>
  <pageSetup paperSize="9" scale="85"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156"/>
  <sheetViews>
    <sheetView workbookViewId="0">
      <pane xSplit="1" ySplit="2" topLeftCell="B141" activePane="bottomRight" state="frozen"/>
      <selection pane="topRight" activeCell="B1" sqref="B1"/>
      <selection pane="bottomLeft" activeCell="A4" sqref="A4"/>
      <selection pane="bottomRight" activeCell="E156" sqref="E156"/>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3" customWidth="1"/>
    <col min="6" max="6" width="15.140625" style="83" customWidth="1"/>
    <col min="7" max="7" width="21.140625" style="83"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953" t="s">
        <v>137</v>
      </c>
      <c r="B1" s="953"/>
      <c r="C1" s="953"/>
      <c r="D1" s="953"/>
      <c r="E1" s="953"/>
      <c r="F1" s="953"/>
      <c r="G1" s="953"/>
      <c r="H1" s="953"/>
      <c r="I1" s="953"/>
      <c r="J1" s="953"/>
      <c r="K1" s="953"/>
      <c r="L1" s="953"/>
      <c r="M1" s="953"/>
      <c r="N1" s="953"/>
    </row>
    <row r="2" spans="1:15" s="2" customFormat="1" ht="45.75" customHeight="1" x14ac:dyDescent="0.25">
      <c r="A2" s="45" t="s">
        <v>0</v>
      </c>
      <c r="B2" s="37" t="s">
        <v>5</v>
      </c>
      <c r="C2" s="37" t="s">
        <v>10</v>
      </c>
      <c r="D2" s="38" t="s">
        <v>8</v>
      </c>
      <c r="E2" s="38" t="s">
        <v>61</v>
      </c>
      <c r="F2" s="38" t="s">
        <v>34</v>
      </c>
      <c r="G2" s="39" t="s">
        <v>41</v>
      </c>
      <c r="H2" s="39" t="s">
        <v>2</v>
      </c>
      <c r="I2" s="39" t="s">
        <v>3</v>
      </c>
      <c r="J2" s="37" t="s">
        <v>9</v>
      </c>
      <c r="K2" s="37" t="s">
        <v>1</v>
      </c>
      <c r="L2" s="37" t="s">
        <v>4</v>
      </c>
      <c r="M2" s="40" t="s">
        <v>12</v>
      </c>
      <c r="N2" s="41" t="s">
        <v>11</v>
      </c>
      <c r="O2" s="504"/>
    </row>
    <row r="3" spans="1:15" s="23" customFormat="1" x14ac:dyDescent="0.25">
      <c r="A3" s="141">
        <v>44228</v>
      </c>
      <c r="B3" s="140" t="s">
        <v>138</v>
      </c>
      <c r="C3" s="693"/>
      <c r="D3" s="693"/>
      <c r="E3" s="694"/>
      <c r="F3" s="248"/>
      <c r="G3" s="248">
        <v>2030750</v>
      </c>
      <c r="H3" s="36"/>
      <c r="I3" s="549" t="s">
        <v>18</v>
      </c>
      <c r="J3" s="46"/>
      <c r="K3" s="549" t="s">
        <v>74</v>
      </c>
      <c r="L3" s="549" t="s">
        <v>63</v>
      </c>
      <c r="M3" s="48"/>
      <c r="N3" s="48"/>
      <c r="O3" s="505"/>
    </row>
    <row r="4" spans="1:15" s="23" customFormat="1" x14ac:dyDescent="0.25">
      <c r="A4" s="217">
        <v>44228</v>
      </c>
      <c r="B4" s="218" t="s">
        <v>108</v>
      </c>
      <c r="C4" s="590" t="s">
        <v>51</v>
      </c>
      <c r="D4" s="590" t="s">
        <v>93</v>
      </c>
      <c r="E4" s="601">
        <v>56500</v>
      </c>
      <c r="F4" s="209"/>
      <c r="G4" s="221">
        <f>G3-E4+F4</f>
        <v>1974250</v>
      </c>
      <c r="H4" s="36" t="s">
        <v>72</v>
      </c>
      <c r="I4" s="549" t="s">
        <v>18</v>
      </c>
      <c r="J4" s="252" t="s">
        <v>147</v>
      </c>
      <c r="K4" s="549" t="s">
        <v>74</v>
      </c>
      <c r="L4" s="549" t="s">
        <v>63</v>
      </c>
      <c r="M4" s="48"/>
      <c r="N4" s="48"/>
      <c r="O4" s="505"/>
    </row>
    <row r="5" spans="1:15" s="23" customFormat="1" x14ac:dyDescent="0.25">
      <c r="A5" s="217">
        <v>44228</v>
      </c>
      <c r="B5" s="218" t="s">
        <v>108</v>
      </c>
      <c r="C5" s="590" t="s">
        <v>51</v>
      </c>
      <c r="D5" s="590" t="s">
        <v>93</v>
      </c>
      <c r="E5" s="209">
        <v>52500</v>
      </c>
      <c r="F5" s="229"/>
      <c r="G5" s="221">
        <f>G4-E5+F5</f>
        <v>1921750</v>
      </c>
      <c r="H5" s="338" t="s">
        <v>71</v>
      </c>
      <c r="I5" s="549" t="s">
        <v>18</v>
      </c>
      <c r="J5" s="297" t="s">
        <v>148</v>
      </c>
      <c r="K5" s="549" t="s">
        <v>74</v>
      </c>
      <c r="L5" s="549" t="s">
        <v>63</v>
      </c>
      <c r="M5" s="339"/>
      <c r="N5" s="48"/>
      <c r="O5" s="505"/>
    </row>
    <row r="6" spans="1:15" s="23" customFormat="1" x14ac:dyDescent="0.25">
      <c r="A6" s="217">
        <v>44229</v>
      </c>
      <c r="B6" s="218" t="s">
        <v>108</v>
      </c>
      <c r="C6" s="590" t="s">
        <v>51</v>
      </c>
      <c r="D6" s="590" t="s">
        <v>93</v>
      </c>
      <c r="E6" s="234">
        <v>48000</v>
      </c>
      <c r="F6" s="229"/>
      <c r="G6" s="221">
        <f t="shared" ref="G6:G72" si="0">G5-E6+F6</f>
        <v>1873750</v>
      </c>
      <c r="H6" s="421" t="s">
        <v>72</v>
      </c>
      <c r="I6" s="549" t="s">
        <v>18</v>
      </c>
      <c r="J6" s="297" t="s">
        <v>157</v>
      </c>
      <c r="K6" s="549" t="s">
        <v>74</v>
      </c>
      <c r="L6" s="549" t="s">
        <v>63</v>
      </c>
      <c r="M6" s="339"/>
      <c r="N6" s="48"/>
      <c r="O6" s="505"/>
    </row>
    <row r="7" spans="1:15" s="23" customFormat="1" x14ac:dyDescent="0.25">
      <c r="A7" s="217">
        <v>44229</v>
      </c>
      <c r="B7" s="218" t="s">
        <v>108</v>
      </c>
      <c r="C7" s="590" t="s">
        <v>51</v>
      </c>
      <c r="D7" s="590" t="s">
        <v>93</v>
      </c>
      <c r="E7" s="234">
        <v>51000</v>
      </c>
      <c r="F7" s="229"/>
      <c r="G7" s="221">
        <f t="shared" si="0"/>
        <v>1822750</v>
      </c>
      <c r="H7" s="421" t="s">
        <v>71</v>
      </c>
      <c r="I7" s="549" t="s">
        <v>18</v>
      </c>
      <c r="J7" s="830" t="s">
        <v>162</v>
      </c>
      <c r="K7" s="549" t="s">
        <v>74</v>
      </c>
      <c r="L7" s="549" t="s">
        <v>63</v>
      </c>
      <c r="M7" s="262"/>
      <c r="N7" s="262"/>
      <c r="O7" s="505"/>
    </row>
    <row r="8" spans="1:15" s="23" customFormat="1" x14ac:dyDescent="0.25">
      <c r="A8" s="217">
        <v>44229</v>
      </c>
      <c r="B8" s="218" t="s">
        <v>108</v>
      </c>
      <c r="C8" s="590" t="s">
        <v>51</v>
      </c>
      <c r="D8" s="590" t="s">
        <v>53</v>
      </c>
      <c r="E8" s="234">
        <v>21000</v>
      </c>
      <c r="F8" s="209"/>
      <c r="G8" s="221">
        <f t="shared" si="0"/>
        <v>1801750</v>
      </c>
      <c r="H8" s="421" t="s">
        <v>54</v>
      </c>
      <c r="I8" s="549" t="s">
        <v>18</v>
      </c>
      <c r="J8" s="298" t="s">
        <v>172</v>
      </c>
      <c r="K8" s="549" t="s">
        <v>74</v>
      </c>
      <c r="L8" s="549" t="s">
        <v>63</v>
      </c>
      <c r="M8" s="262"/>
      <c r="N8" s="262"/>
      <c r="O8" s="505"/>
    </row>
    <row r="9" spans="1:15" s="23" customFormat="1" x14ac:dyDescent="0.25">
      <c r="A9" s="217">
        <v>44230</v>
      </c>
      <c r="B9" s="218" t="s">
        <v>108</v>
      </c>
      <c r="C9" s="590" t="s">
        <v>51</v>
      </c>
      <c r="D9" s="590" t="s">
        <v>93</v>
      </c>
      <c r="E9" s="234">
        <v>37000</v>
      </c>
      <c r="F9" s="234"/>
      <c r="G9" s="221">
        <f t="shared" si="0"/>
        <v>1764750</v>
      </c>
      <c r="H9" s="421" t="s">
        <v>71</v>
      </c>
      <c r="I9" s="549" t="s">
        <v>18</v>
      </c>
      <c r="J9" s="830" t="s">
        <v>173</v>
      </c>
      <c r="K9" s="549" t="s">
        <v>74</v>
      </c>
      <c r="L9" s="549" t="s">
        <v>63</v>
      </c>
      <c r="M9" s="262"/>
      <c r="N9" s="262"/>
      <c r="O9" s="505"/>
    </row>
    <row r="10" spans="1:15" s="23" customFormat="1" x14ac:dyDescent="0.25">
      <c r="A10" s="217">
        <v>44230</v>
      </c>
      <c r="B10" s="218" t="s">
        <v>108</v>
      </c>
      <c r="C10" s="590" t="s">
        <v>51</v>
      </c>
      <c r="D10" s="591" t="s">
        <v>93</v>
      </c>
      <c r="E10" s="234">
        <v>41000</v>
      </c>
      <c r="F10" s="234"/>
      <c r="G10" s="221">
        <f t="shared" si="0"/>
        <v>1723750</v>
      </c>
      <c r="H10" s="421" t="s">
        <v>72</v>
      </c>
      <c r="I10" s="549" t="s">
        <v>18</v>
      </c>
      <c r="J10" s="297" t="s">
        <v>177</v>
      </c>
      <c r="K10" s="549" t="s">
        <v>74</v>
      </c>
      <c r="L10" s="549" t="s">
        <v>63</v>
      </c>
      <c r="M10" s="262"/>
      <c r="N10" s="262"/>
      <c r="O10" s="505"/>
    </row>
    <row r="11" spans="1:15" s="23" customFormat="1" x14ac:dyDescent="0.25">
      <c r="A11" s="217">
        <v>44230</v>
      </c>
      <c r="B11" s="258" t="s">
        <v>108</v>
      </c>
      <c r="C11" s="587" t="s">
        <v>51</v>
      </c>
      <c r="D11" s="588" t="s">
        <v>53</v>
      </c>
      <c r="E11" s="466">
        <v>15000</v>
      </c>
      <c r="F11" s="227"/>
      <c r="G11" s="221">
        <f t="shared" si="0"/>
        <v>1708750</v>
      </c>
      <c r="H11" s="421" t="s">
        <v>99</v>
      </c>
      <c r="I11" s="549" t="s">
        <v>18</v>
      </c>
      <c r="J11" s="298" t="s">
        <v>179</v>
      </c>
      <c r="K11" s="549" t="s">
        <v>74</v>
      </c>
      <c r="L11" s="549" t="s">
        <v>63</v>
      </c>
      <c r="M11" s="262"/>
      <c r="N11" s="262"/>
      <c r="O11" s="505"/>
    </row>
    <row r="12" spans="1:15" s="23" customFormat="1" x14ac:dyDescent="0.25">
      <c r="A12" s="217">
        <v>44230</v>
      </c>
      <c r="B12" s="218" t="s">
        <v>108</v>
      </c>
      <c r="C12" s="590" t="s">
        <v>51</v>
      </c>
      <c r="D12" s="591" t="s">
        <v>53</v>
      </c>
      <c r="E12" s="220">
        <v>14000</v>
      </c>
      <c r="F12" s="209"/>
      <c r="G12" s="221">
        <f t="shared" si="0"/>
        <v>1694750</v>
      </c>
      <c r="H12" s="421" t="s">
        <v>54</v>
      </c>
      <c r="I12" s="549" t="s">
        <v>18</v>
      </c>
      <c r="J12" s="298" t="s">
        <v>181</v>
      </c>
      <c r="K12" s="549" t="s">
        <v>74</v>
      </c>
      <c r="L12" s="549" t="s">
        <v>63</v>
      </c>
      <c r="M12" s="262"/>
      <c r="N12" s="262"/>
      <c r="O12" s="505"/>
    </row>
    <row r="13" spans="1:15" s="23" customFormat="1" x14ac:dyDescent="0.25">
      <c r="A13" s="217">
        <v>44230</v>
      </c>
      <c r="B13" s="218" t="s">
        <v>108</v>
      </c>
      <c r="C13" s="590" t="s">
        <v>51</v>
      </c>
      <c r="D13" s="591" t="s">
        <v>14</v>
      </c>
      <c r="E13" s="220">
        <v>8000</v>
      </c>
      <c r="F13" s="209"/>
      <c r="G13" s="221">
        <f t="shared" si="0"/>
        <v>1686750</v>
      </c>
      <c r="H13" s="421" t="s">
        <v>42</v>
      </c>
      <c r="I13" s="549" t="s">
        <v>18</v>
      </c>
      <c r="J13" s="335" t="s">
        <v>182</v>
      </c>
      <c r="K13" s="549" t="s">
        <v>74</v>
      </c>
      <c r="L13" s="549" t="s">
        <v>63</v>
      </c>
      <c r="M13" s="262"/>
      <c r="N13" s="262"/>
      <c r="O13" s="505"/>
    </row>
    <row r="14" spans="1:15" x14ac:dyDescent="0.25">
      <c r="A14" s="217">
        <v>44230</v>
      </c>
      <c r="B14" s="218" t="s">
        <v>73</v>
      </c>
      <c r="C14" s="590" t="s">
        <v>51</v>
      </c>
      <c r="D14" s="591" t="s">
        <v>53</v>
      </c>
      <c r="E14" s="220"/>
      <c r="F14" s="209">
        <v>1000</v>
      </c>
      <c r="G14" s="221">
        <f t="shared" si="0"/>
        <v>1687750</v>
      </c>
      <c r="H14" s="421" t="s">
        <v>99</v>
      </c>
      <c r="I14" s="549" t="s">
        <v>18</v>
      </c>
      <c r="J14" s="298" t="s">
        <v>179</v>
      </c>
      <c r="K14" s="549" t="s">
        <v>74</v>
      </c>
      <c r="L14" s="549" t="s">
        <v>63</v>
      </c>
      <c r="M14" s="42"/>
      <c r="N14" s="42"/>
      <c r="O14" s="506"/>
    </row>
    <row r="15" spans="1:15" x14ac:dyDescent="0.25">
      <c r="A15" s="217">
        <v>44230</v>
      </c>
      <c r="B15" s="218" t="s">
        <v>76</v>
      </c>
      <c r="C15" s="590" t="s">
        <v>51</v>
      </c>
      <c r="D15" s="341" t="s">
        <v>14</v>
      </c>
      <c r="E15" s="227">
        <v>120000</v>
      </c>
      <c r="F15" s="227"/>
      <c r="G15" s="221">
        <f t="shared" si="0"/>
        <v>1567750</v>
      </c>
      <c r="H15" s="421" t="s">
        <v>76</v>
      </c>
      <c r="I15" s="549" t="s">
        <v>18</v>
      </c>
      <c r="J15" s="435" t="s">
        <v>188</v>
      </c>
      <c r="K15" s="549" t="s">
        <v>74</v>
      </c>
      <c r="L15" s="549" t="s">
        <v>63</v>
      </c>
      <c r="M15" s="42"/>
      <c r="N15" s="42"/>
      <c r="O15" s="506"/>
    </row>
    <row r="16" spans="1:15" x14ac:dyDescent="0.25">
      <c r="A16" s="257">
        <v>44231</v>
      </c>
      <c r="B16" s="587" t="s">
        <v>108</v>
      </c>
      <c r="C16" s="587" t="s">
        <v>51</v>
      </c>
      <c r="D16" s="587" t="s">
        <v>93</v>
      </c>
      <c r="E16" s="592">
        <v>50000</v>
      </c>
      <c r="F16" s="592"/>
      <c r="G16" s="221">
        <f t="shared" si="0"/>
        <v>1517750</v>
      </c>
      <c r="H16" s="695" t="s">
        <v>71</v>
      </c>
      <c r="I16" s="599" t="s">
        <v>18</v>
      </c>
      <c r="J16" s="830" t="s">
        <v>196</v>
      </c>
      <c r="K16" s="599" t="s">
        <v>74</v>
      </c>
      <c r="L16" s="599" t="s">
        <v>63</v>
      </c>
      <c r="M16" s="42"/>
      <c r="N16" s="42"/>
      <c r="O16" s="506"/>
    </row>
    <row r="17" spans="1:15" x14ac:dyDescent="0.25">
      <c r="A17" s="257">
        <v>44231</v>
      </c>
      <c r="B17" s="587" t="s">
        <v>108</v>
      </c>
      <c r="C17" s="587" t="s">
        <v>51</v>
      </c>
      <c r="D17" s="588" t="s">
        <v>93</v>
      </c>
      <c r="E17" s="592">
        <v>48000</v>
      </c>
      <c r="F17" s="592"/>
      <c r="G17" s="221">
        <f t="shared" si="0"/>
        <v>1469750</v>
      </c>
      <c r="H17" s="695" t="s">
        <v>72</v>
      </c>
      <c r="I17" s="599" t="s">
        <v>18</v>
      </c>
      <c r="J17" s="297" t="s">
        <v>200</v>
      </c>
      <c r="K17" s="599" t="s">
        <v>74</v>
      </c>
      <c r="L17" s="599" t="s">
        <v>63</v>
      </c>
      <c r="M17" s="42"/>
      <c r="N17" s="42"/>
      <c r="O17" s="506"/>
    </row>
    <row r="18" spans="1:15" x14ac:dyDescent="0.25">
      <c r="A18" s="257">
        <v>44231</v>
      </c>
      <c r="B18" s="587" t="s">
        <v>73</v>
      </c>
      <c r="C18" s="587" t="s">
        <v>51</v>
      </c>
      <c r="D18" s="588" t="s">
        <v>93</v>
      </c>
      <c r="E18" s="592"/>
      <c r="F18" s="592">
        <v>11000</v>
      </c>
      <c r="G18" s="221">
        <f t="shared" si="0"/>
        <v>1480750</v>
      </c>
      <c r="H18" s="695" t="s">
        <v>71</v>
      </c>
      <c r="I18" s="599" t="s">
        <v>18</v>
      </c>
      <c r="J18" s="435" t="s">
        <v>190</v>
      </c>
      <c r="K18" s="599" t="s">
        <v>74</v>
      </c>
      <c r="L18" s="599" t="s">
        <v>63</v>
      </c>
      <c r="M18" s="42"/>
      <c r="N18" s="42"/>
      <c r="O18" s="506"/>
    </row>
    <row r="19" spans="1:15" x14ac:dyDescent="0.25">
      <c r="A19" s="257">
        <v>44231</v>
      </c>
      <c r="B19" s="587" t="s">
        <v>73</v>
      </c>
      <c r="C19" s="587" t="s">
        <v>51</v>
      </c>
      <c r="D19" s="588" t="s">
        <v>93</v>
      </c>
      <c r="E19" s="592"/>
      <c r="F19" s="592">
        <v>9000</v>
      </c>
      <c r="G19" s="221">
        <f t="shared" si="0"/>
        <v>1489750</v>
      </c>
      <c r="H19" s="695" t="s">
        <v>72</v>
      </c>
      <c r="I19" s="599" t="s">
        <v>18</v>
      </c>
      <c r="J19" s="435" t="s">
        <v>191</v>
      </c>
      <c r="K19" s="599" t="s">
        <v>74</v>
      </c>
      <c r="L19" s="599" t="s">
        <v>63</v>
      </c>
      <c r="M19" s="42"/>
      <c r="N19" s="42"/>
      <c r="O19" s="506"/>
    </row>
    <row r="20" spans="1:15" x14ac:dyDescent="0.25">
      <c r="A20" s="257">
        <v>44232</v>
      </c>
      <c r="B20" s="587" t="s">
        <v>73</v>
      </c>
      <c r="C20" s="587" t="s">
        <v>51</v>
      </c>
      <c r="D20" s="588" t="s">
        <v>93</v>
      </c>
      <c r="E20" s="592"/>
      <c r="F20" s="592">
        <v>4000</v>
      </c>
      <c r="G20" s="221">
        <f t="shared" si="0"/>
        <v>1493750</v>
      </c>
      <c r="H20" s="695" t="s">
        <v>71</v>
      </c>
      <c r="I20" s="599" t="s">
        <v>18</v>
      </c>
      <c r="J20" s="830" t="s">
        <v>196</v>
      </c>
      <c r="K20" s="599" t="s">
        <v>74</v>
      </c>
      <c r="L20" s="599" t="s">
        <v>63</v>
      </c>
      <c r="M20" s="42"/>
      <c r="N20" s="42"/>
      <c r="O20" s="506"/>
    </row>
    <row r="21" spans="1:15" x14ac:dyDescent="0.25">
      <c r="A21" s="257">
        <v>44232</v>
      </c>
      <c r="B21" s="587" t="s">
        <v>73</v>
      </c>
      <c r="C21" s="587" t="s">
        <v>51</v>
      </c>
      <c r="D21" s="588" t="s">
        <v>93</v>
      </c>
      <c r="E21" s="592"/>
      <c r="F21" s="592">
        <v>1000</v>
      </c>
      <c r="G21" s="221">
        <f t="shared" si="0"/>
        <v>1494750</v>
      </c>
      <c r="H21" s="695" t="s">
        <v>72</v>
      </c>
      <c r="I21" s="599" t="s">
        <v>18</v>
      </c>
      <c r="J21" s="297" t="s">
        <v>200</v>
      </c>
      <c r="K21" s="599" t="s">
        <v>74</v>
      </c>
      <c r="L21" s="599" t="s">
        <v>63</v>
      </c>
      <c r="M21" s="42"/>
      <c r="N21" s="42"/>
      <c r="O21" s="506"/>
    </row>
    <row r="22" spans="1:15" x14ac:dyDescent="0.25">
      <c r="A22" s="257">
        <v>44232</v>
      </c>
      <c r="B22" s="590" t="s">
        <v>108</v>
      </c>
      <c r="C22" s="590" t="s">
        <v>51</v>
      </c>
      <c r="D22" s="591" t="s">
        <v>93</v>
      </c>
      <c r="E22" s="226">
        <v>41000</v>
      </c>
      <c r="F22" s="226"/>
      <c r="G22" s="221">
        <f t="shared" si="0"/>
        <v>1453750</v>
      </c>
      <c r="H22" s="262" t="s">
        <v>71</v>
      </c>
      <c r="I22" s="549" t="s">
        <v>18</v>
      </c>
      <c r="J22" s="830" t="s">
        <v>204</v>
      </c>
      <c r="K22" s="549" t="s">
        <v>74</v>
      </c>
      <c r="L22" s="549" t="s">
        <v>63</v>
      </c>
      <c r="M22" s="42"/>
      <c r="N22" s="42"/>
      <c r="O22" s="506"/>
    </row>
    <row r="23" spans="1:15" x14ac:dyDescent="0.25">
      <c r="A23" s="257">
        <v>44232</v>
      </c>
      <c r="B23" s="590" t="s">
        <v>108</v>
      </c>
      <c r="C23" s="590" t="s">
        <v>51</v>
      </c>
      <c r="D23" s="591" t="s">
        <v>93</v>
      </c>
      <c r="E23" s="273">
        <v>43000</v>
      </c>
      <c r="F23" s="273"/>
      <c r="G23" s="221">
        <f t="shared" si="0"/>
        <v>1410750</v>
      </c>
      <c r="H23" s="605" t="s">
        <v>72</v>
      </c>
      <c r="I23" s="549" t="s">
        <v>18</v>
      </c>
      <c r="J23" s="297" t="s">
        <v>207</v>
      </c>
      <c r="K23" s="549" t="s">
        <v>74</v>
      </c>
      <c r="L23" s="549" t="s">
        <v>63</v>
      </c>
      <c r="M23" s="42"/>
      <c r="N23" s="42"/>
      <c r="O23" s="506"/>
    </row>
    <row r="24" spans="1:15" x14ac:dyDescent="0.25">
      <c r="A24" s="257">
        <v>44232</v>
      </c>
      <c r="B24" s="590" t="s">
        <v>187</v>
      </c>
      <c r="C24" s="590" t="s">
        <v>113</v>
      </c>
      <c r="D24" s="591" t="s">
        <v>94</v>
      </c>
      <c r="E24" s="589">
        <v>279900</v>
      </c>
      <c r="F24" s="284"/>
      <c r="G24" s="221">
        <f t="shared" si="0"/>
        <v>1130850</v>
      </c>
      <c r="H24" s="531" t="s">
        <v>42</v>
      </c>
      <c r="I24" s="549" t="s">
        <v>18</v>
      </c>
      <c r="J24" s="531" t="s">
        <v>362</v>
      </c>
      <c r="K24" s="549" t="s">
        <v>74</v>
      </c>
      <c r="L24" s="549" t="s">
        <v>63</v>
      </c>
      <c r="M24" s="42"/>
      <c r="N24" s="42"/>
      <c r="O24" s="506"/>
    </row>
    <row r="25" spans="1:15" x14ac:dyDescent="0.25">
      <c r="A25" s="257">
        <v>44232</v>
      </c>
      <c r="B25" s="590" t="s">
        <v>189</v>
      </c>
      <c r="C25" s="590" t="s">
        <v>51</v>
      </c>
      <c r="D25" s="591" t="s">
        <v>14</v>
      </c>
      <c r="E25" s="273">
        <v>230000</v>
      </c>
      <c r="F25" s="270"/>
      <c r="G25" s="221">
        <f t="shared" si="0"/>
        <v>900850</v>
      </c>
      <c r="H25" s="531" t="s">
        <v>42</v>
      </c>
      <c r="I25" s="549" t="s">
        <v>18</v>
      </c>
      <c r="J25" s="435" t="s">
        <v>363</v>
      </c>
      <c r="K25" s="549" t="s">
        <v>74</v>
      </c>
      <c r="L25" s="549" t="s">
        <v>63</v>
      </c>
      <c r="M25" s="42"/>
      <c r="N25" s="42"/>
      <c r="O25" s="506"/>
    </row>
    <row r="26" spans="1:15" x14ac:dyDescent="0.25">
      <c r="A26" s="257">
        <v>44233</v>
      </c>
      <c r="B26" s="590" t="s">
        <v>73</v>
      </c>
      <c r="C26" s="590" t="s">
        <v>51</v>
      </c>
      <c r="D26" s="591" t="s">
        <v>93</v>
      </c>
      <c r="E26" s="273"/>
      <c r="F26" s="270">
        <v>3000</v>
      </c>
      <c r="G26" s="221">
        <f t="shared" si="0"/>
        <v>903850</v>
      </c>
      <c r="H26" s="531" t="s">
        <v>71</v>
      </c>
      <c r="I26" s="549" t="s">
        <v>18</v>
      </c>
      <c r="J26" s="830" t="s">
        <v>204</v>
      </c>
      <c r="K26" s="549" t="s">
        <v>74</v>
      </c>
      <c r="L26" s="549" t="s">
        <v>63</v>
      </c>
      <c r="M26" s="42"/>
      <c r="N26" s="42"/>
      <c r="O26" s="506"/>
    </row>
    <row r="27" spans="1:15" x14ac:dyDescent="0.25">
      <c r="A27" s="257">
        <v>44233</v>
      </c>
      <c r="B27" s="590" t="s">
        <v>73</v>
      </c>
      <c r="C27" s="590" t="s">
        <v>51</v>
      </c>
      <c r="D27" s="591" t="s">
        <v>93</v>
      </c>
      <c r="E27" s="285"/>
      <c r="F27" s="274">
        <v>2000</v>
      </c>
      <c r="G27" s="800">
        <f t="shared" si="0"/>
        <v>905850</v>
      </c>
      <c r="H27" s="531" t="s">
        <v>72</v>
      </c>
      <c r="I27" s="549" t="s">
        <v>18</v>
      </c>
      <c r="J27" s="297" t="s">
        <v>207</v>
      </c>
      <c r="K27" s="549" t="s">
        <v>74</v>
      </c>
      <c r="L27" s="549" t="s">
        <v>63</v>
      </c>
      <c r="M27" s="42"/>
      <c r="N27" s="42"/>
      <c r="O27" s="506"/>
    </row>
    <row r="28" spans="1:15" x14ac:dyDescent="0.25">
      <c r="A28" s="257">
        <v>44235</v>
      </c>
      <c r="B28" s="590" t="s">
        <v>108</v>
      </c>
      <c r="C28" s="590" t="s">
        <v>51</v>
      </c>
      <c r="D28" s="591" t="s">
        <v>93</v>
      </c>
      <c r="E28" s="273">
        <v>51000</v>
      </c>
      <c r="F28" s="273"/>
      <c r="G28" s="800">
        <f t="shared" si="0"/>
        <v>854850</v>
      </c>
      <c r="H28" s="531" t="s">
        <v>71</v>
      </c>
      <c r="I28" s="549" t="s">
        <v>18</v>
      </c>
      <c r="J28" s="830" t="s">
        <v>213</v>
      </c>
      <c r="K28" s="549" t="s">
        <v>74</v>
      </c>
      <c r="L28" s="549" t="s">
        <v>63</v>
      </c>
      <c r="M28" s="42"/>
      <c r="N28" s="42"/>
      <c r="O28" s="506"/>
    </row>
    <row r="29" spans="1:15" x14ac:dyDescent="0.25">
      <c r="A29" s="257">
        <v>44235</v>
      </c>
      <c r="B29" s="590" t="s">
        <v>108</v>
      </c>
      <c r="C29" s="590" t="s">
        <v>51</v>
      </c>
      <c r="D29" s="591" t="s">
        <v>93</v>
      </c>
      <c r="E29" s="589">
        <v>220000</v>
      </c>
      <c r="F29" s="284"/>
      <c r="G29" s="800">
        <f t="shared" si="0"/>
        <v>634850</v>
      </c>
      <c r="H29" s="435" t="s">
        <v>72</v>
      </c>
      <c r="I29" s="549" t="s">
        <v>18</v>
      </c>
      <c r="J29" s="297" t="s">
        <v>263</v>
      </c>
      <c r="K29" s="549" t="s">
        <v>74</v>
      </c>
      <c r="L29" s="549" t="s">
        <v>63</v>
      </c>
      <c r="M29" s="42"/>
      <c r="N29" s="42"/>
      <c r="O29" s="506"/>
    </row>
    <row r="30" spans="1:15" ht="18" customHeight="1" x14ac:dyDescent="0.25">
      <c r="A30" s="257">
        <v>44235</v>
      </c>
      <c r="B30" s="590" t="s">
        <v>108</v>
      </c>
      <c r="C30" s="590" t="s">
        <v>51</v>
      </c>
      <c r="D30" s="591" t="s">
        <v>53</v>
      </c>
      <c r="E30" s="285">
        <v>56000</v>
      </c>
      <c r="F30" s="274"/>
      <c r="G30" s="800">
        <f t="shared" si="0"/>
        <v>578850</v>
      </c>
      <c r="H30" s="531" t="s">
        <v>54</v>
      </c>
      <c r="I30" s="549" t="s">
        <v>18</v>
      </c>
      <c r="J30" s="298" t="s">
        <v>218</v>
      </c>
      <c r="K30" s="549" t="s">
        <v>74</v>
      </c>
      <c r="L30" s="549" t="s">
        <v>63</v>
      </c>
      <c r="M30" s="42"/>
      <c r="N30" s="42"/>
      <c r="O30" s="506"/>
    </row>
    <row r="31" spans="1:15" x14ac:dyDescent="0.25">
      <c r="A31" s="257">
        <v>44235</v>
      </c>
      <c r="B31" s="590" t="s">
        <v>108</v>
      </c>
      <c r="C31" s="590" t="s">
        <v>51</v>
      </c>
      <c r="D31" s="591" t="s">
        <v>14</v>
      </c>
      <c r="E31" s="285">
        <v>16000</v>
      </c>
      <c r="F31" s="274"/>
      <c r="G31" s="800">
        <f t="shared" si="0"/>
        <v>562850</v>
      </c>
      <c r="H31" s="531" t="s">
        <v>42</v>
      </c>
      <c r="I31" s="549" t="s">
        <v>18</v>
      </c>
      <c r="J31" s="335" t="s">
        <v>364</v>
      </c>
      <c r="K31" s="549" t="s">
        <v>74</v>
      </c>
      <c r="L31" s="549" t="s">
        <v>63</v>
      </c>
      <c r="M31" s="42"/>
      <c r="N31" s="42"/>
      <c r="O31" s="506"/>
    </row>
    <row r="32" spans="1:15" x14ac:dyDescent="0.25">
      <c r="A32" s="257">
        <v>44235</v>
      </c>
      <c r="B32" s="590" t="s">
        <v>76</v>
      </c>
      <c r="C32" s="590" t="s">
        <v>51</v>
      </c>
      <c r="D32" s="591" t="s">
        <v>14</v>
      </c>
      <c r="E32" s="285">
        <v>120000</v>
      </c>
      <c r="F32" s="274"/>
      <c r="G32" s="800">
        <f t="shared" si="0"/>
        <v>442850</v>
      </c>
      <c r="H32" s="697" t="s">
        <v>76</v>
      </c>
      <c r="I32" s="549" t="s">
        <v>18</v>
      </c>
      <c r="J32" s="435" t="s">
        <v>365</v>
      </c>
      <c r="K32" s="549" t="s">
        <v>74</v>
      </c>
      <c r="L32" s="549" t="s">
        <v>63</v>
      </c>
      <c r="M32" s="42"/>
      <c r="N32" s="42"/>
      <c r="O32" s="506"/>
    </row>
    <row r="33" spans="1:15" x14ac:dyDescent="0.25">
      <c r="A33" s="257">
        <v>44235</v>
      </c>
      <c r="B33" s="590" t="s">
        <v>76</v>
      </c>
      <c r="C33" s="590" t="s">
        <v>51</v>
      </c>
      <c r="D33" s="591" t="s">
        <v>14</v>
      </c>
      <c r="E33" s="285">
        <v>30000</v>
      </c>
      <c r="F33" s="274"/>
      <c r="G33" s="800">
        <f t="shared" si="0"/>
        <v>412850</v>
      </c>
      <c r="H33" s="435" t="s">
        <v>76</v>
      </c>
      <c r="I33" s="549" t="s">
        <v>18</v>
      </c>
      <c r="J33" s="435" t="s">
        <v>366</v>
      </c>
      <c r="K33" s="549" t="s">
        <v>74</v>
      </c>
      <c r="L33" s="549" t="s">
        <v>63</v>
      </c>
      <c r="M33" s="42"/>
      <c r="N33" s="42"/>
      <c r="O33" s="506"/>
    </row>
    <row r="34" spans="1:15" x14ac:dyDescent="0.25">
      <c r="A34" s="217">
        <v>44235</v>
      </c>
      <c r="B34" s="590" t="s">
        <v>211</v>
      </c>
      <c r="C34" s="590" t="s">
        <v>212</v>
      </c>
      <c r="D34" s="591"/>
      <c r="E34" s="285"/>
      <c r="F34" s="274">
        <v>1700000</v>
      </c>
      <c r="G34" s="800">
        <f t="shared" si="0"/>
        <v>2112850</v>
      </c>
      <c r="H34" s="531"/>
      <c r="I34" s="549" t="s">
        <v>18</v>
      </c>
      <c r="J34" s="435" t="s">
        <v>367</v>
      </c>
      <c r="K34" s="549" t="s">
        <v>74</v>
      </c>
      <c r="L34" s="549" t="s">
        <v>63</v>
      </c>
      <c r="M34" s="42"/>
      <c r="N34" s="42"/>
      <c r="O34" s="506"/>
    </row>
    <row r="35" spans="1:15" ht="17.25" customHeight="1" x14ac:dyDescent="0.25">
      <c r="A35" s="217">
        <v>44236</v>
      </c>
      <c r="B35" s="590" t="s">
        <v>73</v>
      </c>
      <c r="C35" s="590" t="s">
        <v>51</v>
      </c>
      <c r="D35" s="591" t="s">
        <v>93</v>
      </c>
      <c r="E35" s="285"/>
      <c r="F35" s="274">
        <v>4000</v>
      </c>
      <c r="G35" s="800">
        <f t="shared" si="0"/>
        <v>2116850</v>
      </c>
      <c r="H35" s="531" t="s">
        <v>71</v>
      </c>
      <c r="I35" s="549" t="s">
        <v>18</v>
      </c>
      <c r="J35" s="830" t="s">
        <v>213</v>
      </c>
      <c r="K35" s="549" t="s">
        <v>74</v>
      </c>
      <c r="L35" s="549" t="s">
        <v>63</v>
      </c>
      <c r="M35" s="42"/>
      <c r="N35" s="42"/>
      <c r="O35" s="506"/>
    </row>
    <row r="36" spans="1:15" ht="17.25" customHeight="1" x14ac:dyDescent="0.25">
      <c r="A36" s="217">
        <v>44236</v>
      </c>
      <c r="B36" s="590" t="s">
        <v>73</v>
      </c>
      <c r="C36" s="590" t="s">
        <v>51</v>
      </c>
      <c r="D36" s="591" t="s">
        <v>14</v>
      </c>
      <c r="E36" s="285"/>
      <c r="F36" s="274">
        <v>2000</v>
      </c>
      <c r="G36" s="800">
        <f t="shared" si="0"/>
        <v>2118850</v>
      </c>
      <c r="H36" s="531" t="s">
        <v>42</v>
      </c>
      <c r="I36" s="549" t="s">
        <v>18</v>
      </c>
      <c r="J36" s="335" t="s">
        <v>363</v>
      </c>
      <c r="K36" s="549" t="s">
        <v>74</v>
      </c>
      <c r="L36" s="549" t="s">
        <v>63</v>
      </c>
      <c r="M36" s="42"/>
      <c r="N36" s="42"/>
      <c r="O36" s="506"/>
    </row>
    <row r="37" spans="1:15" ht="17.25" customHeight="1" x14ac:dyDescent="0.25">
      <c r="A37" s="217">
        <v>44236</v>
      </c>
      <c r="B37" s="590" t="s">
        <v>108</v>
      </c>
      <c r="C37" s="590" t="s">
        <v>51</v>
      </c>
      <c r="D37" s="591" t="s">
        <v>93</v>
      </c>
      <c r="E37" s="273">
        <v>52000</v>
      </c>
      <c r="F37" s="273"/>
      <c r="G37" s="800">
        <f t="shared" si="0"/>
        <v>2066850</v>
      </c>
      <c r="H37" s="769" t="s">
        <v>71</v>
      </c>
      <c r="I37" s="549" t="s">
        <v>18</v>
      </c>
      <c r="J37" s="830" t="s">
        <v>237</v>
      </c>
      <c r="K37" s="549" t="s">
        <v>74</v>
      </c>
      <c r="L37" s="549" t="s">
        <v>63</v>
      </c>
      <c r="M37" s="218"/>
      <c r="N37" s="218"/>
      <c r="O37" s="506"/>
    </row>
    <row r="38" spans="1:15" x14ac:dyDescent="0.25">
      <c r="A38" s="262">
        <v>44236</v>
      </c>
      <c r="B38" s="295" t="s">
        <v>245</v>
      </c>
      <c r="C38" s="295" t="s">
        <v>51</v>
      </c>
      <c r="D38" s="295" t="s">
        <v>14</v>
      </c>
      <c r="E38" s="918">
        <v>200000</v>
      </c>
      <c r="F38" s="770"/>
      <c r="G38" s="800">
        <f t="shared" si="0"/>
        <v>1866850</v>
      </c>
      <c r="H38" s="295" t="s">
        <v>42</v>
      </c>
      <c r="I38" s="549" t="s">
        <v>18</v>
      </c>
      <c r="J38" s="335" t="s">
        <v>368</v>
      </c>
      <c r="K38" s="549" t="s">
        <v>74</v>
      </c>
      <c r="L38" s="549" t="s">
        <v>63</v>
      </c>
      <c r="M38" s="295"/>
      <c r="N38" s="295"/>
    </row>
    <row r="39" spans="1:15" x14ac:dyDescent="0.25">
      <c r="A39" s="262">
        <v>44236</v>
      </c>
      <c r="B39" s="295" t="s">
        <v>247</v>
      </c>
      <c r="C39" s="295" t="s">
        <v>51</v>
      </c>
      <c r="D39" s="295" t="s">
        <v>93</v>
      </c>
      <c r="E39" s="770">
        <v>93000</v>
      </c>
      <c r="F39" s="770"/>
      <c r="G39" s="800">
        <f t="shared" si="0"/>
        <v>1773850</v>
      </c>
      <c r="H39" s="295" t="s">
        <v>72</v>
      </c>
      <c r="I39" s="549" t="s">
        <v>18</v>
      </c>
      <c r="J39" s="297" t="s">
        <v>263</v>
      </c>
      <c r="K39" s="549" t="s">
        <v>74</v>
      </c>
      <c r="L39" s="549" t="s">
        <v>63</v>
      </c>
      <c r="M39" s="295"/>
      <c r="N39" s="295"/>
    </row>
    <row r="40" spans="1:15" x14ac:dyDescent="0.25">
      <c r="A40" s="262">
        <v>44237</v>
      </c>
      <c r="B40" s="295" t="s">
        <v>73</v>
      </c>
      <c r="C40" s="295" t="s">
        <v>51</v>
      </c>
      <c r="D40" s="295" t="s">
        <v>93</v>
      </c>
      <c r="E40" s="604"/>
      <c r="F40" s="604">
        <v>2000</v>
      </c>
      <c r="G40" s="800">
        <f t="shared" si="0"/>
        <v>1775850</v>
      </c>
      <c r="H40" s="295" t="s">
        <v>71</v>
      </c>
      <c r="I40" s="549" t="s">
        <v>18</v>
      </c>
      <c r="J40" s="830" t="s">
        <v>237</v>
      </c>
      <c r="K40" s="549" t="s">
        <v>74</v>
      </c>
      <c r="L40" s="549" t="s">
        <v>63</v>
      </c>
      <c r="M40" s="295"/>
      <c r="N40" s="295"/>
    </row>
    <row r="41" spans="1:15" x14ac:dyDescent="0.25">
      <c r="A41" s="262">
        <v>44237</v>
      </c>
      <c r="B41" s="295" t="s">
        <v>108</v>
      </c>
      <c r="C41" s="295" t="s">
        <v>51</v>
      </c>
      <c r="D41" s="295" t="s">
        <v>93</v>
      </c>
      <c r="E41" s="604">
        <v>53000</v>
      </c>
      <c r="F41" s="604"/>
      <c r="G41" s="800">
        <f t="shared" si="0"/>
        <v>1722850</v>
      </c>
      <c r="H41" s="295" t="s">
        <v>71</v>
      </c>
      <c r="I41" s="549" t="s">
        <v>18</v>
      </c>
      <c r="J41" s="295" t="s">
        <v>213</v>
      </c>
      <c r="K41" s="549" t="s">
        <v>74</v>
      </c>
      <c r="L41" s="549" t="s">
        <v>63</v>
      </c>
      <c r="M41" s="295"/>
      <c r="N41" s="295"/>
    </row>
    <row r="42" spans="1:15" x14ac:dyDescent="0.25">
      <c r="A42" s="262">
        <v>44237</v>
      </c>
      <c r="B42" s="295" t="s">
        <v>108</v>
      </c>
      <c r="C42" s="295" t="s">
        <v>51</v>
      </c>
      <c r="D42" s="295" t="s">
        <v>14</v>
      </c>
      <c r="E42" s="604">
        <v>29000</v>
      </c>
      <c r="F42" s="604"/>
      <c r="G42" s="800">
        <f t="shared" si="0"/>
        <v>1693850</v>
      </c>
      <c r="H42" s="295" t="s">
        <v>42</v>
      </c>
      <c r="I42" s="549" t="s">
        <v>18</v>
      </c>
      <c r="J42" s="335" t="s">
        <v>379</v>
      </c>
      <c r="K42" s="549" t="s">
        <v>74</v>
      </c>
      <c r="L42" s="549" t="s">
        <v>63</v>
      </c>
      <c r="M42" s="295"/>
      <c r="N42" s="295"/>
    </row>
    <row r="43" spans="1:15" x14ac:dyDescent="0.25">
      <c r="A43" s="48">
        <v>44237</v>
      </c>
      <c r="B43" s="530" t="s">
        <v>108</v>
      </c>
      <c r="C43" s="530" t="s">
        <v>51</v>
      </c>
      <c r="D43" s="530" t="s">
        <v>53</v>
      </c>
      <c r="E43" s="919">
        <v>20000</v>
      </c>
      <c r="F43" s="461"/>
      <c r="G43" s="800">
        <f t="shared" si="0"/>
        <v>1673850</v>
      </c>
      <c r="H43" s="530" t="s">
        <v>99</v>
      </c>
      <c r="I43" s="549" t="s">
        <v>18</v>
      </c>
      <c r="J43" s="298" t="s">
        <v>286</v>
      </c>
      <c r="K43" s="549" t="s">
        <v>74</v>
      </c>
      <c r="L43" s="549" t="s">
        <v>63</v>
      </c>
      <c r="M43" s="42"/>
      <c r="N43" s="42"/>
    </row>
    <row r="44" spans="1:15" x14ac:dyDescent="0.25">
      <c r="A44" s="48">
        <v>44237</v>
      </c>
      <c r="B44" s="530" t="s">
        <v>251</v>
      </c>
      <c r="C44" s="530" t="s">
        <v>51</v>
      </c>
      <c r="D44" s="530" t="s">
        <v>14</v>
      </c>
      <c r="E44" s="461">
        <v>45000</v>
      </c>
      <c r="F44" s="461"/>
      <c r="G44" s="800">
        <f t="shared" si="0"/>
        <v>1628850</v>
      </c>
      <c r="H44" s="530" t="s">
        <v>42</v>
      </c>
      <c r="I44" s="549" t="s">
        <v>18</v>
      </c>
      <c r="J44" s="830" t="s">
        <v>288</v>
      </c>
      <c r="K44" s="549" t="s">
        <v>74</v>
      </c>
      <c r="L44" s="549" t="s">
        <v>63</v>
      </c>
      <c r="M44" s="42"/>
      <c r="N44" s="42"/>
    </row>
    <row r="45" spans="1:15" x14ac:dyDescent="0.25">
      <c r="A45" s="48">
        <v>44237</v>
      </c>
      <c r="B45" s="530" t="s">
        <v>252</v>
      </c>
      <c r="C45" s="530" t="s">
        <v>253</v>
      </c>
      <c r="D45" s="530" t="s">
        <v>94</v>
      </c>
      <c r="E45" s="461">
        <v>28000</v>
      </c>
      <c r="F45" s="461"/>
      <c r="G45" s="800">
        <f t="shared" si="0"/>
        <v>1600850</v>
      </c>
      <c r="H45" s="530" t="s">
        <v>42</v>
      </c>
      <c r="I45" s="549" t="s">
        <v>18</v>
      </c>
      <c r="J45" s="435" t="s">
        <v>369</v>
      </c>
      <c r="K45" s="549" t="s">
        <v>74</v>
      </c>
      <c r="L45" s="549" t="s">
        <v>63</v>
      </c>
      <c r="M45" s="42"/>
      <c r="N45" s="42"/>
    </row>
    <row r="46" spans="1:15" x14ac:dyDescent="0.25">
      <c r="A46" s="48">
        <v>44237</v>
      </c>
      <c r="B46" s="530" t="s">
        <v>254</v>
      </c>
      <c r="C46" s="530" t="s">
        <v>253</v>
      </c>
      <c r="D46" s="530" t="s">
        <v>94</v>
      </c>
      <c r="E46" s="461">
        <v>6800</v>
      </c>
      <c r="F46" s="461"/>
      <c r="G46" s="800">
        <f t="shared" si="0"/>
        <v>1594050</v>
      </c>
      <c r="H46" s="530" t="s">
        <v>42</v>
      </c>
      <c r="I46" s="549" t="s">
        <v>18</v>
      </c>
      <c r="J46" s="435" t="s">
        <v>370</v>
      </c>
      <c r="K46" s="549" t="s">
        <v>74</v>
      </c>
      <c r="L46" s="549" t="s">
        <v>63</v>
      </c>
      <c r="M46" s="42"/>
      <c r="N46" s="42"/>
    </row>
    <row r="47" spans="1:15" x14ac:dyDescent="0.25">
      <c r="A47" s="48">
        <v>44237</v>
      </c>
      <c r="B47" s="530" t="s">
        <v>255</v>
      </c>
      <c r="C47" s="530" t="s">
        <v>253</v>
      </c>
      <c r="D47" s="530" t="s">
        <v>94</v>
      </c>
      <c r="E47" s="461">
        <v>84500</v>
      </c>
      <c r="F47" s="461"/>
      <c r="G47" s="800">
        <f t="shared" si="0"/>
        <v>1509550</v>
      </c>
      <c r="H47" s="530" t="s">
        <v>42</v>
      </c>
      <c r="I47" s="549" t="s">
        <v>18</v>
      </c>
      <c r="J47" s="435" t="s">
        <v>370</v>
      </c>
      <c r="K47" s="549" t="s">
        <v>74</v>
      </c>
      <c r="L47" s="549" t="s">
        <v>63</v>
      </c>
      <c r="M47" s="42"/>
      <c r="N47" s="42"/>
    </row>
    <row r="48" spans="1:15" x14ac:dyDescent="0.25">
      <c r="A48" s="48">
        <v>44237</v>
      </c>
      <c r="B48" s="530" t="s">
        <v>256</v>
      </c>
      <c r="C48" s="530" t="s">
        <v>253</v>
      </c>
      <c r="D48" s="530" t="s">
        <v>94</v>
      </c>
      <c r="E48" s="461">
        <v>11900</v>
      </c>
      <c r="F48" s="461"/>
      <c r="G48" s="800">
        <f t="shared" si="0"/>
        <v>1497650</v>
      </c>
      <c r="H48" s="530" t="s">
        <v>42</v>
      </c>
      <c r="I48" s="549" t="s">
        <v>18</v>
      </c>
      <c r="J48" s="435" t="s">
        <v>370</v>
      </c>
      <c r="K48" s="549" t="s">
        <v>74</v>
      </c>
      <c r="L48" s="549" t="s">
        <v>63</v>
      </c>
      <c r="M48" s="42"/>
      <c r="N48" s="42"/>
    </row>
    <row r="49" spans="1:14" x14ac:dyDescent="0.25">
      <c r="A49" s="48">
        <v>44237</v>
      </c>
      <c r="B49" s="530" t="s">
        <v>247</v>
      </c>
      <c r="C49" s="530" t="s">
        <v>51</v>
      </c>
      <c r="D49" s="530" t="s">
        <v>93</v>
      </c>
      <c r="E49" s="461">
        <v>52000</v>
      </c>
      <c r="F49" s="461"/>
      <c r="G49" s="800">
        <f t="shared" si="0"/>
        <v>1445650</v>
      </c>
      <c r="H49" s="530" t="s">
        <v>72</v>
      </c>
      <c r="I49" s="549" t="s">
        <v>18</v>
      </c>
      <c r="J49" s="335" t="s">
        <v>489</v>
      </c>
      <c r="K49" s="549" t="s">
        <v>74</v>
      </c>
      <c r="L49" s="549" t="s">
        <v>63</v>
      </c>
      <c r="M49" s="42"/>
      <c r="N49" s="42"/>
    </row>
    <row r="50" spans="1:14" x14ac:dyDescent="0.25">
      <c r="A50" s="48">
        <v>44237</v>
      </c>
      <c r="B50" s="530" t="s">
        <v>73</v>
      </c>
      <c r="C50" s="530" t="s">
        <v>51</v>
      </c>
      <c r="D50" s="530" t="s">
        <v>14</v>
      </c>
      <c r="E50" s="461"/>
      <c r="F50" s="461">
        <v>7400</v>
      </c>
      <c r="G50" s="800">
        <f t="shared" si="0"/>
        <v>1453050</v>
      </c>
      <c r="H50" s="530" t="s">
        <v>42</v>
      </c>
      <c r="I50" s="549" t="s">
        <v>18</v>
      </c>
      <c r="J50" s="335" t="s">
        <v>379</v>
      </c>
      <c r="K50" s="549" t="s">
        <v>74</v>
      </c>
      <c r="L50" s="549" t="s">
        <v>63</v>
      </c>
      <c r="M50" s="42"/>
      <c r="N50" s="42"/>
    </row>
    <row r="51" spans="1:14" x14ac:dyDescent="0.25">
      <c r="A51" s="48">
        <v>44237</v>
      </c>
      <c r="B51" s="530" t="s">
        <v>73</v>
      </c>
      <c r="C51" s="530" t="s">
        <v>51</v>
      </c>
      <c r="D51" s="530" t="s">
        <v>53</v>
      </c>
      <c r="E51" s="461"/>
      <c r="F51" s="461">
        <v>5000</v>
      </c>
      <c r="G51" s="800">
        <f t="shared" si="0"/>
        <v>1458050</v>
      </c>
      <c r="H51" s="530" t="s">
        <v>99</v>
      </c>
      <c r="I51" s="549" t="s">
        <v>18</v>
      </c>
      <c r="J51" s="298" t="s">
        <v>286</v>
      </c>
      <c r="K51" s="549" t="s">
        <v>74</v>
      </c>
      <c r="L51" s="549" t="s">
        <v>63</v>
      </c>
      <c r="M51" s="42"/>
      <c r="N51" s="42"/>
    </row>
    <row r="52" spans="1:14" x14ac:dyDescent="0.25">
      <c r="A52" s="48">
        <v>44237</v>
      </c>
      <c r="B52" s="530" t="s">
        <v>73</v>
      </c>
      <c r="C52" s="530" t="s">
        <v>51</v>
      </c>
      <c r="D52" s="530" t="s">
        <v>53</v>
      </c>
      <c r="E52" s="461"/>
      <c r="F52" s="461">
        <v>10000</v>
      </c>
      <c r="G52" s="800">
        <f t="shared" si="0"/>
        <v>1468050</v>
      </c>
      <c r="H52" s="530" t="s">
        <v>54</v>
      </c>
      <c r="I52" s="549" t="s">
        <v>18</v>
      </c>
      <c r="J52" s="298" t="s">
        <v>218</v>
      </c>
      <c r="K52" s="549" t="s">
        <v>74</v>
      </c>
      <c r="L52" s="549" t="s">
        <v>63</v>
      </c>
      <c r="M52" s="42"/>
      <c r="N52" s="42"/>
    </row>
    <row r="53" spans="1:14" x14ac:dyDescent="0.25">
      <c r="A53" s="48">
        <v>44237</v>
      </c>
      <c r="B53" s="530" t="s">
        <v>284</v>
      </c>
      <c r="C53" s="530" t="s">
        <v>51</v>
      </c>
      <c r="D53" s="530" t="s">
        <v>53</v>
      </c>
      <c r="E53" s="461">
        <v>3000</v>
      </c>
      <c r="F53" s="461"/>
      <c r="G53" s="800">
        <f t="shared" si="0"/>
        <v>1465050</v>
      </c>
      <c r="H53" s="530" t="s">
        <v>54</v>
      </c>
      <c r="I53" s="549" t="s">
        <v>18</v>
      </c>
      <c r="J53" s="298" t="s">
        <v>218</v>
      </c>
      <c r="K53" s="549" t="s">
        <v>74</v>
      </c>
      <c r="L53" s="549" t="s">
        <v>63</v>
      </c>
      <c r="M53" s="42"/>
      <c r="N53" s="42"/>
    </row>
    <row r="54" spans="1:14" x14ac:dyDescent="0.25">
      <c r="A54" s="48">
        <v>44238</v>
      </c>
      <c r="B54" s="530" t="s">
        <v>73</v>
      </c>
      <c r="C54" s="530" t="s">
        <v>51</v>
      </c>
      <c r="D54" s="530" t="s">
        <v>93</v>
      </c>
      <c r="E54" s="461"/>
      <c r="F54" s="461">
        <v>4000</v>
      </c>
      <c r="G54" s="800">
        <f t="shared" si="0"/>
        <v>1469050</v>
      </c>
      <c r="H54" s="530" t="s">
        <v>71</v>
      </c>
      <c r="I54" s="549" t="s">
        <v>18</v>
      </c>
      <c r="J54" s="830" t="s">
        <v>288</v>
      </c>
      <c r="K54" s="549" t="s">
        <v>74</v>
      </c>
      <c r="L54" s="549" t="s">
        <v>63</v>
      </c>
      <c r="M54" s="42"/>
      <c r="N54" s="42"/>
    </row>
    <row r="55" spans="1:14" x14ac:dyDescent="0.25">
      <c r="A55" s="48">
        <v>44238</v>
      </c>
      <c r="B55" s="530" t="s">
        <v>108</v>
      </c>
      <c r="C55" s="530" t="s">
        <v>51</v>
      </c>
      <c r="D55" s="530" t="s">
        <v>93</v>
      </c>
      <c r="E55" s="461">
        <v>49000</v>
      </c>
      <c r="F55" s="461"/>
      <c r="G55" s="800">
        <f t="shared" si="0"/>
        <v>1420050</v>
      </c>
      <c r="H55" s="530" t="s">
        <v>72</v>
      </c>
      <c r="I55" s="549" t="s">
        <v>18</v>
      </c>
      <c r="J55" s="297" t="s">
        <v>274</v>
      </c>
      <c r="K55" s="549" t="s">
        <v>74</v>
      </c>
      <c r="L55" s="549" t="s">
        <v>63</v>
      </c>
      <c r="M55" s="42"/>
      <c r="N55" s="42"/>
    </row>
    <row r="56" spans="1:14" x14ac:dyDescent="0.25">
      <c r="A56" s="48">
        <v>44238</v>
      </c>
      <c r="B56" s="530" t="s">
        <v>108</v>
      </c>
      <c r="C56" s="530" t="s">
        <v>51</v>
      </c>
      <c r="D56" s="530" t="s">
        <v>93</v>
      </c>
      <c r="E56" s="461">
        <v>48000</v>
      </c>
      <c r="F56" s="461"/>
      <c r="G56" s="800">
        <f t="shared" si="0"/>
        <v>1372050</v>
      </c>
      <c r="H56" s="530" t="s">
        <v>71</v>
      </c>
      <c r="I56" s="549" t="s">
        <v>18</v>
      </c>
      <c r="J56" s="830" t="s">
        <v>301</v>
      </c>
      <c r="K56" s="549" t="s">
        <v>74</v>
      </c>
      <c r="L56" s="549" t="s">
        <v>63</v>
      </c>
      <c r="M56" s="42"/>
      <c r="N56" s="42"/>
    </row>
    <row r="57" spans="1:14" x14ac:dyDescent="0.25">
      <c r="A57" s="48">
        <v>44239</v>
      </c>
      <c r="B57" s="530" t="s">
        <v>108</v>
      </c>
      <c r="C57" s="530" t="s">
        <v>51</v>
      </c>
      <c r="D57" s="530" t="s">
        <v>93</v>
      </c>
      <c r="E57" s="461">
        <v>49000</v>
      </c>
      <c r="F57" s="461"/>
      <c r="G57" s="800">
        <f t="shared" si="0"/>
        <v>1323050</v>
      </c>
      <c r="H57" s="530" t="s">
        <v>71</v>
      </c>
      <c r="I57" s="549" t="s">
        <v>18</v>
      </c>
      <c r="J57" s="830" t="s">
        <v>302</v>
      </c>
      <c r="K57" s="549" t="s">
        <v>74</v>
      </c>
      <c r="L57" s="549" t="s">
        <v>63</v>
      </c>
      <c r="M57" s="42"/>
      <c r="N57" s="42"/>
    </row>
    <row r="58" spans="1:14" x14ac:dyDescent="0.25">
      <c r="A58" s="48">
        <v>44239</v>
      </c>
      <c r="B58" s="530" t="s">
        <v>108</v>
      </c>
      <c r="C58" s="530" t="s">
        <v>51</v>
      </c>
      <c r="D58" s="530" t="s">
        <v>93</v>
      </c>
      <c r="E58" s="461">
        <v>53000</v>
      </c>
      <c r="F58" s="461"/>
      <c r="G58" s="800">
        <f t="shared" si="0"/>
        <v>1270050</v>
      </c>
      <c r="H58" s="530" t="s">
        <v>72</v>
      </c>
      <c r="I58" s="549" t="s">
        <v>18</v>
      </c>
      <c r="J58" s="297" t="s">
        <v>308</v>
      </c>
      <c r="K58" s="549" t="s">
        <v>74</v>
      </c>
      <c r="L58" s="549" t="s">
        <v>63</v>
      </c>
      <c r="M58" s="42"/>
      <c r="N58" s="42"/>
    </row>
    <row r="59" spans="1:14" x14ac:dyDescent="0.25">
      <c r="A59" s="48">
        <v>44239</v>
      </c>
      <c r="B59" s="530" t="s">
        <v>73</v>
      </c>
      <c r="C59" s="530" t="s">
        <v>51</v>
      </c>
      <c r="D59" s="530" t="s">
        <v>93</v>
      </c>
      <c r="E59" s="461"/>
      <c r="F59" s="461">
        <v>2000</v>
      </c>
      <c r="G59" s="800">
        <f t="shared" si="0"/>
        <v>1272050</v>
      </c>
      <c r="H59" s="530" t="s">
        <v>72</v>
      </c>
      <c r="I59" s="549" t="s">
        <v>18</v>
      </c>
      <c r="J59" s="297" t="s">
        <v>274</v>
      </c>
      <c r="K59" s="549" t="s">
        <v>74</v>
      </c>
      <c r="L59" s="549" t="s">
        <v>63</v>
      </c>
      <c r="M59" s="42"/>
      <c r="N59" s="42"/>
    </row>
    <row r="60" spans="1:14" x14ac:dyDescent="0.25">
      <c r="A60" s="48">
        <v>44239</v>
      </c>
      <c r="B60" s="530" t="s">
        <v>73</v>
      </c>
      <c r="C60" s="530" t="s">
        <v>51</v>
      </c>
      <c r="D60" s="530" t="s">
        <v>93</v>
      </c>
      <c r="E60" s="461"/>
      <c r="F60" s="461">
        <v>3000</v>
      </c>
      <c r="G60" s="800">
        <f t="shared" si="0"/>
        <v>1275050</v>
      </c>
      <c r="H60" s="530" t="s">
        <v>71</v>
      </c>
      <c r="I60" s="549" t="s">
        <v>18</v>
      </c>
      <c r="J60" s="830" t="s">
        <v>301</v>
      </c>
      <c r="K60" s="549" t="s">
        <v>74</v>
      </c>
      <c r="L60" s="549" t="s">
        <v>63</v>
      </c>
      <c r="M60" s="42"/>
      <c r="N60" s="42"/>
    </row>
    <row r="61" spans="1:14" ht="26.25" customHeight="1" x14ac:dyDescent="0.25">
      <c r="A61" s="872">
        <v>44239</v>
      </c>
      <c r="B61" s="529" t="s">
        <v>307</v>
      </c>
      <c r="C61" s="529" t="s">
        <v>121</v>
      </c>
      <c r="D61" s="529" t="s">
        <v>195</v>
      </c>
      <c r="E61" s="461">
        <v>200000</v>
      </c>
      <c r="F61" s="461"/>
      <c r="G61" s="873">
        <f t="shared" si="0"/>
        <v>1075050</v>
      </c>
      <c r="H61" s="529" t="s">
        <v>42</v>
      </c>
      <c r="I61" s="599" t="s">
        <v>18</v>
      </c>
      <c r="J61" s="529" t="s">
        <v>496</v>
      </c>
      <c r="K61" s="599" t="s">
        <v>74</v>
      </c>
      <c r="L61" s="599" t="s">
        <v>63</v>
      </c>
      <c r="M61" s="42"/>
      <c r="N61" s="42"/>
    </row>
    <row r="62" spans="1:14" x14ac:dyDescent="0.25">
      <c r="A62" s="48">
        <v>44242</v>
      </c>
      <c r="B62" s="530" t="s">
        <v>73</v>
      </c>
      <c r="C62" s="530" t="s">
        <v>51</v>
      </c>
      <c r="D62" s="530" t="s">
        <v>93</v>
      </c>
      <c r="E62" s="461"/>
      <c r="F62" s="461">
        <v>3000</v>
      </c>
      <c r="G62" s="800">
        <f t="shared" si="0"/>
        <v>1078050</v>
      </c>
      <c r="H62" s="530" t="s">
        <v>71</v>
      </c>
      <c r="I62" s="549" t="s">
        <v>18</v>
      </c>
      <c r="J62" s="830" t="s">
        <v>302</v>
      </c>
      <c r="K62" s="549" t="s">
        <v>74</v>
      </c>
      <c r="L62" s="549" t="s">
        <v>63</v>
      </c>
      <c r="M62" s="42"/>
      <c r="N62" s="42"/>
    </row>
    <row r="63" spans="1:14" x14ac:dyDescent="0.25">
      <c r="A63" s="48">
        <v>44242</v>
      </c>
      <c r="B63" s="530" t="s">
        <v>73</v>
      </c>
      <c r="C63" s="530" t="s">
        <v>51</v>
      </c>
      <c r="D63" s="530" t="s">
        <v>93</v>
      </c>
      <c r="E63" s="461"/>
      <c r="F63" s="461">
        <v>2000</v>
      </c>
      <c r="G63" s="800">
        <f t="shared" si="0"/>
        <v>1080050</v>
      </c>
      <c r="H63" s="530" t="s">
        <v>72</v>
      </c>
      <c r="I63" s="549" t="s">
        <v>18</v>
      </c>
      <c r="J63" s="297" t="s">
        <v>308</v>
      </c>
      <c r="K63" s="549" t="s">
        <v>74</v>
      </c>
      <c r="L63" s="549" t="s">
        <v>63</v>
      </c>
      <c r="M63" s="42"/>
      <c r="N63" s="42"/>
    </row>
    <row r="64" spans="1:14" x14ac:dyDescent="0.25">
      <c r="A64" s="48">
        <v>44242</v>
      </c>
      <c r="B64" s="530" t="s">
        <v>108</v>
      </c>
      <c r="C64" s="530" t="s">
        <v>51</v>
      </c>
      <c r="D64" s="530" t="s">
        <v>93</v>
      </c>
      <c r="E64" s="782">
        <v>51000</v>
      </c>
      <c r="F64" s="782"/>
      <c r="G64" s="800">
        <f t="shared" si="0"/>
        <v>1029050</v>
      </c>
      <c r="H64" s="530" t="s">
        <v>71</v>
      </c>
      <c r="I64" s="549" t="s">
        <v>18</v>
      </c>
      <c r="J64" s="830" t="s">
        <v>302</v>
      </c>
      <c r="K64" s="549" t="s">
        <v>74</v>
      </c>
      <c r="L64" s="549" t="s">
        <v>63</v>
      </c>
      <c r="M64" s="42"/>
      <c r="N64" s="42"/>
    </row>
    <row r="65" spans="1:14" x14ac:dyDescent="0.25">
      <c r="A65" s="48">
        <v>44242</v>
      </c>
      <c r="B65" s="530" t="s">
        <v>108</v>
      </c>
      <c r="C65" s="530" t="s">
        <v>51</v>
      </c>
      <c r="D65" s="707" t="s">
        <v>93</v>
      </c>
      <c r="E65" s="782">
        <v>52000</v>
      </c>
      <c r="F65" s="782"/>
      <c r="G65" s="800">
        <f t="shared" si="0"/>
        <v>977050</v>
      </c>
      <c r="H65" s="531" t="s">
        <v>72</v>
      </c>
      <c r="I65" s="549" t="s">
        <v>18</v>
      </c>
      <c r="J65" s="297" t="s">
        <v>313</v>
      </c>
      <c r="K65" s="549" t="s">
        <v>74</v>
      </c>
      <c r="L65" s="549" t="s">
        <v>63</v>
      </c>
      <c r="M65" s="42"/>
      <c r="N65" s="42"/>
    </row>
    <row r="66" spans="1:14" x14ac:dyDescent="0.25">
      <c r="A66" s="48">
        <v>44242</v>
      </c>
      <c r="B66" s="530" t="s">
        <v>108</v>
      </c>
      <c r="C66" s="530" t="s">
        <v>51</v>
      </c>
      <c r="D66" s="707" t="s">
        <v>53</v>
      </c>
      <c r="E66" s="604">
        <v>70000</v>
      </c>
      <c r="F66" s="604"/>
      <c r="G66" s="800">
        <f t="shared" si="0"/>
        <v>907050</v>
      </c>
      <c r="H66" s="531" t="s">
        <v>54</v>
      </c>
      <c r="I66" s="549" t="s">
        <v>18</v>
      </c>
      <c r="J66" s="830" t="s">
        <v>341</v>
      </c>
      <c r="K66" s="549" t="s">
        <v>74</v>
      </c>
      <c r="L66" s="549" t="s">
        <v>63</v>
      </c>
      <c r="M66" s="42"/>
      <c r="N66" s="42"/>
    </row>
    <row r="67" spans="1:14" x14ac:dyDescent="0.25">
      <c r="A67" s="48">
        <v>44243</v>
      </c>
      <c r="B67" s="530" t="s">
        <v>73</v>
      </c>
      <c r="C67" s="530" t="s">
        <v>51</v>
      </c>
      <c r="D67" s="530" t="s">
        <v>93</v>
      </c>
      <c r="E67" s="783"/>
      <c r="F67" s="783">
        <v>2000</v>
      </c>
      <c r="G67" s="800">
        <f t="shared" si="0"/>
        <v>909050</v>
      </c>
      <c r="H67" s="530" t="s">
        <v>72</v>
      </c>
      <c r="I67" s="549" t="s">
        <v>18</v>
      </c>
      <c r="J67" s="297" t="s">
        <v>313</v>
      </c>
      <c r="K67" s="549" t="s">
        <v>74</v>
      </c>
      <c r="L67" s="549" t="s">
        <v>63</v>
      </c>
      <c r="M67" s="42"/>
      <c r="N67" s="42"/>
    </row>
    <row r="68" spans="1:14" x14ac:dyDescent="0.25">
      <c r="A68" s="48">
        <v>44243</v>
      </c>
      <c r="B68" s="530" t="s">
        <v>73</v>
      </c>
      <c r="C68" s="530" t="s">
        <v>51</v>
      </c>
      <c r="D68" s="530" t="s">
        <v>93</v>
      </c>
      <c r="E68" s="461"/>
      <c r="F68" s="461">
        <v>3000</v>
      </c>
      <c r="G68" s="800">
        <f t="shared" si="0"/>
        <v>912050</v>
      </c>
      <c r="H68" s="530" t="s">
        <v>71</v>
      </c>
      <c r="I68" s="549" t="s">
        <v>18</v>
      </c>
      <c r="J68" s="830" t="s">
        <v>302</v>
      </c>
      <c r="K68" s="549" t="s">
        <v>74</v>
      </c>
      <c r="L68" s="549" t="s">
        <v>63</v>
      </c>
      <c r="M68" s="42"/>
      <c r="N68" s="42"/>
    </row>
    <row r="69" spans="1:14" x14ac:dyDescent="0.25">
      <c r="A69" s="48">
        <v>44243</v>
      </c>
      <c r="B69" s="530" t="s">
        <v>108</v>
      </c>
      <c r="C69" s="530" t="s">
        <v>51</v>
      </c>
      <c r="D69" s="530" t="s">
        <v>93</v>
      </c>
      <c r="E69" s="461">
        <v>40000</v>
      </c>
      <c r="F69" s="461"/>
      <c r="G69" s="800">
        <f t="shared" si="0"/>
        <v>872050</v>
      </c>
      <c r="H69" s="530" t="s">
        <v>71</v>
      </c>
      <c r="I69" s="549" t="s">
        <v>18</v>
      </c>
      <c r="J69" s="830" t="s">
        <v>324</v>
      </c>
      <c r="K69" s="549" t="s">
        <v>74</v>
      </c>
      <c r="L69" s="549" t="s">
        <v>63</v>
      </c>
      <c r="M69" s="42"/>
      <c r="N69" s="42"/>
    </row>
    <row r="70" spans="1:14" x14ac:dyDescent="0.25">
      <c r="A70" s="48">
        <v>44243</v>
      </c>
      <c r="B70" s="530" t="s">
        <v>108</v>
      </c>
      <c r="C70" s="530" t="s">
        <v>51</v>
      </c>
      <c r="D70" s="530" t="s">
        <v>93</v>
      </c>
      <c r="E70" s="461">
        <v>39000</v>
      </c>
      <c r="F70" s="461"/>
      <c r="G70" s="800">
        <f t="shared" si="0"/>
        <v>833050</v>
      </c>
      <c r="H70" s="530" t="s">
        <v>72</v>
      </c>
      <c r="I70" s="549" t="s">
        <v>18</v>
      </c>
      <c r="J70" s="297" t="s">
        <v>330</v>
      </c>
      <c r="K70" s="549" t="s">
        <v>74</v>
      </c>
      <c r="L70" s="549" t="s">
        <v>63</v>
      </c>
      <c r="M70" s="42"/>
      <c r="N70" s="42"/>
    </row>
    <row r="71" spans="1:14" x14ac:dyDescent="0.25">
      <c r="A71" s="48">
        <v>44243</v>
      </c>
      <c r="B71" s="530" t="s">
        <v>108</v>
      </c>
      <c r="C71" s="530" t="s">
        <v>51</v>
      </c>
      <c r="D71" s="530" t="s">
        <v>14</v>
      </c>
      <c r="E71" s="461">
        <v>12000</v>
      </c>
      <c r="F71" s="461"/>
      <c r="G71" s="800">
        <f t="shared" si="0"/>
        <v>821050</v>
      </c>
      <c r="H71" s="530" t="s">
        <v>42</v>
      </c>
      <c r="I71" s="549" t="s">
        <v>18</v>
      </c>
      <c r="J71" s="335" t="s">
        <v>336</v>
      </c>
      <c r="K71" s="549" t="s">
        <v>74</v>
      </c>
      <c r="L71" s="549" t="s">
        <v>63</v>
      </c>
      <c r="M71" s="42"/>
      <c r="N71" s="42"/>
    </row>
    <row r="72" spans="1:14" x14ac:dyDescent="0.25">
      <c r="A72" s="48">
        <v>44243</v>
      </c>
      <c r="B72" s="530" t="s">
        <v>322</v>
      </c>
      <c r="C72" s="530" t="s">
        <v>51</v>
      </c>
      <c r="D72" s="530" t="s">
        <v>14</v>
      </c>
      <c r="E72" s="461">
        <v>40000</v>
      </c>
      <c r="F72" s="461"/>
      <c r="G72" s="800">
        <f t="shared" si="0"/>
        <v>781050</v>
      </c>
      <c r="H72" s="530" t="s">
        <v>42</v>
      </c>
      <c r="I72" s="549" t="s">
        <v>18</v>
      </c>
      <c r="J72" s="335" t="s">
        <v>336</v>
      </c>
      <c r="K72" s="549" t="s">
        <v>74</v>
      </c>
      <c r="L72" s="549" t="s">
        <v>63</v>
      </c>
      <c r="M72" s="42"/>
      <c r="N72" s="42"/>
    </row>
    <row r="73" spans="1:14" x14ac:dyDescent="0.25">
      <c r="A73" s="48">
        <v>44244</v>
      </c>
      <c r="B73" s="530" t="s">
        <v>73</v>
      </c>
      <c r="C73" s="530" t="s">
        <v>51</v>
      </c>
      <c r="D73" s="530" t="s">
        <v>93</v>
      </c>
      <c r="E73" s="461"/>
      <c r="F73" s="461">
        <v>2000</v>
      </c>
      <c r="G73" s="800">
        <f t="shared" ref="G73:G139" si="1">G72-E73+F73</f>
        <v>783050</v>
      </c>
      <c r="H73" s="530" t="s">
        <v>71</v>
      </c>
      <c r="I73" s="549" t="s">
        <v>18</v>
      </c>
      <c r="J73" s="830" t="s">
        <v>324</v>
      </c>
      <c r="K73" s="549" t="s">
        <v>74</v>
      </c>
      <c r="L73" s="549" t="s">
        <v>63</v>
      </c>
      <c r="M73" s="42"/>
      <c r="N73" s="42"/>
    </row>
    <row r="74" spans="1:14" x14ac:dyDescent="0.25">
      <c r="A74" s="48">
        <v>44244</v>
      </c>
      <c r="B74" s="530" t="s">
        <v>331</v>
      </c>
      <c r="C74" s="530" t="s">
        <v>51</v>
      </c>
      <c r="D74" s="530" t="s">
        <v>93</v>
      </c>
      <c r="E74" s="461">
        <v>1000</v>
      </c>
      <c r="F74" s="461"/>
      <c r="G74" s="800">
        <f t="shared" si="1"/>
        <v>782050</v>
      </c>
      <c r="H74" s="530" t="s">
        <v>72</v>
      </c>
      <c r="I74" s="549" t="s">
        <v>18</v>
      </c>
      <c r="J74" s="297" t="s">
        <v>330</v>
      </c>
      <c r="K74" s="549" t="s">
        <v>74</v>
      </c>
      <c r="L74" s="549" t="s">
        <v>63</v>
      </c>
      <c r="M74" s="42"/>
      <c r="N74" s="42"/>
    </row>
    <row r="75" spans="1:14" x14ac:dyDescent="0.25">
      <c r="A75" s="48">
        <v>44244</v>
      </c>
      <c r="B75" s="530" t="s">
        <v>108</v>
      </c>
      <c r="C75" s="530" t="s">
        <v>51</v>
      </c>
      <c r="D75" s="530" t="s">
        <v>93</v>
      </c>
      <c r="E75" s="461">
        <v>52000</v>
      </c>
      <c r="F75" s="461"/>
      <c r="G75" s="800">
        <f t="shared" si="1"/>
        <v>730050</v>
      </c>
      <c r="H75" s="530" t="s">
        <v>71</v>
      </c>
      <c r="I75" s="549" t="s">
        <v>18</v>
      </c>
      <c r="J75" s="830" t="s">
        <v>342</v>
      </c>
      <c r="K75" s="549" t="s">
        <v>74</v>
      </c>
      <c r="L75" s="549" t="s">
        <v>63</v>
      </c>
      <c r="M75" s="42"/>
      <c r="N75" s="42"/>
    </row>
    <row r="76" spans="1:14" x14ac:dyDescent="0.25">
      <c r="A76" s="48">
        <v>44244</v>
      </c>
      <c r="B76" s="530" t="s">
        <v>108</v>
      </c>
      <c r="C76" s="530" t="s">
        <v>51</v>
      </c>
      <c r="D76" s="530" t="s">
        <v>93</v>
      </c>
      <c r="E76" s="461">
        <v>47000</v>
      </c>
      <c r="F76" s="461"/>
      <c r="G76" s="800">
        <f t="shared" si="1"/>
        <v>683050</v>
      </c>
      <c r="H76" s="530" t="s">
        <v>72</v>
      </c>
      <c r="I76" s="549" t="s">
        <v>18</v>
      </c>
      <c r="J76" s="297" t="s">
        <v>349</v>
      </c>
      <c r="K76" s="549" t="s">
        <v>74</v>
      </c>
      <c r="L76" s="549" t="s">
        <v>63</v>
      </c>
      <c r="M76" s="42"/>
      <c r="N76" s="42"/>
    </row>
    <row r="77" spans="1:14" x14ac:dyDescent="0.25">
      <c r="A77" s="48">
        <v>44244</v>
      </c>
      <c r="B77" s="530" t="s">
        <v>108</v>
      </c>
      <c r="C77" s="530" t="s">
        <v>51</v>
      </c>
      <c r="D77" s="530" t="s">
        <v>53</v>
      </c>
      <c r="E77" s="461">
        <v>15000</v>
      </c>
      <c r="F77" s="461"/>
      <c r="G77" s="800">
        <f t="shared" si="1"/>
        <v>668050</v>
      </c>
      <c r="H77" s="530" t="s">
        <v>99</v>
      </c>
      <c r="I77" s="549" t="s">
        <v>18</v>
      </c>
      <c r="J77" s="298" t="s">
        <v>350</v>
      </c>
      <c r="K77" s="549" t="s">
        <v>74</v>
      </c>
      <c r="L77" s="549" t="s">
        <v>63</v>
      </c>
      <c r="M77" s="42"/>
      <c r="N77" s="42"/>
    </row>
    <row r="78" spans="1:14" x14ac:dyDescent="0.25">
      <c r="A78" s="48">
        <v>44244</v>
      </c>
      <c r="B78" s="530" t="s">
        <v>108</v>
      </c>
      <c r="C78" s="530" t="s">
        <v>51</v>
      </c>
      <c r="D78" s="530" t="s">
        <v>14</v>
      </c>
      <c r="E78" s="461">
        <v>27000</v>
      </c>
      <c r="F78" s="461"/>
      <c r="G78" s="800">
        <f t="shared" si="1"/>
        <v>641050</v>
      </c>
      <c r="H78" s="530" t="s">
        <v>42</v>
      </c>
      <c r="I78" s="549" t="s">
        <v>18</v>
      </c>
      <c r="J78" s="335" t="s">
        <v>351</v>
      </c>
      <c r="K78" s="549" t="s">
        <v>74</v>
      </c>
      <c r="L78" s="549" t="s">
        <v>63</v>
      </c>
      <c r="M78" s="42"/>
      <c r="N78" s="42"/>
    </row>
    <row r="79" spans="1:14" x14ac:dyDescent="0.25">
      <c r="A79" s="48">
        <v>44244</v>
      </c>
      <c r="B79" s="530" t="s">
        <v>76</v>
      </c>
      <c r="C79" s="530" t="s">
        <v>51</v>
      </c>
      <c r="D79" s="530" t="s">
        <v>14</v>
      </c>
      <c r="E79" s="461">
        <v>140000</v>
      </c>
      <c r="F79" s="461"/>
      <c r="G79" s="800">
        <f t="shared" si="1"/>
        <v>501050</v>
      </c>
      <c r="H79" s="530" t="s">
        <v>76</v>
      </c>
      <c r="I79" s="549" t="s">
        <v>18</v>
      </c>
      <c r="J79" s="297" t="s">
        <v>502</v>
      </c>
      <c r="K79" s="549" t="s">
        <v>74</v>
      </c>
      <c r="L79" s="549" t="s">
        <v>63</v>
      </c>
      <c r="M79" s="42"/>
      <c r="N79" s="42"/>
    </row>
    <row r="80" spans="1:14" x14ac:dyDescent="0.25">
      <c r="A80" s="48">
        <v>44244</v>
      </c>
      <c r="B80" s="530" t="s">
        <v>354</v>
      </c>
      <c r="C80" s="530" t="s">
        <v>51</v>
      </c>
      <c r="D80" s="530" t="s">
        <v>14</v>
      </c>
      <c r="E80" s="461">
        <v>6000</v>
      </c>
      <c r="F80" s="461"/>
      <c r="G80" s="800">
        <f t="shared" si="1"/>
        <v>495050</v>
      </c>
      <c r="H80" s="530" t="s">
        <v>76</v>
      </c>
      <c r="I80" s="549" t="s">
        <v>18</v>
      </c>
      <c r="J80" s="297" t="s">
        <v>503</v>
      </c>
      <c r="K80" s="549" t="s">
        <v>74</v>
      </c>
      <c r="L80" s="549" t="s">
        <v>63</v>
      </c>
      <c r="M80" s="42"/>
      <c r="N80" s="42"/>
    </row>
    <row r="81" spans="1:14" x14ac:dyDescent="0.25">
      <c r="A81" s="48">
        <v>44244</v>
      </c>
      <c r="B81" s="530" t="s">
        <v>356</v>
      </c>
      <c r="C81" s="530" t="s">
        <v>253</v>
      </c>
      <c r="D81" s="530" t="s">
        <v>94</v>
      </c>
      <c r="E81" s="461">
        <v>100000</v>
      </c>
      <c r="F81" s="461"/>
      <c r="G81" s="800">
        <f t="shared" si="1"/>
        <v>395050</v>
      </c>
      <c r="H81" s="530" t="s">
        <v>42</v>
      </c>
      <c r="I81" s="549" t="s">
        <v>18</v>
      </c>
      <c r="J81" s="335" t="s">
        <v>504</v>
      </c>
      <c r="K81" s="549" t="s">
        <v>74</v>
      </c>
      <c r="L81" s="549" t="s">
        <v>63</v>
      </c>
      <c r="M81" s="42"/>
      <c r="N81" s="42"/>
    </row>
    <row r="82" spans="1:14" x14ac:dyDescent="0.25">
      <c r="A82" s="48">
        <v>44244</v>
      </c>
      <c r="B82" s="530" t="s">
        <v>357</v>
      </c>
      <c r="C82" s="530" t="s">
        <v>361</v>
      </c>
      <c r="D82" s="530" t="s">
        <v>94</v>
      </c>
      <c r="E82" s="461">
        <v>4500</v>
      </c>
      <c r="F82" s="461"/>
      <c r="G82" s="800">
        <f t="shared" si="1"/>
        <v>390550</v>
      </c>
      <c r="H82" s="530" t="s">
        <v>42</v>
      </c>
      <c r="I82" s="549" t="s">
        <v>18</v>
      </c>
      <c r="J82" s="530" t="s">
        <v>374</v>
      </c>
      <c r="K82" s="549" t="s">
        <v>74</v>
      </c>
      <c r="L82" s="549" t="s">
        <v>63</v>
      </c>
      <c r="M82" s="42"/>
      <c r="N82" s="42"/>
    </row>
    <row r="83" spans="1:14" x14ac:dyDescent="0.25">
      <c r="A83" s="48">
        <v>44244</v>
      </c>
      <c r="B83" s="530" t="s">
        <v>358</v>
      </c>
      <c r="C83" s="530" t="s">
        <v>212</v>
      </c>
      <c r="D83" s="530"/>
      <c r="E83" s="461"/>
      <c r="F83" s="461">
        <v>3000000</v>
      </c>
      <c r="G83" s="800">
        <f t="shared" si="1"/>
        <v>3390550</v>
      </c>
      <c r="H83" s="530"/>
      <c r="I83" s="549" t="s">
        <v>18</v>
      </c>
      <c r="J83" s="530" t="s">
        <v>507</v>
      </c>
      <c r="K83" s="549" t="s">
        <v>74</v>
      </c>
      <c r="L83" s="549" t="s">
        <v>63</v>
      </c>
      <c r="M83" s="42"/>
      <c r="N83" s="42"/>
    </row>
    <row r="84" spans="1:14" x14ac:dyDescent="0.25">
      <c r="A84" s="48">
        <v>44244</v>
      </c>
      <c r="B84" s="530" t="s">
        <v>359</v>
      </c>
      <c r="C84" s="530" t="s">
        <v>360</v>
      </c>
      <c r="D84" s="530" t="s">
        <v>94</v>
      </c>
      <c r="E84" s="461">
        <v>7000</v>
      </c>
      <c r="F84" s="461"/>
      <c r="G84" s="800">
        <f t="shared" si="1"/>
        <v>3383550</v>
      </c>
      <c r="H84" s="530" t="s">
        <v>42</v>
      </c>
      <c r="I84" s="549" t="s">
        <v>18</v>
      </c>
      <c r="J84" s="530" t="s">
        <v>374</v>
      </c>
      <c r="K84" s="549" t="s">
        <v>74</v>
      </c>
      <c r="L84" s="549" t="s">
        <v>63</v>
      </c>
      <c r="M84" s="42"/>
      <c r="N84" s="42"/>
    </row>
    <row r="85" spans="1:14" x14ac:dyDescent="0.25">
      <c r="A85" s="48">
        <v>44245</v>
      </c>
      <c r="B85" s="530" t="s">
        <v>73</v>
      </c>
      <c r="C85" s="530" t="s">
        <v>51</v>
      </c>
      <c r="D85" s="530" t="s">
        <v>93</v>
      </c>
      <c r="E85" s="461"/>
      <c r="F85" s="461">
        <v>5000</v>
      </c>
      <c r="G85" s="800">
        <f t="shared" si="1"/>
        <v>3388550</v>
      </c>
      <c r="H85" s="530" t="s">
        <v>71</v>
      </c>
      <c r="I85" s="549" t="s">
        <v>18</v>
      </c>
      <c r="J85" s="830" t="s">
        <v>342</v>
      </c>
      <c r="K85" s="549" t="s">
        <v>74</v>
      </c>
      <c r="L85" s="549" t="s">
        <v>63</v>
      </c>
      <c r="M85" s="42"/>
      <c r="N85" s="42"/>
    </row>
    <row r="86" spans="1:14" x14ac:dyDescent="0.25">
      <c r="A86" s="48">
        <v>44245</v>
      </c>
      <c r="B86" s="530" t="s">
        <v>73</v>
      </c>
      <c r="C86" s="530" t="s">
        <v>51</v>
      </c>
      <c r="D86" s="530" t="s">
        <v>93</v>
      </c>
      <c r="E86" s="461"/>
      <c r="F86" s="461">
        <v>2000</v>
      </c>
      <c r="G86" s="800">
        <f t="shared" si="1"/>
        <v>3390550</v>
      </c>
      <c r="H86" s="530" t="s">
        <v>72</v>
      </c>
      <c r="I86" s="549" t="s">
        <v>18</v>
      </c>
      <c r="J86" s="297" t="s">
        <v>349</v>
      </c>
      <c r="K86" s="549" t="s">
        <v>74</v>
      </c>
      <c r="L86" s="549" t="s">
        <v>63</v>
      </c>
      <c r="M86" s="42"/>
      <c r="N86" s="42"/>
    </row>
    <row r="87" spans="1:14" x14ac:dyDescent="0.25">
      <c r="A87" s="48">
        <v>44245</v>
      </c>
      <c r="B87" s="530" t="s">
        <v>108</v>
      </c>
      <c r="C87" s="530" t="s">
        <v>51</v>
      </c>
      <c r="D87" s="530" t="s">
        <v>93</v>
      </c>
      <c r="E87" s="790">
        <v>48000</v>
      </c>
      <c r="F87" s="790"/>
      <c r="G87" s="800">
        <f t="shared" si="1"/>
        <v>3342550</v>
      </c>
      <c r="H87" s="530" t="s">
        <v>72</v>
      </c>
      <c r="I87" s="530" t="s">
        <v>18</v>
      </c>
      <c r="J87" s="297" t="s">
        <v>408</v>
      </c>
      <c r="K87" s="295" t="s">
        <v>74</v>
      </c>
      <c r="L87" s="295" t="s">
        <v>63</v>
      </c>
      <c r="M87" s="42"/>
      <c r="N87" s="42"/>
    </row>
    <row r="88" spans="1:14" x14ac:dyDescent="0.25">
      <c r="A88" s="48">
        <v>44245</v>
      </c>
      <c r="B88" s="530" t="s">
        <v>108</v>
      </c>
      <c r="C88" s="530" t="s">
        <v>51</v>
      </c>
      <c r="D88" s="530" t="s">
        <v>93</v>
      </c>
      <c r="E88" s="791">
        <v>49000</v>
      </c>
      <c r="F88" s="791"/>
      <c r="G88" s="800">
        <f t="shared" si="1"/>
        <v>3293550</v>
      </c>
      <c r="H88" s="530" t="s">
        <v>71</v>
      </c>
      <c r="I88" s="530" t="s">
        <v>18</v>
      </c>
      <c r="J88" s="830" t="s">
        <v>407</v>
      </c>
      <c r="K88" s="295" t="s">
        <v>74</v>
      </c>
      <c r="L88" s="295" t="s">
        <v>63</v>
      </c>
      <c r="M88" s="42"/>
      <c r="N88" s="42"/>
    </row>
    <row r="89" spans="1:14" x14ac:dyDescent="0.25">
      <c r="A89" s="48">
        <v>44245</v>
      </c>
      <c r="B89" s="530" t="s">
        <v>108</v>
      </c>
      <c r="C89" s="530" t="s">
        <v>51</v>
      </c>
      <c r="D89" s="530" t="s">
        <v>14</v>
      </c>
      <c r="E89" s="791">
        <v>11000</v>
      </c>
      <c r="F89" s="791"/>
      <c r="G89" s="800">
        <f t="shared" si="1"/>
        <v>3282550</v>
      </c>
      <c r="H89" s="530" t="s">
        <v>42</v>
      </c>
      <c r="I89" s="530" t="s">
        <v>18</v>
      </c>
      <c r="J89" s="335" t="s">
        <v>378</v>
      </c>
      <c r="K89" s="295" t="s">
        <v>74</v>
      </c>
      <c r="L89" s="295" t="s">
        <v>63</v>
      </c>
      <c r="M89" s="42"/>
      <c r="N89" s="42"/>
    </row>
    <row r="90" spans="1:14" x14ac:dyDescent="0.25">
      <c r="A90" s="48">
        <v>44245</v>
      </c>
      <c r="B90" s="530" t="s">
        <v>381</v>
      </c>
      <c r="C90" s="530" t="s">
        <v>253</v>
      </c>
      <c r="D90" s="530" t="s">
        <v>94</v>
      </c>
      <c r="E90" s="922">
        <v>79036</v>
      </c>
      <c r="F90" s="791"/>
      <c r="G90" s="800">
        <f t="shared" si="1"/>
        <v>3203514</v>
      </c>
      <c r="H90" s="530" t="s">
        <v>42</v>
      </c>
      <c r="I90" s="530" t="s">
        <v>18</v>
      </c>
      <c r="J90" s="530"/>
      <c r="K90" s="295" t="s">
        <v>74</v>
      </c>
      <c r="L90" s="295" t="s">
        <v>63</v>
      </c>
      <c r="M90" s="42"/>
      <c r="N90" s="42"/>
    </row>
    <row r="91" spans="1:14" x14ac:dyDescent="0.25">
      <c r="A91" s="48">
        <v>44245</v>
      </c>
      <c r="B91" s="530" t="s">
        <v>380</v>
      </c>
      <c r="C91" s="530" t="s">
        <v>51</v>
      </c>
      <c r="D91" s="530" t="s">
        <v>14</v>
      </c>
      <c r="E91" s="791"/>
      <c r="F91" s="791">
        <v>6000</v>
      </c>
      <c r="G91" s="800">
        <f t="shared" si="1"/>
        <v>3209514</v>
      </c>
      <c r="H91" s="530" t="s">
        <v>42</v>
      </c>
      <c r="I91" s="530" t="s">
        <v>18</v>
      </c>
      <c r="J91" s="335" t="s">
        <v>374</v>
      </c>
      <c r="K91" s="295" t="s">
        <v>74</v>
      </c>
      <c r="L91" s="295" t="s">
        <v>63</v>
      </c>
      <c r="M91" s="42"/>
      <c r="N91" s="42"/>
    </row>
    <row r="92" spans="1:14" x14ac:dyDescent="0.25">
      <c r="A92" s="48">
        <v>44245</v>
      </c>
      <c r="B92" s="530" t="s">
        <v>388</v>
      </c>
      <c r="C92" s="530" t="s">
        <v>51</v>
      </c>
      <c r="D92" s="530" t="s">
        <v>53</v>
      </c>
      <c r="E92" s="791">
        <v>400000</v>
      </c>
      <c r="F92" s="791"/>
      <c r="G92" s="800">
        <f t="shared" si="1"/>
        <v>2809514</v>
      </c>
      <c r="H92" s="530" t="s">
        <v>54</v>
      </c>
      <c r="I92" s="530" t="s">
        <v>18</v>
      </c>
      <c r="J92" s="298" t="s">
        <v>389</v>
      </c>
      <c r="K92" s="295" t="s">
        <v>74</v>
      </c>
      <c r="L92" s="295" t="s">
        <v>63</v>
      </c>
      <c r="M92" s="42"/>
      <c r="N92" s="42"/>
    </row>
    <row r="93" spans="1:14" x14ac:dyDescent="0.25">
      <c r="A93" s="48">
        <v>44246</v>
      </c>
      <c r="B93" s="530" t="s">
        <v>108</v>
      </c>
      <c r="C93" s="530" t="s">
        <v>51</v>
      </c>
      <c r="D93" s="530" t="s">
        <v>93</v>
      </c>
      <c r="E93" s="885">
        <v>39000</v>
      </c>
      <c r="F93" s="791"/>
      <c r="G93" s="800">
        <f t="shared" si="1"/>
        <v>2770514</v>
      </c>
      <c r="H93" s="530" t="s">
        <v>72</v>
      </c>
      <c r="I93" s="530" t="s">
        <v>18</v>
      </c>
      <c r="J93" s="297" t="s">
        <v>415</v>
      </c>
      <c r="K93" s="295" t="s">
        <v>74</v>
      </c>
      <c r="L93" s="295" t="s">
        <v>63</v>
      </c>
      <c r="M93" s="42"/>
      <c r="N93" s="42"/>
    </row>
    <row r="94" spans="1:14" x14ac:dyDescent="0.25">
      <c r="A94" s="48">
        <v>44246</v>
      </c>
      <c r="B94" s="530" t="s">
        <v>108</v>
      </c>
      <c r="C94" s="530" t="s">
        <v>51</v>
      </c>
      <c r="D94" s="530" t="s">
        <v>93</v>
      </c>
      <c r="E94" s="885">
        <v>42000</v>
      </c>
      <c r="F94" s="791"/>
      <c r="G94" s="800">
        <f t="shared" si="1"/>
        <v>2728514</v>
      </c>
      <c r="H94" s="530" t="s">
        <v>71</v>
      </c>
      <c r="I94" s="530" t="s">
        <v>18</v>
      </c>
      <c r="J94" s="830" t="s">
        <v>419</v>
      </c>
      <c r="K94" s="295" t="s">
        <v>74</v>
      </c>
      <c r="L94" s="295" t="s">
        <v>63</v>
      </c>
      <c r="M94" s="42"/>
      <c r="N94" s="42"/>
    </row>
    <row r="95" spans="1:14" x14ac:dyDescent="0.25">
      <c r="A95" s="48">
        <v>44246</v>
      </c>
      <c r="B95" s="530" t="s">
        <v>108</v>
      </c>
      <c r="C95" s="530" t="s">
        <v>51</v>
      </c>
      <c r="D95" s="530" t="s">
        <v>53</v>
      </c>
      <c r="E95" s="885">
        <v>22000</v>
      </c>
      <c r="F95" s="791"/>
      <c r="G95" s="800">
        <f t="shared" si="1"/>
        <v>2706514</v>
      </c>
      <c r="H95" s="530" t="s">
        <v>54</v>
      </c>
      <c r="I95" s="530" t="s">
        <v>18</v>
      </c>
      <c r="J95" s="298" t="s">
        <v>390</v>
      </c>
      <c r="K95" s="295" t="s">
        <v>74</v>
      </c>
      <c r="L95" s="295" t="s">
        <v>63</v>
      </c>
      <c r="M95" s="42"/>
      <c r="N95" s="42"/>
    </row>
    <row r="96" spans="1:14" x14ac:dyDescent="0.25">
      <c r="A96" s="48">
        <v>44246</v>
      </c>
      <c r="B96" s="530" t="s">
        <v>73</v>
      </c>
      <c r="C96" s="530" t="s">
        <v>51</v>
      </c>
      <c r="D96" s="530" t="s">
        <v>93</v>
      </c>
      <c r="E96" s="885"/>
      <c r="F96" s="791">
        <v>1000</v>
      </c>
      <c r="G96" s="800">
        <f t="shared" si="1"/>
        <v>2707514</v>
      </c>
      <c r="H96" s="530" t="s">
        <v>72</v>
      </c>
      <c r="I96" s="530" t="s">
        <v>18</v>
      </c>
      <c r="J96" s="297" t="s">
        <v>408</v>
      </c>
      <c r="K96" s="295" t="s">
        <v>74</v>
      </c>
      <c r="L96" s="295" t="s">
        <v>63</v>
      </c>
      <c r="M96" s="42"/>
      <c r="N96" s="42"/>
    </row>
    <row r="97" spans="1:14" x14ac:dyDescent="0.25">
      <c r="A97" s="48">
        <v>44246</v>
      </c>
      <c r="B97" s="530" t="s">
        <v>73</v>
      </c>
      <c r="C97" s="530" t="s">
        <v>51</v>
      </c>
      <c r="D97" s="530" t="s">
        <v>93</v>
      </c>
      <c r="E97" s="885"/>
      <c r="F97" s="791">
        <v>1000</v>
      </c>
      <c r="G97" s="800">
        <f t="shared" si="1"/>
        <v>2708514</v>
      </c>
      <c r="H97" s="530" t="s">
        <v>71</v>
      </c>
      <c r="I97" s="530" t="s">
        <v>18</v>
      </c>
      <c r="J97" s="830" t="s">
        <v>407</v>
      </c>
      <c r="K97" s="295" t="s">
        <v>74</v>
      </c>
      <c r="L97" s="295" t="s">
        <v>63</v>
      </c>
      <c r="M97" s="42"/>
      <c r="N97" s="42"/>
    </row>
    <row r="98" spans="1:14" x14ac:dyDescent="0.25">
      <c r="A98" s="48">
        <v>44247</v>
      </c>
      <c r="B98" s="530" t="s">
        <v>73</v>
      </c>
      <c r="C98" s="530" t="s">
        <v>51</v>
      </c>
      <c r="D98" s="530" t="s">
        <v>93</v>
      </c>
      <c r="E98" s="885"/>
      <c r="F98" s="791">
        <v>1000</v>
      </c>
      <c r="G98" s="800">
        <f t="shared" si="1"/>
        <v>2709514</v>
      </c>
      <c r="H98" s="530" t="s">
        <v>72</v>
      </c>
      <c r="I98" s="530" t="s">
        <v>18</v>
      </c>
      <c r="J98" s="297" t="s">
        <v>415</v>
      </c>
      <c r="K98" s="295" t="s">
        <v>74</v>
      </c>
      <c r="L98" s="295" t="s">
        <v>63</v>
      </c>
      <c r="M98" s="42"/>
      <c r="N98" s="42"/>
    </row>
    <row r="99" spans="1:14" x14ac:dyDescent="0.25">
      <c r="A99" s="48">
        <v>44247</v>
      </c>
      <c r="B99" s="530" t="s">
        <v>73</v>
      </c>
      <c r="C99" s="530" t="s">
        <v>51</v>
      </c>
      <c r="D99" s="530" t="s">
        <v>93</v>
      </c>
      <c r="E99" s="885"/>
      <c r="F99" s="791">
        <v>2000</v>
      </c>
      <c r="G99" s="800">
        <f t="shared" si="1"/>
        <v>2711514</v>
      </c>
      <c r="H99" s="530" t="s">
        <v>71</v>
      </c>
      <c r="I99" s="530" t="s">
        <v>18</v>
      </c>
      <c r="J99" s="830" t="s">
        <v>419</v>
      </c>
      <c r="K99" s="295" t="s">
        <v>74</v>
      </c>
      <c r="L99" s="295" t="s">
        <v>63</v>
      </c>
      <c r="M99" s="42"/>
      <c r="N99" s="42"/>
    </row>
    <row r="100" spans="1:14" x14ac:dyDescent="0.25">
      <c r="A100" s="48">
        <v>44247</v>
      </c>
      <c r="B100" s="530" t="s">
        <v>391</v>
      </c>
      <c r="C100" s="530" t="s">
        <v>195</v>
      </c>
      <c r="D100" s="530" t="s">
        <v>195</v>
      </c>
      <c r="E100" s="791">
        <v>330000</v>
      </c>
      <c r="F100" s="791"/>
      <c r="G100" s="800">
        <f t="shared" si="1"/>
        <v>2381514</v>
      </c>
      <c r="H100" s="530" t="s">
        <v>42</v>
      </c>
      <c r="I100" s="530" t="s">
        <v>18</v>
      </c>
      <c r="J100" s="435" t="s">
        <v>544</v>
      </c>
      <c r="K100" s="295" t="s">
        <v>74</v>
      </c>
      <c r="L100" s="295" t="s">
        <v>63</v>
      </c>
      <c r="M100" s="42"/>
      <c r="N100" s="42"/>
    </row>
    <row r="101" spans="1:14" x14ac:dyDescent="0.25">
      <c r="A101" s="48">
        <v>44247</v>
      </c>
      <c r="B101" s="530" t="s">
        <v>108</v>
      </c>
      <c r="C101" s="530" t="s">
        <v>51</v>
      </c>
      <c r="D101" s="530" t="s">
        <v>93</v>
      </c>
      <c r="E101" s="791">
        <v>77000</v>
      </c>
      <c r="F101" s="791"/>
      <c r="G101" s="800">
        <f t="shared" si="1"/>
        <v>2304514</v>
      </c>
      <c r="H101" s="530" t="s">
        <v>72</v>
      </c>
      <c r="I101" s="530" t="s">
        <v>18</v>
      </c>
      <c r="J101" s="830" t="s">
        <v>419</v>
      </c>
      <c r="K101" s="295" t="s">
        <v>74</v>
      </c>
      <c r="L101" s="295" t="s">
        <v>63</v>
      </c>
      <c r="M101" s="42"/>
      <c r="N101" s="42"/>
    </row>
    <row r="102" spans="1:14" x14ac:dyDescent="0.25">
      <c r="A102" s="48">
        <v>44247</v>
      </c>
      <c r="B102" s="530" t="s">
        <v>392</v>
      </c>
      <c r="C102" s="530" t="s">
        <v>51</v>
      </c>
      <c r="D102" s="530" t="s">
        <v>93</v>
      </c>
      <c r="E102" s="922">
        <v>60000</v>
      </c>
      <c r="F102" s="791"/>
      <c r="G102" s="800">
        <f t="shared" si="1"/>
        <v>2244514</v>
      </c>
      <c r="H102" s="530" t="s">
        <v>446</v>
      </c>
      <c r="I102" s="530" t="s">
        <v>18</v>
      </c>
      <c r="J102" s="435" t="s">
        <v>462</v>
      </c>
      <c r="K102" s="295" t="s">
        <v>74</v>
      </c>
      <c r="L102" s="295" t="s">
        <v>63</v>
      </c>
      <c r="M102" s="42"/>
      <c r="N102" s="42"/>
    </row>
    <row r="103" spans="1:14" x14ac:dyDescent="0.25">
      <c r="A103" s="48">
        <v>44247</v>
      </c>
      <c r="B103" s="530" t="s">
        <v>393</v>
      </c>
      <c r="C103" s="530" t="s">
        <v>51</v>
      </c>
      <c r="D103" s="530" t="s">
        <v>14</v>
      </c>
      <c r="E103" s="791">
        <v>400000</v>
      </c>
      <c r="F103" s="791"/>
      <c r="G103" s="800">
        <f t="shared" si="1"/>
        <v>1844514</v>
      </c>
      <c r="H103" s="530" t="s">
        <v>42</v>
      </c>
      <c r="I103" s="530" t="s">
        <v>18</v>
      </c>
      <c r="J103" s="530" t="s">
        <v>545</v>
      </c>
      <c r="K103" s="295" t="s">
        <v>74</v>
      </c>
      <c r="L103" s="295" t="s">
        <v>63</v>
      </c>
      <c r="M103" s="42"/>
      <c r="N103" s="42"/>
    </row>
    <row r="104" spans="1:14" x14ac:dyDescent="0.25">
      <c r="A104" s="48">
        <v>44248</v>
      </c>
      <c r="B104" s="530" t="s">
        <v>396</v>
      </c>
      <c r="C104" s="530" t="s">
        <v>360</v>
      </c>
      <c r="D104" s="530" t="s">
        <v>94</v>
      </c>
      <c r="E104" s="791">
        <v>110000</v>
      </c>
      <c r="F104" s="791"/>
      <c r="G104" s="800">
        <f>G103-E104+F104</f>
        <v>1734514</v>
      </c>
      <c r="H104" s="530" t="s">
        <v>42</v>
      </c>
      <c r="I104" s="530" t="s">
        <v>18</v>
      </c>
      <c r="J104" s="297" t="s">
        <v>546</v>
      </c>
      <c r="K104" s="295" t="s">
        <v>74</v>
      </c>
      <c r="L104" s="295" t="s">
        <v>63</v>
      </c>
      <c r="M104" s="42"/>
      <c r="N104" s="42"/>
    </row>
    <row r="105" spans="1:14" x14ac:dyDescent="0.25">
      <c r="A105" s="48">
        <v>44248</v>
      </c>
      <c r="B105" s="530" t="s">
        <v>397</v>
      </c>
      <c r="C105" s="530" t="s">
        <v>360</v>
      </c>
      <c r="D105" s="530" t="s">
        <v>94</v>
      </c>
      <c r="E105" s="791">
        <v>65000</v>
      </c>
      <c r="F105" s="791"/>
      <c r="G105" s="800">
        <f t="shared" si="1"/>
        <v>1669514</v>
      </c>
      <c r="H105" s="530" t="s">
        <v>42</v>
      </c>
      <c r="I105" s="530" t="s">
        <v>18</v>
      </c>
      <c r="J105" s="297" t="s">
        <v>546</v>
      </c>
      <c r="K105" s="295" t="s">
        <v>74</v>
      </c>
      <c r="L105" s="295" t="s">
        <v>63</v>
      </c>
      <c r="M105" s="42"/>
      <c r="N105" s="42"/>
    </row>
    <row r="106" spans="1:14" x14ac:dyDescent="0.25">
      <c r="A106" s="48">
        <v>44248</v>
      </c>
      <c r="B106" s="530" t="s">
        <v>402</v>
      </c>
      <c r="C106" s="530" t="s">
        <v>51</v>
      </c>
      <c r="D106" s="707" t="s">
        <v>94</v>
      </c>
      <c r="E106" s="791">
        <v>213000</v>
      </c>
      <c r="F106" s="810"/>
      <c r="G106" s="800">
        <f t="shared" si="1"/>
        <v>1456514</v>
      </c>
      <c r="H106" s="531" t="s">
        <v>42</v>
      </c>
      <c r="I106" s="530" t="s">
        <v>18</v>
      </c>
      <c r="J106" s="435" t="s">
        <v>547</v>
      </c>
      <c r="K106" s="295" t="s">
        <v>74</v>
      </c>
      <c r="L106" s="295" t="s">
        <v>63</v>
      </c>
      <c r="M106" s="42"/>
      <c r="N106" s="42"/>
    </row>
    <row r="107" spans="1:14" x14ac:dyDescent="0.25">
      <c r="A107" s="48">
        <v>44249</v>
      </c>
      <c r="B107" s="530" t="s">
        <v>171</v>
      </c>
      <c r="C107" s="530" t="s">
        <v>68</v>
      </c>
      <c r="D107" s="707" t="s">
        <v>14</v>
      </c>
      <c r="E107" s="801">
        <v>5000</v>
      </c>
      <c r="F107" s="801"/>
      <c r="G107" s="800">
        <f t="shared" si="1"/>
        <v>1451514</v>
      </c>
      <c r="H107" s="531" t="s">
        <v>42</v>
      </c>
      <c r="I107" s="530" t="s">
        <v>18</v>
      </c>
      <c r="J107" s="530" t="s">
        <v>548</v>
      </c>
      <c r="K107" s="295" t="s">
        <v>74</v>
      </c>
      <c r="L107" s="295" t="s">
        <v>63</v>
      </c>
      <c r="M107" s="42"/>
      <c r="N107" s="42"/>
    </row>
    <row r="108" spans="1:14" x14ac:dyDescent="0.25">
      <c r="A108" s="897">
        <v>44249</v>
      </c>
      <c r="B108" s="530" t="s">
        <v>431</v>
      </c>
      <c r="C108" s="530" t="s">
        <v>253</v>
      </c>
      <c r="D108" s="530" t="s">
        <v>94</v>
      </c>
      <c r="E108" s="791">
        <v>45000</v>
      </c>
      <c r="F108" s="810"/>
      <c r="G108" s="800">
        <f t="shared" si="1"/>
        <v>1406514</v>
      </c>
      <c r="H108" s="530" t="s">
        <v>42</v>
      </c>
      <c r="I108" s="530" t="s">
        <v>18</v>
      </c>
      <c r="J108" s="530" t="s">
        <v>549</v>
      </c>
      <c r="K108" s="295" t="s">
        <v>74</v>
      </c>
      <c r="L108" s="295" t="s">
        <v>63</v>
      </c>
      <c r="M108" s="42"/>
      <c r="N108" s="42"/>
    </row>
    <row r="109" spans="1:14" x14ac:dyDescent="0.25">
      <c r="A109" s="48">
        <v>44249</v>
      </c>
      <c r="B109" s="530" t="s">
        <v>76</v>
      </c>
      <c r="C109" s="530" t="s">
        <v>51</v>
      </c>
      <c r="D109" s="707" t="s">
        <v>14</v>
      </c>
      <c r="E109" s="810">
        <v>140000</v>
      </c>
      <c r="F109" s="810"/>
      <c r="G109" s="800">
        <f t="shared" si="1"/>
        <v>1266514</v>
      </c>
      <c r="H109" s="531" t="s">
        <v>76</v>
      </c>
      <c r="I109" s="530" t="s">
        <v>18</v>
      </c>
      <c r="J109" s="530" t="s">
        <v>550</v>
      </c>
      <c r="K109" s="295" t="s">
        <v>74</v>
      </c>
      <c r="L109" s="295" t="s">
        <v>63</v>
      </c>
      <c r="M109" s="42"/>
      <c r="N109" s="42"/>
    </row>
    <row r="110" spans="1:14" ht="16.5" customHeight="1" x14ac:dyDescent="0.25">
      <c r="A110" s="48">
        <v>44250</v>
      </c>
      <c r="B110" s="530" t="s">
        <v>108</v>
      </c>
      <c r="C110" s="530" t="s">
        <v>51</v>
      </c>
      <c r="D110" s="707" t="s">
        <v>53</v>
      </c>
      <c r="E110" s="801">
        <v>69000</v>
      </c>
      <c r="F110" s="801"/>
      <c r="G110" s="800">
        <f t="shared" si="1"/>
        <v>1197514</v>
      </c>
      <c r="H110" s="531" t="s">
        <v>54</v>
      </c>
      <c r="I110" s="530" t="s">
        <v>18</v>
      </c>
      <c r="J110" s="435" t="s">
        <v>513</v>
      </c>
      <c r="K110" s="295" t="s">
        <v>74</v>
      </c>
      <c r="L110" s="295" t="s">
        <v>63</v>
      </c>
      <c r="M110" s="42"/>
      <c r="N110" s="42"/>
    </row>
    <row r="111" spans="1:14" x14ac:dyDescent="0.25">
      <c r="A111" s="48">
        <v>44250</v>
      </c>
      <c r="B111" s="530" t="s">
        <v>108</v>
      </c>
      <c r="C111" s="530" t="s">
        <v>51</v>
      </c>
      <c r="D111" s="530" t="s">
        <v>14</v>
      </c>
      <c r="E111" s="798">
        <v>13000</v>
      </c>
      <c r="F111" s="798"/>
      <c r="G111" s="800">
        <f t="shared" si="1"/>
        <v>1184514</v>
      </c>
      <c r="H111" s="530" t="s">
        <v>42</v>
      </c>
      <c r="I111" s="530" t="s">
        <v>18</v>
      </c>
      <c r="J111" s="530" t="s">
        <v>552</v>
      </c>
      <c r="K111" s="295" t="s">
        <v>74</v>
      </c>
      <c r="L111" s="295" t="s">
        <v>63</v>
      </c>
      <c r="M111" s="42"/>
      <c r="N111" s="42"/>
    </row>
    <row r="112" spans="1:14" x14ac:dyDescent="0.25">
      <c r="A112" s="48">
        <v>44250</v>
      </c>
      <c r="B112" s="530" t="s">
        <v>432</v>
      </c>
      <c r="C112" s="530" t="s">
        <v>51</v>
      </c>
      <c r="D112" s="530" t="s">
        <v>93</v>
      </c>
      <c r="E112" s="941">
        <v>60000</v>
      </c>
      <c r="F112" s="798"/>
      <c r="G112" s="800">
        <f t="shared" si="1"/>
        <v>1124514</v>
      </c>
      <c r="H112" s="530" t="s">
        <v>446</v>
      </c>
      <c r="I112" s="530" t="s">
        <v>18</v>
      </c>
      <c r="J112" s="435" t="s">
        <v>462</v>
      </c>
      <c r="K112" s="295" t="s">
        <v>74</v>
      </c>
      <c r="L112" s="295" t="s">
        <v>63</v>
      </c>
      <c r="M112" s="42"/>
      <c r="N112" s="42"/>
    </row>
    <row r="113" spans="1:14" x14ac:dyDescent="0.25">
      <c r="A113" s="48">
        <v>44250</v>
      </c>
      <c r="B113" s="530" t="s">
        <v>436</v>
      </c>
      <c r="C113" s="530" t="s">
        <v>253</v>
      </c>
      <c r="D113" s="530" t="s">
        <v>94</v>
      </c>
      <c r="E113" s="791">
        <v>15600</v>
      </c>
      <c r="F113" s="791"/>
      <c r="G113" s="800">
        <f t="shared" si="1"/>
        <v>1108914</v>
      </c>
      <c r="H113" s="530" t="s">
        <v>42</v>
      </c>
      <c r="I113" s="530" t="s">
        <v>18</v>
      </c>
      <c r="J113" s="297" t="s">
        <v>553</v>
      </c>
      <c r="K113" s="295" t="s">
        <v>74</v>
      </c>
      <c r="L113" s="295" t="s">
        <v>63</v>
      </c>
      <c r="M113" s="42"/>
      <c r="N113" s="42"/>
    </row>
    <row r="114" spans="1:14" x14ac:dyDescent="0.25">
      <c r="A114" s="48">
        <v>44250</v>
      </c>
      <c r="B114" s="530" t="s">
        <v>437</v>
      </c>
      <c r="C114" s="530" t="s">
        <v>253</v>
      </c>
      <c r="D114" s="530" t="s">
        <v>94</v>
      </c>
      <c r="E114" s="791">
        <v>12900</v>
      </c>
      <c r="F114" s="791"/>
      <c r="G114" s="800">
        <f t="shared" si="1"/>
        <v>1096014</v>
      </c>
      <c r="H114" s="530" t="s">
        <v>42</v>
      </c>
      <c r="I114" s="530" t="s">
        <v>18</v>
      </c>
      <c r="J114" s="297" t="s">
        <v>553</v>
      </c>
      <c r="K114" s="295" t="s">
        <v>74</v>
      </c>
      <c r="L114" s="295" t="s">
        <v>63</v>
      </c>
      <c r="M114" s="42"/>
      <c r="N114" s="42"/>
    </row>
    <row r="115" spans="1:14" x14ac:dyDescent="0.25">
      <c r="A115" s="48">
        <v>44250</v>
      </c>
      <c r="B115" s="530" t="s">
        <v>437</v>
      </c>
      <c r="C115" s="530" t="s">
        <v>253</v>
      </c>
      <c r="D115" s="530" t="s">
        <v>94</v>
      </c>
      <c r="E115" s="791">
        <v>12900</v>
      </c>
      <c r="F115" s="791"/>
      <c r="G115" s="800">
        <f t="shared" si="1"/>
        <v>1083114</v>
      </c>
      <c r="H115" s="530" t="s">
        <v>42</v>
      </c>
      <c r="I115" s="530" t="s">
        <v>18</v>
      </c>
      <c r="J115" s="297" t="s">
        <v>553</v>
      </c>
      <c r="K115" s="295" t="s">
        <v>74</v>
      </c>
      <c r="L115" s="295" t="s">
        <v>63</v>
      </c>
      <c r="M115" s="42"/>
      <c r="N115" s="42"/>
    </row>
    <row r="116" spans="1:14" x14ac:dyDescent="0.25">
      <c r="A116" s="48">
        <v>44250</v>
      </c>
      <c r="B116" s="530" t="s">
        <v>435</v>
      </c>
      <c r="C116" s="530" t="s">
        <v>253</v>
      </c>
      <c r="D116" s="530" t="s">
        <v>94</v>
      </c>
      <c r="E116" s="791">
        <v>19900</v>
      </c>
      <c r="F116" s="791"/>
      <c r="G116" s="800">
        <f t="shared" si="1"/>
        <v>1063214</v>
      </c>
      <c r="H116" s="530" t="s">
        <v>42</v>
      </c>
      <c r="I116" s="530" t="s">
        <v>18</v>
      </c>
      <c r="J116" s="297" t="s">
        <v>553</v>
      </c>
      <c r="K116" s="295" t="s">
        <v>74</v>
      </c>
      <c r="L116" s="295" t="s">
        <v>63</v>
      </c>
      <c r="M116" s="42"/>
      <c r="N116" s="42"/>
    </row>
    <row r="117" spans="1:14" x14ac:dyDescent="0.25">
      <c r="A117" s="48">
        <v>44250</v>
      </c>
      <c r="B117" s="530" t="s">
        <v>434</v>
      </c>
      <c r="C117" s="530" t="s">
        <v>253</v>
      </c>
      <c r="D117" s="530" t="s">
        <v>94</v>
      </c>
      <c r="E117" s="791">
        <v>29400</v>
      </c>
      <c r="F117" s="791"/>
      <c r="G117" s="800">
        <f t="shared" si="1"/>
        <v>1033814</v>
      </c>
      <c r="H117" s="530" t="s">
        <v>42</v>
      </c>
      <c r="I117" s="530" t="s">
        <v>18</v>
      </c>
      <c r="J117" s="297" t="s">
        <v>553</v>
      </c>
      <c r="K117" s="295" t="s">
        <v>74</v>
      </c>
      <c r="L117" s="295" t="s">
        <v>63</v>
      </c>
      <c r="M117" s="42"/>
      <c r="N117" s="42"/>
    </row>
    <row r="118" spans="1:14" x14ac:dyDescent="0.25">
      <c r="A118" s="48">
        <v>44250</v>
      </c>
      <c r="B118" s="530" t="s">
        <v>433</v>
      </c>
      <c r="C118" s="530" t="s">
        <v>253</v>
      </c>
      <c r="D118" s="530" t="s">
        <v>94</v>
      </c>
      <c r="E118" s="791">
        <v>400</v>
      </c>
      <c r="F118" s="791"/>
      <c r="G118" s="800">
        <f t="shared" si="1"/>
        <v>1033414</v>
      </c>
      <c r="H118" s="530" t="s">
        <v>42</v>
      </c>
      <c r="I118" s="530" t="s">
        <v>18</v>
      </c>
      <c r="J118" s="297" t="s">
        <v>553</v>
      </c>
      <c r="K118" s="295" t="s">
        <v>74</v>
      </c>
      <c r="L118" s="295" t="s">
        <v>63</v>
      </c>
      <c r="M118" s="42"/>
      <c r="N118" s="42"/>
    </row>
    <row r="119" spans="1:14" x14ac:dyDescent="0.25">
      <c r="A119" s="48">
        <v>44250</v>
      </c>
      <c r="B119" s="530" t="s">
        <v>438</v>
      </c>
      <c r="C119" s="530" t="s">
        <v>253</v>
      </c>
      <c r="D119" s="530" t="s">
        <v>94</v>
      </c>
      <c r="E119" s="791">
        <v>94000</v>
      </c>
      <c r="F119" s="791"/>
      <c r="G119" s="800">
        <f t="shared" si="1"/>
        <v>939414</v>
      </c>
      <c r="H119" s="530" t="s">
        <v>42</v>
      </c>
      <c r="I119" s="530" t="s">
        <v>18</v>
      </c>
      <c r="J119" s="297" t="s">
        <v>554</v>
      </c>
      <c r="K119" s="295" t="s">
        <v>74</v>
      </c>
      <c r="L119" s="295" t="s">
        <v>63</v>
      </c>
      <c r="M119" s="42"/>
      <c r="N119" s="42"/>
    </row>
    <row r="120" spans="1:14" x14ac:dyDescent="0.25">
      <c r="A120" s="48">
        <v>44250</v>
      </c>
      <c r="B120" s="530" t="s">
        <v>439</v>
      </c>
      <c r="C120" s="530" t="s">
        <v>253</v>
      </c>
      <c r="D120" s="530" t="s">
        <v>94</v>
      </c>
      <c r="E120" s="791">
        <v>35000</v>
      </c>
      <c r="F120" s="791"/>
      <c r="G120" s="800">
        <f t="shared" si="1"/>
        <v>904414</v>
      </c>
      <c r="H120" s="530" t="s">
        <v>42</v>
      </c>
      <c r="I120" s="530" t="s">
        <v>18</v>
      </c>
      <c r="J120" s="297" t="s">
        <v>554</v>
      </c>
      <c r="K120" s="295" t="s">
        <v>74</v>
      </c>
      <c r="L120" s="295" t="s">
        <v>63</v>
      </c>
      <c r="M120" s="42"/>
      <c r="N120" s="42"/>
    </row>
    <row r="121" spans="1:14" x14ac:dyDescent="0.25">
      <c r="A121" s="48">
        <v>44250</v>
      </c>
      <c r="B121" s="530" t="s">
        <v>440</v>
      </c>
      <c r="C121" s="530" t="s">
        <v>360</v>
      </c>
      <c r="D121" s="530" t="s">
        <v>94</v>
      </c>
      <c r="E121" s="791">
        <v>50000</v>
      </c>
      <c r="F121" s="791"/>
      <c r="G121" s="800">
        <f t="shared" si="1"/>
        <v>854414</v>
      </c>
      <c r="H121" s="530" t="s">
        <v>42</v>
      </c>
      <c r="I121" s="530" t="s">
        <v>18</v>
      </c>
      <c r="J121" s="297" t="s">
        <v>554</v>
      </c>
      <c r="K121" s="295" t="s">
        <v>74</v>
      </c>
      <c r="L121" s="295" t="s">
        <v>63</v>
      </c>
      <c r="M121" s="42"/>
      <c r="N121" s="42"/>
    </row>
    <row r="122" spans="1:14" x14ac:dyDescent="0.25">
      <c r="A122" s="48">
        <v>44250</v>
      </c>
      <c r="B122" s="530" t="s">
        <v>441</v>
      </c>
      <c r="C122" s="530" t="s">
        <v>212</v>
      </c>
      <c r="D122" s="530"/>
      <c r="E122" s="791"/>
      <c r="F122" s="791">
        <v>3410000</v>
      </c>
      <c r="G122" s="800">
        <f t="shared" si="1"/>
        <v>4264414</v>
      </c>
      <c r="H122" s="530"/>
      <c r="I122" s="530" t="s">
        <v>18</v>
      </c>
      <c r="J122" s="297" t="s">
        <v>555</v>
      </c>
      <c r="K122" s="295" t="s">
        <v>74</v>
      </c>
      <c r="L122" s="295" t="s">
        <v>63</v>
      </c>
      <c r="M122" s="42"/>
      <c r="N122" s="42"/>
    </row>
    <row r="123" spans="1:14" x14ac:dyDescent="0.25">
      <c r="A123" s="48">
        <v>44250</v>
      </c>
      <c r="B123" s="530" t="s">
        <v>442</v>
      </c>
      <c r="C123" s="530" t="s">
        <v>253</v>
      </c>
      <c r="D123" s="530" t="s">
        <v>94</v>
      </c>
      <c r="E123" s="791">
        <v>6000</v>
      </c>
      <c r="F123" s="791"/>
      <c r="G123" s="800">
        <f t="shared" si="1"/>
        <v>4258414</v>
      </c>
      <c r="H123" s="530" t="s">
        <v>42</v>
      </c>
      <c r="I123" s="530" t="s">
        <v>18</v>
      </c>
      <c r="J123" s="297" t="s">
        <v>556</v>
      </c>
      <c r="K123" s="295" t="s">
        <v>74</v>
      </c>
      <c r="L123" s="295" t="s">
        <v>63</v>
      </c>
      <c r="M123" s="42"/>
      <c r="N123" s="42"/>
    </row>
    <row r="124" spans="1:14" x14ac:dyDescent="0.25">
      <c r="A124" s="48">
        <v>44250</v>
      </c>
      <c r="B124" s="530" t="s">
        <v>443</v>
      </c>
      <c r="C124" s="530" t="s">
        <v>253</v>
      </c>
      <c r="D124" s="530" t="s">
        <v>94</v>
      </c>
      <c r="E124" s="791">
        <v>30000</v>
      </c>
      <c r="F124" s="791"/>
      <c r="G124" s="800">
        <f t="shared" si="1"/>
        <v>4228414</v>
      </c>
      <c r="H124" s="530" t="s">
        <v>42</v>
      </c>
      <c r="I124" s="530" t="s">
        <v>18</v>
      </c>
      <c r="J124" s="297" t="s">
        <v>556</v>
      </c>
      <c r="K124" s="295" t="s">
        <v>74</v>
      </c>
      <c r="L124" s="295" t="s">
        <v>63</v>
      </c>
      <c r="M124" s="42"/>
      <c r="N124" s="42"/>
    </row>
    <row r="125" spans="1:14" x14ac:dyDescent="0.25">
      <c r="A125" s="48">
        <v>44250</v>
      </c>
      <c r="B125" s="530" t="s">
        <v>76</v>
      </c>
      <c r="C125" s="530" t="s">
        <v>51</v>
      </c>
      <c r="D125" s="530" t="s">
        <v>14</v>
      </c>
      <c r="E125" s="791">
        <v>100000</v>
      </c>
      <c r="F125" s="791"/>
      <c r="G125" s="800">
        <f t="shared" si="1"/>
        <v>4128414</v>
      </c>
      <c r="H125" s="530" t="s">
        <v>76</v>
      </c>
      <c r="I125" s="530" t="s">
        <v>18</v>
      </c>
      <c r="J125" s="297" t="s">
        <v>557</v>
      </c>
      <c r="K125" s="295" t="s">
        <v>74</v>
      </c>
      <c r="L125" s="295" t="s">
        <v>63</v>
      </c>
      <c r="M125" s="42"/>
      <c r="N125" s="42"/>
    </row>
    <row r="126" spans="1:14" x14ac:dyDescent="0.25">
      <c r="A126" s="48">
        <v>44250</v>
      </c>
      <c r="B126" s="530" t="s">
        <v>455</v>
      </c>
      <c r="C126" s="530" t="s">
        <v>253</v>
      </c>
      <c r="D126" s="530" t="s">
        <v>94</v>
      </c>
      <c r="E126" s="791">
        <v>320000</v>
      </c>
      <c r="F126" s="791"/>
      <c r="G126" s="800">
        <f t="shared" si="1"/>
        <v>3808414</v>
      </c>
      <c r="H126" s="530" t="s">
        <v>42</v>
      </c>
      <c r="I126" s="530" t="s">
        <v>18</v>
      </c>
      <c r="J126" s="435" t="s">
        <v>558</v>
      </c>
      <c r="K126" s="295" t="s">
        <v>74</v>
      </c>
      <c r="L126" s="295" t="s">
        <v>63</v>
      </c>
      <c r="M126" s="42"/>
      <c r="N126" s="42"/>
    </row>
    <row r="127" spans="1:14" x14ac:dyDescent="0.25">
      <c r="A127" s="48">
        <v>44251</v>
      </c>
      <c r="B127" s="530" t="s">
        <v>108</v>
      </c>
      <c r="C127" s="530" t="s">
        <v>51</v>
      </c>
      <c r="D127" s="530" t="s">
        <v>53</v>
      </c>
      <c r="E127" s="791">
        <v>35000</v>
      </c>
      <c r="F127" s="791"/>
      <c r="G127" s="800">
        <f t="shared" si="1"/>
        <v>3773414</v>
      </c>
      <c r="H127" s="530" t="s">
        <v>99</v>
      </c>
      <c r="I127" s="530" t="s">
        <v>18</v>
      </c>
      <c r="J127" s="435" t="s">
        <v>559</v>
      </c>
      <c r="K127" s="295" t="s">
        <v>74</v>
      </c>
      <c r="L127" s="295" t="s">
        <v>63</v>
      </c>
      <c r="M127" s="42"/>
      <c r="N127" s="42"/>
    </row>
    <row r="128" spans="1:14" x14ac:dyDescent="0.25">
      <c r="A128" s="48">
        <v>44247</v>
      </c>
      <c r="B128" s="530" t="s">
        <v>543</v>
      </c>
      <c r="C128" s="530" t="s">
        <v>51</v>
      </c>
      <c r="D128" s="530" t="s">
        <v>93</v>
      </c>
      <c r="E128" s="791"/>
      <c r="F128" s="791">
        <v>3000</v>
      </c>
      <c r="G128" s="800">
        <f t="shared" si="1"/>
        <v>3776414</v>
      </c>
      <c r="H128" s="530" t="s">
        <v>72</v>
      </c>
      <c r="I128" s="530" t="s">
        <v>18</v>
      </c>
      <c r="J128" s="297" t="s">
        <v>428</v>
      </c>
      <c r="K128" s="295" t="s">
        <v>74</v>
      </c>
      <c r="L128" s="295" t="s">
        <v>63</v>
      </c>
      <c r="M128" s="42"/>
      <c r="N128" s="42"/>
    </row>
    <row r="129" spans="1:14" ht="15.75" customHeight="1" x14ac:dyDescent="0.25">
      <c r="A129" s="48">
        <v>44251</v>
      </c>
      <c r="B129" s="530" t="s">
        <v>108</v>
      </c>
      <c r="C129" s="530" t="s">
        <v>51</v>
      </c>
      <c r="D129" s="530" t="s">
        <v>93</v>
      </c>
      <c r="E129" s="791">
        <v>29000</v>
      </c>
      <c r="F129" s="791"/>
      <c r="G129" s="800">
        <f t="shared" si="1"/>
        <v>3747414</v>
      </c>
      <c r="H129" s="530" t="s">
        <v>72</v>
      </c>
      <c r="I129" s="530" t="s">
        <v>18</v>
      </c>
      <c r="J129" s="297" t="s">
        <v>517</v>
      </c>
      <c r="K129" s="295" t="s">
        <v>74</v>
      </c>
      <c r="L129" s="295" t="s">
        <v>63</v>
      </c>
      <c r="M129" s="42"/>
      <c r="N129" s="42"/>
    </row>
    <row r="130" spans="1:14" ht="10.5" customHeight="1" x14ac:dyDescent="0.25">
      <c r="A130" s="48">
        <v>44251</v>
      </c>
      <c r="B130" s="549" t="s">
        <v>73</v>
      </c>
      <c r="C130" s="530" t="s">
        <v>51</v>
      </c>
      <c r="D130" s="530" t="s">
        <v>14</v>
      </c>
      <c r="E130" s="791"/>
      <c r="F130" s="791">
        <v>2000</v>
      </c>
      <c r="G130" s="800">
        <f t="shared" si="1"/>
        <v>3749414</v>
      </c>
      <c r="H130" s="530" t="s">
        <v>42</v>
      </c>
      <c r="I130" s="530" t="s">
        <v>18</v>
      </c>
      <c r="J130" s="530" t="s">
        <v>552</v>
      </c>
      <c r="K130" s="295" t="s">
        <v>74</v>
      </c>
      <c r="L130" s="295" t="s">
        <v>63</v>
      </c>
      <c r="M130" s="42"/>
      <c r="N130" s="42"/>
    </row>
    <row r="131" spans="1:14" ht="13.5" customHeight="1" x14ac:dyDescent="0.25">
      <c r="A131" s="48">
        <v>44251</v>
      </c>
      <c r="B131" s="530" t="s">
        <v>108</v>
      </c>
      <c r="C131" s="530" t="s">
        <v>51</v>
      </c>
      <c r="D131" s="530" t="s">
        <v>14</v>
      </c>
      <c r="E131" s="791">
        <v>14000</v>
      </c>
      <c r="F131" s="791"/>
      <c r="G131" s="800">
        <f t="shared" si="1"/>
        <v>3735414</v>
      </c>
      <c r="H131" s="530" t="s">
        <v>42</v>
      </c>
      <c r="I131" s="530" t="s">
        <v>18</v>
      </c>
      <c r="J131" s="530" t="s">
        <v>561</v>
      </c>
      <c r="K131" s="295" t="s">
        <v>74</v>
      </c>
      <c r="L131" s="295" t="s">
        <v>63</v>
      </c>
      <c r="M131" s="42"/>
      <c r="N131" s="42"/>
    </row>
    <row r="132" spans="1:14" x14ac:dyDescent="0.25">
      <c r="A132" s="48">
        <v>44252</v>
      </c>
      <c r="B132" s="530" t="s">
        <v>108</v>
      </c>
      <c r="C132" s="530" t="s">
        <v>51</v>
      </c>
      <c r="D132" s="530" t="s">
        <v>93</v>
      </c>
      <c r="E132" s="791">
        <v>6000</v>
      </c>
      <c r="F132" s="791"/>
      <c r="G132" s="800">
        <f t="shared" si="1"/>
        <v>3729414</v>
      </c>
      <c r="H132" s="530" t="s">
        <v>72</v>
      </c>
      <c r="I132" s="530" t="s">
        <v>18</v>
      </c>
      <c r="J132" s="794" t="s">
        <v>518</v>
      </c>
      <c r="K132" s="295" t="s">
        <v>74</v>
      </c>
      <c r="L132" s="295" t="s">
        <v>63</v>
      </c>
      <c r="M132" s="42"/>
      <c r="N132" s="42"/>
    </row>
    <row r="133" spans="1:14" x14ac:dyDescent="0.25">
      <c r="A133" s="48">
        <v>44252</v>
      </c>
      <c r="B133" s="530" t="s">
        <v>73</v>
      </c>
      <c r="C133" s="530" t="s">
        <v>51</v>
      </c>
      <c r="D133" s="530" t="s">
        <v>93</v>
      </c>
      <c r="E133" s="791"/>
      <c r="F133" s="791">
        <v>17000</v>
      </c>
      <c r="G133" s="800">
        <f t="shared" si="1"/>
        <v>3746414</v>
      </c>
      <c r="H133" s="530" t="s">
        <v>72</v>
      </c>
      <c r="I133" s="530" t="s">
        <v>18</v>
      </c>
      <c r="J133" s="297" t="s">
        <v>518</v>
      </c>
      <c r="K133" s="295" t="s">
        <v>74</v>
      </c>
      <c r="L133" s="295" t="s">
        <v>63</v>
      </c>
      <c r="M133" s="42"/>
      <c r="N133" s="42"/>
    </row>
    <row r="134" spans="1:14" x14ac:dyDescent="0.25">
      <c r="A134" s="48">
        <v>44252</v>
      </c>
      <c r="B134" s="530" t="s">
        <v>108</v>
      </c>
      <c r="C134" s="530" t="s">
        <v>51</v>
      </c>
      <c r="D134" s="530" t="s">
        <v>93</v>
      </c>
      <c r="E134" s="791">
        <v>500000</v>
      </c>
      <c r="F134" s="791"/>
      <c r="G134" s="800">
        <f t="shared" si="1"/>
        <v>3246414</v>
      </c>
      <c r="H134" s="530" t="s">
        <v>446</v>
      </c>
      <c r="I134" s="530" t="s">
        <v>18</v>
      </c>
      <c r="J134" s="794" t="s">
        <v>469</v>
      </c>
      <c r="K134" s="295" t="s">
        <v>74</v>
      </c>
      <c r="L134" s="295" t="s">
        <v>63</v>
      </c>
      <c r="M134" s="42"/>
      <c r="N134" s="42"/>
    </row>
    <row r="135" spans="1:14" x14ac:dyDescent="0.25">
      <c r="A135" s="48">
        <v>44252</v>
      </c>
      <c r="B135" s="530" t="s">
        <v>108</v>
      </c>
      <c r="C135" s="530" t="s">
        <v>51</v>
      </c>
      <c r="D135" s="530" t="s">
        <v>93</v>
      </c>
      <c r="E135" s="791">
        <v>250000</v>
      </c>
      <c r="F135" s="791"/>
      <c r="G135" s="800">
        <f t="shared" si="1"/>
        <v>2996414</v>
      </c>
      <c r="H135" s="530" t="s">
        <v>446</v>
      </c>
      <c r="I135" s="530" t="s">
        <v>18</v>
      </c>
      <c r="J135" s="794" t="s">
        <v>470</v>
      </c>
      <c r="K135" s="295" t="s">
        <v>74</v>
      </c>
      <c r="L135" s="295" t="s">
        <v>63</v>
      </c>
      <c r="M135" s="42"/>
      <c r="N135" s="42"/>
    </row>
    <row r="136" spans="1:14" x14ac:dyDescent="0.25">
      <c r="A136" s="48">
        <v>44252</v>
      </c>
      <c r="B136" s="530" t="s">
        <v>108</v>
      </c>
      <c r="C136" s="530" t="s">
        <v>51</v>
      </c>
      <c r="D136" s="530" t="s">
        <v>93</v>
      </c>
      <c r="E136" s="791">
        <v>30000</v>
      </c>
      <c r="F136" s="791"/>
      <c r="G136" s="800">
        <f t="shared" si="1"/>
        <v>2966414</v>
      </c>
      <c r="H136" s="530" t="s">
        <v>446</v>
      </c>
      <c r="I136" s="530" t="s">
        <v>18</v>
      </c>
      <c r="J136" s="794" t="s">
        <v>563</v>
      </c>
      <c r="K136" s="295" t="s">
        <v>74</v>
      </c>
      <c r="L136" s="295" t="s">
        <v>63</v>
      </c>
      <c r="M136" s="42"/>
      <c r="N136" s="42"/>
    </row>
    <row r="137" spans="1:14" x14ac:dyDescent="0.25">
      <c r="A137" s="48">
        <v>44252</v>
      </c>
      <c r="B137" s="530" t="s">
        <v>599</v>
      </c>
      <c r="C137" s="530" t="s">
        <v>68</v>
      </c>
      <c r="D137" s="530" t="s">
        <v>93</v>
      </c>
      <c r="E137" s="791">
        <v>20000</v>
      </c>
      <c r="F137" s="791"/>
      <c r="G137" s="800">
        <f t="shared" si="1"/>
        <v>2946414</v>
      </c>
      <c r="H137" s="530" t="s">
        <v>446</v>
      </c>
      <c r="I137" s="530" t="s">
        <v>18</v>
      </c>
      <c r="J137" s="794"/>
      <c r="K137" s="295" t="s">
        <v>74</v>
      </c>
      <c r="L137" s="295" t="s">
        <v>63</v>
      </c>
      <c r="M137" s="42"/>
      <c r="N137" s="42"/>
    </row>
    <row r="138" spans="1:14" x14ac:dyDescent="0.25">
      <c r="A138" s="48">
        <v>44252</v>
      </c>
      <c r="B138" s="530" t="s">
        <v>108</v>
      </c>
      <c r="C138" s="530" t="s">
        <v>51</v>
      </c>
      <c r="D138" s="530" t="s">
        <v>93</v>
      </c>
      <c r="E138" s="791">
        <v>27000</v>
      </c>
      <c r="F138" s="791"/>
      <c r="G138" s="800">
        <f t="shared" si="1"/>
        <v>2919414</v>
      </c>
      <c r="H138" s="530" t="s">
        <v>446</v>
      </c>
      <c r="I138" s="530" t="s">
        <v>18</v>
      </c>
      <c r="J138" s="794" t="s">
        <v>468</v>
      </c>
      <c r="K138" s="295" t="s">
        <v>74</v>
      </c>
      <c r="L138" s="295" t="s">
        <v>63</v>
      </c>
      <c r="M138" s="42"/>
      <c r="N138" s="42"/>
    </row>
    <row r="139" spans="1:14" x14ac:dyDescent="0.25">
      <c r="A139" s="48">
        <v>44252</v>
      </c>
      <c r="B139" s="530" t="s">
        <v>456</v>
      </c>
      <c r="C139" s="530" t="s">
        <v>360</v>
      </c>
      <c r="D139" s="530" t="s">
        <v>94</v>
      </c>
      <c r="E139" s="791">
        <v>250000</v>
      </c>
      <c r="F139" s="791"/>
      <c r="G139" s="800">
        <f t="shared" si="1"/>
        <v>2669414</v>
      </c>
      <c r="H139" s="530" t="s">
        <v>42</v>
      </c>
      <c r="I139" s="530" t="s">
        <v>18</v>
      </c>
      <c r="J139" s="794" t="s">
        <v>566</v>
      </c>
      <c r="K139" s="295" t="s">
        <v>74</v>
      </c>
      <c r="L139" s="295" t="s">
        <v>63</v>
      </c>
      <c r="M139" s="42"/>
      <c r="N139" s="42"/>
    </row>
    <row r="140" spans="1:14" x14ac:dyDescent="0.25">
      <c r="A140" s="549">
        <v>44252</v>
      </c>
      <c r="B140" s="530" t="s">
        <v>108</v>
      </c>
      <c r="C140" s="530" t="s">
        <v>51</v>
      </c>
      <c r="D140" s="530" t="s">
        <v>14</v>
      </c>
      <c r="E140" s="791">
        <v>32000</v>
      </c>
      <c r="F140" s="791"/>
      <c r="G140" s="800">
        <f t="shared" ref="G140:G141" si="2">G139-E140+F140</f>
        <v>2637414</v>
      </c>
      <c r="H140" s="530" t="s">
        <v>42</v>
      </c>
      <c r="I140" s="530" t="s">
        <v>18</v>
      </c>
      <c r="J140" s="258" t="s">
        <v>567</v>
      </c>
      <c r="K140" s="530" t="s">
        <v>74</v>
      </c>
      <c r="L140" s="530" t="s">
        <v>63</v>
      </c>
      <c r="M140" s="42"/>
      <c r="N140" s="42"/>
    </row>
    <row r="141" spans="1:14" x14ac:dyDescent="0.25">
      <c r="A141" s="48">
        <v>44252</v>
      </c>
      <c r="B141" s="530" t="s">
        <v>108</v>
      </c>
      <c r="C141" s="530" t="s">
        <v>51</v>
      </c>
      <c r="D141" s="530" t="s">
        <v>14</v>
      </c>
      <c r="E141" s="922">
        <v>60000</v>
      </c>
      <c r="F141" s="791"/>
      <c r="G141" s="800">
        <f t="shared" si="2"/>
        <v>2577414</v>
      </c>
      <c r="H141" s="530" t="s">
        <v>446</v>
      </c>
      <c r="I141" s="530" t="s">
        <v>18</v>
      </c>
      <c r="J141" s="435" t="s">
        <v>462</v>
      </c>
      <c r="K141" s="530" t="s">
        <v>74</v>
      </c>
      <c r="L141" s="530" t="s">
        <v>63</v>
      </c>
      <c r="M141" s="42"/>
      <c r="N141" s="42"/>
    </row>
    <row r="142" spans="1:14" x14ac:dyDescent="0.25">
      <c r="A142" s="48">
        <v>44252</v>
      </c>
      <c r="B142" s="530" t="s">
        <v>457</v>
      </c>
      <c r="C142" s="530" t="s">
        <v>253</v>
      </c>
      <c r="D142" s="530" t="s">
        <v>94</v>
      </c>
      <c r="E142" s="791">
        <v>33000</v>
      </c>
      <c r="F142" s="791"/>
      <c r="G142" s="800">
        <f t="shared" ref="G142:G153" si="3">G141-E142+F142</f>
        <v>2544414</v>
      </c>
      <c r="H142" s="530" t="s">
        <v>42</v>
      </c>
      <c r="I142" s="530" t="s">
        <v>18</v>
      </c>
      <c r="J142" s="435" t="s">
        <v>568</v>
      </c>
      <c r="K142" s="530" t="s">
        <v>74</v>
      </c>
      <c r="L142" s="530" t="s">
        <v>63</v>
      </c>
      <c r="M142" s="42"/>
      <c r="N142" s="42"/>
    </row>
    <row r="143" spans="1:14" x14ac:dyDescent="0.25">
      <c r="A143" s="48">
        <v>44252</v>
      </c>
      <c r="B143" s="530" t="s">
        <v>73</v>
      </c>
      <c r="C143" s="530" t="s">
        <v>51</v>
      </c>
      <c r="D143" s="530" t="s">
        <v>53</v>
      </c>
      <c r="E143" s="791"/>
      <c r="F143" s="791">
        <v>9000</v>
      </c>
      <c r="G143" s="800">
        <f t="shared" si="3"/>
        <v>2553414</v>
      </c>
      <c r="H143" s="530" t="s">
        <v>54</v>
      </c>
      <c r="I143" s="530" t="s">
        <v>18</v>
      </c>
      <c r="J143" s="435" t="s">
        <v>541</v>
      </c>
      <c r="K143" s="530" t="s">
        <v>74</v>
      </c>
      <c r="L143" s="530" t="s">
        <v>63</v>
      </c>
      <c r="M143" s="42"/>
      <c r="N143" s="42"/>
    </row>
    <row r="144" spans="1:14" x14ac:dyDescent="0.25">
      <c r="A144" s="549">
        <v>44253</v>
      </c>
      <c r="B144" s="530" t="s">
        <v>458</v>
      </c>
      <c r="C144" s="530" t="s">
        <v>51</v>
      </c>
      <c r="D144" s="530" t="s">
        <v>94</v>
      </c>
      <c r="E144" s="791">
        <v>220000</v>
      </c>
      <c r="F144" s="791"/>
      <c r="G144" s="800">
        <f t="shared" si="3"/>
        <v>2333414</v>
      </c>
      <c r="H144" s="530" t="s">
        <v>42</v>
      </c>
      <c r="I144" s="530" t="s">
        <v>18</v>
      </c>
      <c r="J144" s="435" t="s">
        <v>567</v>
      </c>
      <c r="K144" s="530" t="s">
        <v>74</v>
      </c>
      <c r="L144" s="530" t="s">
        <v>63</v>
      </c>
      <c r="M144" s="42"/>
      <c r="N144" s="42"/>
    </row>
    <row r="145" spans="1:14" x14ac:dyDescent="0.25">
      <c r="A145" s="549">
        <v>44253</v>
      </c>
      <c r="B145" s="530" t="s">
        <v>73</v>
      </c>
      <c r="C145" s="530" t="s">
        <v>51</v>
      </c>
      <c r="D145" s="530" t="s">
        <v>53</v>
      </c>
      <c r="E145" s="791"/>
      <c r="F145" s="791">
        <v>195000</v>
      </c>
      <c r="G145" s="800">
        <f t="shared" si="3"/>
        <v>2528414</v>
      </c>
      <c r="H145" s="530" t="s">
        <v>446</v>
      </c>
      <c r="I145" s="530" t="s">
        <v>18</v>
      </c>
      <c r="J145" s="435" t="s">
        <v>469</v>
      </c>
      <c r="K145" s="530" t="s">
        <v>74</v>
      </c>
      <c r="L145" s="530" t="s">
        <v>63</v>
      </c>
      <c r="M145" s="42"/>
      <c r="N145" s="42"/>
    </row>
    <row r="146" spans="1:14" x14ac:dyDescent="0.25">
      <c r="A146" s="549">
        <v>44253</v>
      </c>
      <c r="B146" s="530" t="s">
        <v>471</v>
      </c>
      <c r="C146" s="530" t="s">
        <v>51</v>
      </c>
      <c r="D146" s="530" t="s">
        <v>93</v>
      </c>
      <c r="E146" s="791">
        <v>40000</v>
      </c>
      <c r="F146" s="791"/>
      <c r="G146" s="800">
        <f>G145-E146+F146</f>
        <v>2488414</v>
      </c>
      <c r="H146" s="530" t="s">
        <v>446</v>
      </c>
      <c r="I146" s="530" t="s">
        <v>18</v>
      </c>
      <c r="J146" s="435" t="s">
        <v>463</v>
      </c>
      <c r="K146" s="530" t="s">
        <v>74</v>
      </c>
      <c r="L146" s="530" t="s">
        <v>63</v>
      </c>
      <c r="M146" s="42"/>
      <c r="N146" s="42"/>
    </row>
    <row r="147" spans="1:14" x14ac:dyDescent="0.25">
      <c r="A147" s="549">
        <v>44253</v>
      </c>
      <c r="B147" s="530" t="s">
        <v>539</v>
      </c>
      <c r="C147" s="530" t="s">
        <v>360</v>
      </c>
      <c r="D147" s="530" t="s">
        <v>94</v>
      </c>
      <c r="E147" s="791">
        <v>300000</v>
      </c>
      <c r="F147" s="791"/>
      <c r="G147" s="800">
        <f t="shared" si="3"/>
        <v>2188414</v>
      </c>
      <c r="H147" s="530" t="s">
        <v>42</v>
      </c>
      <c r="I147" s="530" t="s">
        <v>18</v>
      </c>
      <c r="J147" s="435" t="s">
        <v>570</v>
      </c>
      <c r="K147" s="530" t="s">
        <v>74</v>
      </c>
      <c r="L147" s="530" t="s">
        <v>63</v>
      </c>
      <c r="M147" s="42"/>
      <c r="N147" s="42"/>
    </row>
    <row r="148" spans="1:14" x14ac:dyDescent="0.25">
      <c r="A148" s="549">
        <v>44254</v>
      </c>
      <c r="B148" s="530" t="s">
        <v>73</v>
      </c>
      <c r="C148" s="530" t="s">
        <v>51</v>
      </c>
      <c r="D148" s="530" t="s">
        <v>14</v>
      </c>
      <c r="E148" s="791"/>
      <c r="F148" s="791">
        <v>2000</v>
      </c>
      <c r="G148" s="800">
        <f t="shared" si="3"/>
        <v>2190414</v>
      </c>
      <c r="H148" s="530" t="s">
        <v>42</v>
      </c>
      <c r="I148" s="530" t="s">
        <v>18</v>
      </c>
      <c r="J148" s="258" t="s">
        <v>567</v>
      </c>
      <c r="K148" s="530" t="s">
        <v>74</v>
      </c>
      <c r="L148" s="530" t="s">
        <v>63</v>
      </c>
      <c r="M148" s="42"/>
      <c r="N148" s="42"/>
    </row>
    <row r="149" spans="1:14" x14ac:dyDescent="0.25">
      <c r="A149" s="549">
        <v>44254</v>
      </c>
      <c r="B149" s="530" t="s">
        <v>108</v>
      </c>
      <c r="C149" s="530" t="s">
        <v>51</v>
      </c>
      <c r="D149" s="530" t="s">
        <v>93</v>
      </c>
      <c r="E149" s="791">
        <v>22000</v>
      </c>
      <c r="F149" s="791"/>
      <c r="G149" s="800">
        <f t="shared" si="3"/>
        <v>2168414</v>
      </c>
      <c r="H149" s="530" t="s">
        <v>71</v>
      </c>
      <c r="I149" s="530" t="s">
        <v>18</v>
      </c>
      <c r="J149" s="297" t="s">
        <v>523</v>
      </c>
      <c r="K149" s="530" t="s">
        <v>74</v>
      </c>
      <c r="L149" s="530" t="s">
        <v>63</v>
      </c>
      <c r="M149" s="42"/>
      <c r="N149" s="42"/>
    </row>
    <row r="150" spans="1:14" x14ac:dyDescent="0.25">
      <c r="A150" s="549">
        <v>44254</v>
      </c>
      <c r="B150" s="530" t="s">
        <v>108</v>
      </c>
      <c r="C150" s="530" t="s">
        <v>51</v>
      </c>
      <c r="D150" s="530" t="s">
        <v>93</v>
      </c>
      <c r="E150" s="797">
        <v>500000</v>
      </c>
      <c r="F150" s="797"/>
      <c r="G150" s="800">
        <f t="shared" si="3"/>
        <v>1668414</v>
      </c>
      <c r="H150" s="530" t="s">
        <v>446</v>
      </c>
      <c r="I150" s="530" t="s">
        <v>18</v>
      </c>
      <c r="J150" s="435" t="s">
        <v>551</v>
      </c>
      <c r="K150" s="530" t="s">
        <v>74</v>
      </c>
      <c r="L150" s="530" t="s">
        <v>63</v>
      </c>
      <c r="M150" s="42"/>
      <c r="N150" s="42"/>
    </row>
    <row r="151" spans="1:14" x14ac:dyDescent="0.25">
      <c r="A151" s="549">
        <v>44254</v>
      </c>
      <c r="B151" s="530" t="s">
        <v>108</v>
      </c>
      <c r="C151" s="530" t="s">
        <v>51</v>
      </c>
      <c r="D151" s="707" t="s">
        <v>93</v>
      </c>
      <c r="E151" s="801">
        <v>250000</v>
      </c>
      <c r="F151" s="801"/>
      <c r="G151" s="800">
        <f t="shared" si="3"/>
        <v>1418414</v>
      </c>
      <c r="H151" s="530" t="s">
        <v>446</v>
      </c>
      <c r="I151" s="530" t="s">
        <v>18</v>
      </c>
      <c r="J151" s="435" t="s">
        <v>572</v>
      </c>
      <c r="K151" s="530" t="s">
        <v>74</v>
      </c>
      <c r="L151" s="530" t="s">
        <v>63</v>
      </c>
      <c r="M151" s="42"/>
      <c r="N151" s="42"/>
    </row>
    <row r="152" spans="1:14" x14ac:dyDescent="0.25">
      <c r="A152" s="549">
        <v>44254</v>
      </c>
      <c r="B152" s="530" t="s">
        <v>108</v>
      </c>
      <c r="C152" s="530" t="s">
        <v>51</v>
      </c>
      <c r="D152" s="707" t="s">
        <v>93</v>
      </c>
      <c r="E152" s="791">
        <v>50000</v>
      </c>
      <c r="F152" s="791"/>
      <c r="G152" s="800">
        <f t="shared" si="3"/>
        <v>1368414</v>
      </c>
      <c r="H152" s="530" t="s">
        <v>446</v>
      </c>
      <c r="I152" s="530" t="s">
        <v>18</v>
      </c>
      <c r="J152" s="435" t="s">
        <v>573</v>
      </c>
      <c r="K152" s="530" t="s">
        <v>74</v>
      </c>
      <c r="L152" s="530" t="s">
        <v>63</v>
      </c>
      <c r="M152" s="42"/>
      <c r="N152" s="42"/>
    </row>
    <row r="153" spans="1:14" ht="18.75" customHeight="1" thickBot="1" x14ac:dyDescent="0.3">
      <c r="A153" s="48">
        <v>44254</v>
      </c>
      <c r="B153" s="530" t="s">
        <v>73</v>
      </c>
      <c r="C153" s="530" t="s">
        <v>51</v>
      </c>
      <c r="D153" s="707" t="s">
        <v>93</v>
      </c>
      <c r="E153" s="909"/>
      <c r="F153" s="910">
        <v>23500</v>
      </c>
      <c r="G153" s="800">
        <f t="shared" si="3"/>
        <v>1391914</v>
      </c>
      <c r="H153" s="531" t="s">
        <v>71</v>
      </c>
      <c r="I153" s="530" t="s">
        <v>18</v>
      </c>
      <c r="J153" s="530" t="s">
        <v>524</v>
      </c>
      <c r="K153" s="530" t="s">
        <v>74</v>
      </c>
      <c r="L153" s="530" t="s">
        <v>63</v>
      </c>
      <c r="M153" s="42"/>
      <c r="N153" s="42"/>
    </row>
    <row r="154" spans="1:14" ht="16.5" customHeight="1" thickBot="1" x14ac:dyDescent="0.3">
      <c r="A154" s="42"/>
      <c r="B154" s="42"/>
      <c r="C154" s="42"/>
      <c r="D154" s="807"/>
      <c r="E154" s="911">
        <f>SUM(E3:E153)</f>
        <v>9100736</v>
      </c>
      <c r="F154" s="912">
        <f>SUM(F3:F153)+G3</f>
        <v>10492650</v>
      </c>
      <c r="G154" s="913">
        <f>F154-E154</f>
        <v>1391914</v>
      </c>
      <c r="H154" s="808"/>
      <c r="I154" s="530"/>
      <c r="J154" s="42"/>
      <c r="K154" s="530"/>
      <c r="L154" s="530"/>
      <c r="M154" s="42"/>
      <c r="N154" s="42"/>
    </row>
    <row r="155" spans="1:14" x14ac:dyDescent="0.25">
      <c r="A155" s="42"/>
      <c r="B155" s="42"/>
      <c r="C155" s="42"/>
      <c r="D155" s="42"/>
      <c r="E155" s="798"/>
      <c r="F155" s="798"/>
      <c r="G155" s="809"/>
      <c r="H155" s="42"/>
      <c r="I155" s="530"/>
      <c r="J155" s="42"/>
      <c r="K155" s="530"/>
      <c r="L155" s="530"/>
      <c r="M155" s="42"/>
      <c r="N155" s="42"/>
    </row>
    <row r="156" spans="1:14" x14ac:dyDescent="0.25">
      <c r="A156" s="42"/>
      <c r="B156" s="42"/>
      <c r="C156" s="42"/>
      <c r="D156" s="42"/>
      <c r="E156" s="791"/>
      <c r="F156" s="791"/>
      <c r="G156" s="221"/>
      <c r="H156" s="42"/>
      <c r="I156" s="530"/>
      <c r="J156" s="42"/>
      <c r="K156" s="530"/>
      <c r="L156" s="530"/>
      <c r="M156" s="42"/>
      <c r="N156" s="42"/>
    </row>
  </sheetData>
  <autoFilter ref="A2:N154" xr:uid="{1A92AB04-CD57-4754-B51E-7611B9E263B4}">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4"/>
  <sheetViews>
    <sheetView workbookViewId="0">
      <pane xSplit="1" ySplit="3" topLeftCell="B4" activePane="bottomRight" state="frozen"/>
      <selection pane="topRight" activeCell="B1" sqref="B1"/>
      <selection pane="bottomLeft" activeCell="A4" sqref="A4"/>
      <selection pane="bottomRight" activeCell="I13" sqref="I13"/>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3" customWidth="1"/>
    <col min="6" max="6" width="12.28515625" style="83" customWidth="1"/>
    <col min="7" max="7" width="14.42578125" style="83"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954" t="s">
        <v>43</v>
      </c>
      <c r="B1" s="955"/>
      <c r="C1" s="955"/>
      <c r="D1" s="955"/>
      <c r="E1" s="955"/>
      <c r="F1" s="955"/>
      <c r="G1" s="955"/>
      <c r="H1" s="955"/>
      <c r="I1" s="955"/>
      <c r="J1" s="955"/>
      <c r="K1" s="955"/>
      <c r="L1" s="955"/>
      <c r="M1" s="955"/>
      <c r="N1" s="955"/>
    </row>
    <row r="2" spans="1:19" s="2" customFormat="1" ht="18.75" x14ac:dyDescent="0.25">
      <c r="A2" s="956" t="s">
        <v>139</v>
      </c>
      <c r="B2" s="956"/>
      <c r="C2" s="956"/>
      <c r="D2" s="956"/>
      <c r="E2" s="956"/>
      <c r="F2" s="956"/>
      <c r="G2" s="956"/>
      <c r="H2" s="956"/>
      <c r="I2" s="956"/>
      <c r="J2" s="956"/>
      <c r="K2" s="956"/>
      <c r="L2" s="956"/>
      <c r="M2" s="956"/>
      <c r="N2" s="956"/>
    </row>
    <row r="3" spans="1:19" s="2" customFormat="1" ht="45" x14ac:dyDescent="0.25">
      <c r="A3" s="45" t="s">
        <v>0</v>
      </c>
      <c r="B3" s="37" t="s">
        <v>5</v>
      </c>
      <c r="C3" s="37" t="s">
        <v>10</v>
      </c>
      <c r="D3" s="38" t="s">
        <v>8</v>
      </c>
      <c r="E3" s="38" t="s">
        <v>67</v>
      </c>
      <c r="F3" s="38" t="s">
        <v>34</v>
      </c>
      <c r="G3" s="39" t="s">
        <v>41</v>
      </c>
      <c r="H3" s="39" t="s">
        <v>2</v>
      </c>
      <c r="I3" s="39" t="s">
        <v>3</v>
      </c>
      <c r="J3" s="37" t="s">
        <v>9</v>
      </c>
      <c r="K3" s="37" t="s">
        <v>1</v>
      </c>
      <c r="L3" s="37" t="s">
        <v>4</v>
      </c>
      <c r="M3" s="40" t="s">
        <v>12</v>
      </c>
      <c r="N3" s="41" t="s">
        <v>11</v>
      </c>
    </row>
    <row r="4" spans="1:19" s="23" customFormat="1" ht="15.75" thickBot="1" x14ac:dyDescent="0.3">
      <c r="A4" s="549">
        <v>44228</v>
      </c>
      <c r="B4" s="203" t="s">
        <v>192</v>
      </c>
      <c r="C4" s="530"/>
      <c r="D4" s="530"/>
      <c r="E4" s="603"/>
      <c r="F4" s="603">
        <v>5</v>
      </c>
      <c r="G4" s="24">
        <v>5</v>
      </c>
      <c r="H4" s="36"/>
      <c r="I4" s="48"/>
      <c r="J4" s="46"/>
      <c r="K4" s="48"/>
      <c r="L4" s="48"/>
      <c r="M4" s="48"/>
      <c r="N4" s="48"/>
    </row>
    <row r="5" spans="1:19" s="71" customFormat="1" ht="15.75" thickBot="1" x14ac:dyDescent="0.3">
      <c r="A5" s="115"/>
      <c r="B5" s="114"/>
      <c r="C5" s="189"/>
      <c r="D5" s="193" t="s">
        <v>49</v>
      </c>
      <c r="E5" s="194">
        <f>E4</f>
        <v>0</v>
      </c>
      <c r="F5" s="195">
        <f>SUM(F4:F4)</f>
        <v>5</v>
      </c>
      <c r="G5" s="196">
        <f>F5-E5</f>
        <v>5</v>
      </c>
      <c r="H5" s="190"/>
      <c r="I5" s="114"/>
      <c r="J5" s="114"/>
      <c r="K5" s="56"/>
      <c r="L5" s="56"/>
      <c r="M5" s="56"/>
      <c r="N5" s="56"/>
      <c r="O5" s="118"/>
      <c r="P5" s="118"/>
      <c r="Q5" s="118"/>
      <c r="R5" s="118"/>
      <c r="S5" s="118"/>
    </row>
    <row r="6" spans="1:19" s="71" customFormat="1" x14ac:dyDescent="0.25">
      <c r="A6" s="115"/>
      <c r="B6" s="114"/>
      <c r="C6" s="114"/>
      <c r="D6" s="191"/>
      <c r="E6" s="191"/>
      <c r="F6" s="192"/>
      <c r="G6" s="191"/>
      <c r="H6" s="116"/>
      <c r="I6" s="114"/>
      <c r="J6" s="114"/>
      <c r="K6" s="56"/>
      <c r="L6" s="56"/>
      <c r="M6" s="56"/>
      <c r="N6" s="56"/>
      <c r="O6" s="118"/>
      <c r="P6" s="118"/>
      <c r="Q6" s="118"/>
      <c r="R6" s="118"/>
      <c r="S6" s="118"/>
    </row>
    <row r="7" spans="1:19" s="71" customFormat="1" x14ac:dyDescent="0.25">
      <c r="A7" s="142"/>
      <c r="B7" s="142"/>
      <c r="C7" s="142"/>
      <c r="D7" s="142"/>
      <c r="E7" s="142"/>
      <c r="F7" s="142"/>
      <c r="G7" s="112"/>
      <c r="H7" s="116"/>
      <c r="I7" s="114"/>
      <c r="J7" s="114"/>
      <c r="K7" s="56"/>
      <c r="L7" s="56"/>
      <c r="M7" s="56"/>
      <c r="N7" s="56"/>
      <c r="O7" s="118"/>
      <c r="P7" s="118"/>
      <c r="Q7" s="118"/>
      <c r="R7" s="118"/>
      <c r="S7" s="118"/>
    </row>
    <row r="8" spans="1:19" x14ac:dyDescent="0.25">
      <c r="A8" s="142"/>
      <c r="B8" s="142"/>
      <c r="C8" s="142"/>
      <c r="D8" s="197"/>
      <c r="E8" s="197"/>
      <c r="F8" s="197"/>
      <c r="G8" s="198"/>
      <c r="H8" s="199"/>
      <c r="I8" s="199"/>
      <c r="J8" s="199"/>
      <c r="K8" s="199"/>
      <c r="L8" s="199"/>
      <c r="M8" s="199"/>
      <c r="N8" s="199"/>
      <c r="O8" s="188"/>
      <c r="P8" s="188"/>
      <c r="Q8" s="188"/>
      <c r="R8" s="188"/>
      <c r="S8" s="188"/>
    </row>
    <row r="9" spans="1:19" s="71" customFormat="1" x14ac:dyDescent="0.25">
      <c r="A9" s="142"/>
      <c r="B9" s="142"/>
      <c r="C9" s="142"/>
      <c r="D9" s="142"/>
      <c r="E9" s="142"/>
      <c r="F9" s="142"/>
      <c r="G9" s="112"/>
      <c r="H9" s="116"/>
      <c r="I9" s="114"/>
      <c r="J9" s="114"/>
      <c r="K9" s="56"/>
      <c r="L9" s="56"/>
      <c r="M9" s="56"/>
      <c r="N9" s="56"/>
      <c r="O9" s="118"/>
      <c r="P9" s="118"/>
      <c r="Q9" s="118"/>
      <c r="R9" s="118"/>
      <c r="S9" s="118"/>
    </row>
    <row r="10" spans="1:19" s="96" customFormat="1" x14ac:dyDescent="0.25">
      <c r="A10" s="142"/>
      <c r="B10" s="142"/>
      <c r="C10" s="142"/>
      <c r="D10" s="142"/>
      <c r="E10" s="142"/>
      <c r="F10" s="142"/>
      <c r="G10" s="121"/>
      <c r="H10" s="116"/>
      <c r="I10" s="112"/>
      <c r="J10" s="114"/>
      <c r="K10" s="56"/>
      <c r="L10" s="56"/>
      <c r="M10" s="56"/>
      <c r="N10" s="58"/>
      <c r="O10" s="74"/>
      <c r="P10" s="74"/>
      <c r="Q10" s="74"/>
      <c r="R10" s="74"/>
      <c r="S10" s="74"/>
    </row>
    <row r="11" spans="1:19" s="27" customFormat="1" x14ac:dyDescent="0.25">
      <c r="A11" s="142"/>
      <c r="B11" s="142"/>
      <c r="C11" s="142"/>
      <c r="D11" s="142"/>
      <c r="E11" s="142"/>
      <c r="F11" s="142"/>
      <c r="G11" s="185"/>
      <c r="H11" s="142"/>
      <c r="I11" s="117"/>
      <c r="J11" s="113"/>
      <c r="K11" s="186"/>
      <c r="L11" s="186"/>
      <c r="M11" s="56"/>
      <c r="N11" s="58"/>
      <c r="O11" s="57"/>
      <c r="P11" s="57"/>
      <c r="Q11" s="57"/>
      <c r="R11" s="57"/>
      <c r="S11" s="57"/>
    </row>
    <row r="12" spans="1:19" s="27" customFormat="1" x14ac:dyDescent="0.25">
      <c r="A12" s="142"/>
      <c r="B12" s="142"/>
      <c r="C12" s="142"/>
      <c r="D12" s="142"/>
      <c r="E12" s="142"/>
      <c r="F12" s="142"/>
      <c r="G12" s="185"/>
      <c r="H12" s="142"/>
      <c r="I12" s="117"/>
      <c r="J12" s="113"/>
      <c r="K12" s="186"/>
      <c r="L12" s="186"/>
      <c r="M12" s="56"/>
      <c r="N12" s="58"/>
      <c r="O12" s="57"/>
      <c r="P12" s="57"/>
      <c r="Q12" s="57"/>
      <c r="R12" s="57"/>
      <c r="S12" s="57"/>
    </row>
    <row r="13" spans="1:19" s="27" customFormat="1" x14ac:dyDescent="0.25">
      <c r="A13"/>
      <c r="B13"/>
      <c r="C13" s="159"/>
      <c r="D13" s="163"/>
      <c r="E13" s="164"/>
      <c r="F13" s="164"/>
      <c r="G13" s="164"/>
      <c r="H13" s="164"/>
      <c r="I13" s="164"/>
      <c r="J13" s="164"/>
      <c r="K13" s="165"/>
      <c r="L13" s="165"/>
      <c r="M13" s="166"/>
      <c r="N13" s="161"/>
      <c r="O13" s="166"/>
      <c r="P13" s="57"/>
      <c r="Q13" s="57"/>
      <c r="R13" s="57"/>
      <c r="S13" s="57"/>
    </row>
    <row r="14" spans="1:19" s="27" customFormat="1" x14ac:dyDescent="0.25">
      <c r="A14"/>
      <c r="B14"/>
      <c r="C14" s="159"/>
      <c r="D14" s="163"/>
      <c r="E14" s="167"/>
      <c r="F14" s="168"/>
      <c r="G14" s="167"/>
      <c r="H14" s="169"/>
      <c r="I14" s="170"/>
      <c r="J14" s="171"/>
      <c r="K14" s="165"/>
      <c r="L14" s="165"/>
      <c r="M14" s="166"/>
      <c r="N14" s="161"/>
      <c r="O14" s="166"/>
      <c r="P14" s="57"/>
      <c r="Q14" s="57"/>
      <c r="R14" s="57"/>
      <c r="S14" s="57"/>
    </row>
    <row r="15" spans="1:19" s="27" customFormat="1" x14ac:dyDescent="0.25">
      <c r="A15"/>
      <c r="B15"/>
      <c r="C15" s="159"/>
      <c r="D15" s="163"/>
      <c r="E15" s="167"/>
      <c r="F15" s="168"/>
      <c r="G15" s="167"/>
      <c r="H15" s="169"/>
      <c r="I15" s="170"/>
      <c r="J15" s="171"/>
      <c r="K15" s="165"/>
      <c r="L15" s="165"/>
      <c r="M15" s="166"/>
      <c r="N15" s="161"/>
      <c r="O15" s="166"/>
      <c r="P15" s="57"/>
      <c r="Q15" s="57"/>
      <c r="R15" s="57"/>
      <c r="S15" s="57"/>
    </row>
    <row r="16" spans="1:19" s="27" customFormat="1" x14ac:dyDescent="0.25">
      <c r="A16"/>
      <c r="B16"/>
      <c r="C16" s="159"/>
      <c r="D16" s="163"/>
      <c r="E16" s="167"/>
      <c r="F16" s="168"/>
      <c r="G16" s="167"/>
      <c r="H16" s="169"/>
      <c r="I16" s="170"/>
      <c r="J16" s="171"/>
      <c r="K16" s="165"/>
      <c r="L16" s="165"/>
      <c r="M16" s="166"/>
      <c r="N16" s="161"/>
      <c r="O16" s="166"/>
      <c r="P16" s="57"/>
      <c r="Q16" s="57"/>
      <c r="R16" s="57"/>
      <c r="S16" s="57"/>
    </row>
    <row r="17" spans="1:19" s="27" customFormat="1" x14ac:dyDescent="0.25">
      <c r="A17"/>
      <c r="B17"/>
      <c r="C17" s="159"/>
      <c r="D17" s="163"/>
      <c r="E17" s="167"/>
      <c r="F17" s="168"/>
      <c r="G17" s="167"/>
      <c r="H17" s="169"/>
      <c r="I17" s="170"/>
      <c r="J17" s="171"/>
      <c r="K17" s="165"/>
      <c r="L17" s="165"/>
      <c r="M17" s="166"/>
      <c r="N17" s="172"/>
      <c r="O17" s="166"/>
      <c r="P17" s="57"/>
      <c r="Q17" s="57"/>
      <c r="R17" s="57"/>
      <c r="S17" s="57"/>
    </row>
    <row r="18" spans="1:19" s="98" customFormat="1" x14ac:dyDescent="0.25">
      <c r="A18"/>
      <c r="B18"/>
      <c r="C18" s="159"/>
      <c r="D18" s="173"/>
      <c r="E18" s="167"/>
      <c r="F18" s="167"/>
      <c r="G18" s="167"/>
      <c r="H18" s="169"/>
      <c r="I18" s="173"/>
      <c r="J18" s="174"/>
      <c r="K18" s="160"/>
      <c r="L18" s="160"/>
      <c r="M18" s="160"/>
      <c r="N18" s="161"/>
      <c r="O18" s="162"/>
      <c r="P18" s="74"/>
      <c r="Q18" s="74"/>
      <c r="R18" s="74"/>
      <c r="S18" s="74"/>
    </row>
    <row r="19" spans="1:19" s="27" customFormat="1" x14ac:dyDescent="0.25">
      <c r="A19"/>
      <c r="B19"/>
      <c r="C19" s="159"/>
      <c r="D19" s="163"/>
      <c r="E19" s="167"/>
      <c r="F19" s="168"/>
      <c r="G19" s="163"/>
      <c r="H19" s="169"/>
      <c r="I19" s="170"/>
      <c r="J19" s="171"/>
      <c r="K19" s="165"/>
      <c r="L19" s="165"/>
      <c r="M19" s="166"/>
      <c r="N19" s="172"/>
      <c r="O19" s="166"/>
      <c r="P19" s="57"/>
      <c r="Q19" s="57"/>
      <c r="R19" s="57"/>
      <c r="S19" s="57"/>
    </row>
    <row r="20" spans="1:19" s="27" customFormat="1" x14ac:dyDescent="0.25">
      <c r="A20"/>
      <c r="B20"/>
      <c r="C20" s="159"/>
      <c r="D20" s="163"/>
      <c r="E20" s="167"/>
      <c r="F20" s="168"/>
      <c r="G20" s="163"/>
      <c r="H20" s="169"/>
      <c r="I20" s="170"/>
      <c r="J20" s="171"/>
      <c r="K20" s="165"/>
      <c r="L20" s="165"/>
      <c r="M20" s="166"/>
      <c r="N20" s="172"/>
      <c r="O20" s="166"/>
      <c r="P20" s="57"/>
      <c r="Q20" s="57"/>
      <c r="R20" s="57"/>
      <c r="S20" s="57"/>
    </row>
    <row r="21" spans="1:19" s="27" customFormat="1" x14ac:dyDescent="0.25">
      <c r="A21"/>
      <c r="B21"/>
      <c r="C21" s="159"/>
      <c r="D21" s="163"/>
      <c r="E21" s="167"/>
      <c r="F21" s="168"/>
      <c r="G21" s="163"/>
      <c r="H21" s="169"/>
      <c r="I21" s="170"/>
      <c r="J21" s="171"/>
      <c r="K21" s="165"/>
      <c r="L21" s="165"/>
      <c r="M21" s="166"/>
      <c r="N21" s="172"/>
      <c r="O21" s="166"/>
      <c r="P21" s="57"/>
      <c r="Q21" s="57"/>
      <c r="R21" s="57"/>
      <c r="S21" s="57"/>
    </row>
    <row r="22" spans="1:19" s="27" customFormat="1" x14ac:dyDescent="0.25">
      <c r="A22"/>
      <c r="B22"/>
      <c r="C22" s="159"/>
      <c r="D22" s="163"/>
      <c r="E22" s="167"/>
      <c r="F22" s="168"/>
      <c r="G22" s="163"/>
      <c r="H22" s="169"/>
      <c r="I22" s="170"/>
      <c r="J22" s="171"/>
      <c r="K22" s="165"/>
      <c r="L22" s="165"/>
      <c r="M22" s="166"/>
      <c r="N22" s="172"/>
      <c r="O22" s="166"/>
      <c r="P22" s="57"/>
      <c r="Q22" s="57"/>
      <c r="R22" s="57"/>
      <c r="S22" s="57"/>
    </row>
    <row r="23" spans="1:19" s="27" customFormat="1" x14ac:dyDescent="0.25">
      <c r="A23"/>
      <c r="B23"/>
      <c r="C23" s="159"/>
      <c r="D23" s="163"/>
      <c r="E23" s="167"/>
      <c r="F23" s="168"/>
      <c r="G23" s="163"/>
      <c r="H23" s="169"/>
      <c r="I23" s="170"/>
      <c r="J23" s="171"/>
      <c r="K23" s="165"/>
      <c r="L23" s="165"/>
      <c r="M23" s="166"/>
      <c r="N23" s="172"/>
      <c r="O23" s="166"/>
      <c r="P23" s="57"/>
      <c r="Q23" s="57"/>
      <c r="R23" s="57"/>
      <c r="S23" s="57"/>
    </row>
    <row r="24" spans="1:19" s="27" customFormat="1" x14ac:dyDescent="0.25">
      <c r="A24" s="137"/>
      <c r="B24" s="150"/>
      <c r="C24" s="170"/>
      <c r="D24" s="163"/>
      <c r="E24" s="167"/>
      <c r="F24" s="168"/>
      <c r="G24" s="163"/>
      <c r="H24" s="169"/>
      <c r="I24" s="170"/>
      <c r="J24" s="171"/>
      <c r="K24" s="165"/>
      <c r="L24" s="165"/>
      <c r="M24" s="166"/>
      <c r="N24" s="172"/>
      <c r="O24" s="166"/>
      <c r="P24" s="57"/>
      <c r="Q24" s="57"/>
      <c r="R24" s="57"/>
      <c r="S24" s="57"/>
    </row>
    <row r="25" spans="1:19" s="27" customFormat="1" x14ac:dyDescent="0.25">
      <c r="A25" s="137"/>
      <c r="B25" s="150"/>
      <c r="C25" s="170"/>
      <c r="D25" s="163"/>
      <c r="E25" s="167"/>
      <c r="F25" s="168"/>
      <c r="G25" s="163"/>
      <c r="H25" s="169"/>
      <c r="I25" s="170"/>
      <c r="J25" s="171"/>
      <c r="K25" s="165"/>
      <c r="L25" s="165"/>
      <c r="M25" s="166"/>
      <c r="N25" s="172"/>
      <c r="O25" s="166"/>
      <c r="P25" s="57"/>
      <c r="Q25" s="57"/>
      <c r="R25" s="57"/>
      <c r="S25" s="57"/>
    </row>
    <row r="26" spans="1:19" s="27" customFormat="1" x14ac:dyDescent="0.25">
      <c r="A26" s="137"/>
      <c r="B26" s="150"/>
      <c r="C26" s="170"/>
      <c r="D26" s="163"/>
      <c r="E26" s="167"/>
      <c r="F26" s="168"/>
      <c r="G26" s="163"/>
      <c r="H26" s="169"/>
      <c r="I26" s="170"/>
      <c r="J26" s="171"/>
      <c r="K26" s="165"/>
      <c r="L26" s="165"/>
      <c r="M26" s="166"/>
      <c r="N26" s="172"/>
      <c r="O26" s="166"/>
      <c r="P26" s="57"/>
      <c r="Q26" s="57"/>
      <c r="R26" s="57"/>
      <c r="S26" s="57"/>
    </row>
    <row r="27" spans="1:19" s="27" customFormat="1" x14ac:dyDescent="0.25">
      <c r="A27" s="137"/>
      <c r="B27" s="150"/>
      <c r="C27" s="170"/>
      <c r="D27" s="163"/>
      <c r="E27" s="167"/>
      <c r="F27" s="168"/>
      <c r="G27" s="163"/>
      <c r="H27" s="169"/>
      <c r="I27" s="170"/>
      <c r="J27" s="171"/>
      <c r="K27" s="165"/>
      <c r="L27" s="165"/>
      <c r="M27" s="166"/>
      <c r="N27" s="172"/>
      <c r="O27" s="166"/>
      <c r="P27" s="57"/>
      <c r="Q27" s="57"/>
      <c r="R27" s="57"/>
      <c r="S27" s="57"/>
    </row>
    <row r="28" spans="1:19" s="27" customFormat="1" x14ac:dyDescent="0.25">
      <c r="A28" s="137"/>
      <c r="B28" s="150"/>
      <c r="C28" s="170"/>
      <c r="D28" s="163"/>
      <c r="E28" s="167"/>
      <c r="F28" s="168"/>
      <c r="G28" s="163"/>
      <c r="H28" s="169"/>
      <c r="I28" s="170"/>
      <c r="J28" s="171"/>
      <c r="K28" s="165"/>
      <c r="L28" s="165"/>
      <c r="M28" s="166"/>
      <c r="N28" s="172"/>
      <c r="O28" s="166"/>
      <c r="P28" s="57"/>
      <c r="Q28" s="57"/>
      <c r="R28" s="57"/>
      <c r="S28" s="57"/>
    </row>
    <row r="29" spans="1:19" s="27" customFormat="1" x14ac:dyDescent="0.25">
      <c r="A29" s="137"/>
      <c r="B29" s="150"/>
      <c r="C29" s="170"/>
      <c r="D29" s="163"/>
      <c r="E29" s="167"/>
      <c r="F29" s="168"/>
      <c r="G29" s="163"/>
      <c r="H29" s="169"/>
      <c r="I29" s="170"/>
      <c r="J29" s="171"/>
      <c r="K29" s="165"/>
      <c r="L29" s="165"/>
      <c r="M29" s="166"/>
      <c r="N29" s="172"/>
      <c r="O29" s="166"/>
      <c r="P29" s="57"/>
      <c r="Q29" s="57"/>
      <c r="R29" s="57"/>
      <c r="S29" s="57"/>
    </row>
    <row r="30" spans="1:19" s="27" customFormat="1" x14ac:dyDescent="0.25">
      <c r="A30" s="136"/>
      <c r="B30" s="151"/>
      <c r="C30" s="175"/>
      <c r="D30" s="176"/>
      <c r="E30" s="177"/>
      <c r="F30" s="177"/>
      <c r="G30" s="177"/>
      <c r="H30" s="169"/>
      <c r="I30" s="170"/>
      <c r="J30" s="167"/>
      <c r="K30" s="165"/>
      <c r="L30" s="165"/>
      <c r="M30" s="160"/>
      <c r="N30" s="161"/>
      <c r="O30" s="166"/>
      <c r="P30" s="57"/>
      <c r="Q30" s="57"/>
      <c r="R30" s="57"/>
      <c r="S30" s="57"/>
    </row>
    <row r="31" spans="1:19" s="96" customFormat="1" x14ac:dyDescent="0.25">
      <c r="A31" s="136"/>
      <c r="B31" s="151"/>
      <c r="C31" s="175"/>
      <c r="D31" s="176"/>
      <c r="E31" s="177"/>
      <c r="F31" s="177"/>
      <c r="G31" s="177"/>
      <c r="H31" s="169"/>
      <c r="I31" s="173"/>
      <c r="J31" s="174"/>
      <c r="K31" s="160"/>
      <c r="L31" s="160"/>
      <c r="M31" s="160"/>
      <c r="N31" s="161"/>
      <c r="O31" s="162"/>
      <c r="P31" s="74"/>
      <c r="Q31" s="74"/>
      <c r="R31" s="74"/>
      <c r="S31" s="74"/>
    </row>
    <row r="32" spans="1:19" s="27" customFormat="1" x14ac:dyDescent="0.25">
      <c r="A32" s="137"/>
      <c r="B32" s="150"/>
      <c r="C32" s="170"/>
      <c r="D32" s="163"/>
      <c r="E32" s="167"/>
      <c r="F32" s="168"/>
      <c r="G32" s="167"/>
      <c r="H32" s="169"/>
      <c r="I32" s="170"/>
      <c r="J32" s="171"/>
      <c r="K32" s="165"/>
      <c r="L32" s="165"/>
      <c r="M32" s="166"/>
      <c r="N32" s="172"/>
      <c r="O32" s="166"/>
      <c r="P32" s="57"/>
      <c r="Q32" s="57"/>
      <c r="R32" s="57"/>
      <c r="S32" s="57"/>
    </row>
    <row r="33" spans="1:19" s="27" customFormat="1" x14ac:dyDescent="0.25">
      <c r="A33" s="137"/>
      <c r="B33" s="150"/>
      <c r="C33" s="170"/>
      <c r="D33" s="163"/>
      <c r="E33" s="167"/>
      <c r="F33" s="168"/>
      <c r="G33" s="167"/>
      <c r="H33" s="169"/>
      <c r="I33" s="170"/>
      <c r="J33" s="171"/>
      <c r="K33" s="165"/>
      <c r="L33" s="165"/>
      <c r="M33" s="166"/>
      <c r="N33" s="172"/>
      <c r="O33" s="166"/>
      <c r="P33" s="57"/>
      <c r="Q33" s="57"/>
      <c r="R33" s="57"/>
      <c r="S33" s="57"/>
    </row>
    <row r="34" spans="1:19" s="27" customFormat="1" x14ac:dyDescent="0.25">
      <c r="A34" s="137"/>
      <c r="B34" s="150"/>
      <c r="C34" s="170"/>
      <c r="D34" s="163"/>
      <c r="E34" s="167"/>
      <c r="F34" s="168"/>
      <c r="G34" s="167"/>
      <c r="H34" s="169"/>
      <c r="I34" s="170"/>
      <c r="J34" s="171"/>
      <c r="K34" s="165"/>
      <c r="L34" s="165"/>
      <c r="M34" s="166"/>
      <c r="N34" s="172"/>
      <c r="O34" s="166"/>
      <c r="P34" s="57"/>
      <c r="Q34" s="57"/>
      <c r="R34" s="57"/>
      <c r="S34" s="57"/>
    </row>
    <row r="35" spans="1:19" s="27" customFormat="1" x14ac:dyDescent="0.25">
      <c r="A35" s="137"/>
      <c r="B35" s="150"/>
      <c r="C35" s="170"/>
      <c r="D35" s="163"/>
      <c r="E35" s="167"/>
      <c r="F35" s="168"/>
      <c r="G35" s="167"/>
      <c r="H35" s="169"/>
      <c r="I35" s="170"/>
      <c r="J35" s="171"/>
      <c r="K35" s="165"/>
      <c r="L35" s="165"/>
      <c r="M35" s="166"/>
      <c r="N35" s="172"/>
      <c r="O35" s="166"/>
      <c r="P35" s="57"/>
      <c r="Q35" s="57"/>
      <c r="R35" s="57"/>
      <c r="S35" s="57"/>
    </row>
    <row r="36" spans="1:19" s="27" customFormat="1" x14ac:dyDescent="0.25">
      <c r="A36" s="137"/>
      <c r="B36" s="150"/>
      <c r="C36" s="170"/>
      <c r="D36" s="163"/>
      <c r="E36" s="167"/>
      <c r="F36" s="168"/>
      <c r="G36" s="167"/>
      <c r="H36" s="169"/>
      <c r="I36" s="170"/>
      <c r="J36" s="171"/>
      <c r="K36" s="165"/>
      <c r="L36" s="165"/>
      <c r="M36" s="166"/>
      <c r="N36" s="172"/>
      <c r="O36" s="166"/>
      <c r="P36" s="57"/>
      <c r="Q36" s="57"/>
      <c r="R36" s="57"/>
      <c r="S36" s="57"/>
    </row>
    <row r="37" spans="1:19" s="27" customFormat="1" x14ac:dyDescent="0.25">
      <c r="A37" s="137"/>
      <c r="B37" s="150"/>
      <c r="C37" s="170"/>
      <c r="D37" s="163"/>
      <c r="E37" s="167"/>
      <c r="F37" s="168"/>
      <c r="G37" s="167"/>
      <c r="H37" s="169"/>
      <c r="I37" s="170"/>
      <c r="J37" s="171"/>
      <c r="K37" s="165"/>
      <c r="L37" s="165"/>
      <c r="M37" s="166"/>
      <c r="N37" s="172"/>
      <c r="O37" s="166"/>
      <c r="P37" s="57"/>
      <c r="Q37" s="57"/>
      <c r="R37" s="57"/>
      <c r="S37" s="57"/>
    </row>
    <row r="38" spans="1:19" s="27" customFormat="1" x14ac:dyDescent="0.25">
      <c r="A38" s="137"/>
      <c r="B38" s="150"/>
      <c r="C38" s="170"/>
      <c r="D38" s="163"/>
      <c r="E38" s="167"/>
      <c r="F38" s="168"/>
      <c r="G38" s="167"/>
      <c r="H38" s="169"/>
      <c r="I38" s="170"/>
      <c r="J38" s="171"/>
      <c r="K38" s="165"/>
      <c r="L38" s="165"/>
      <c r="M38" s="166"/>
      <c r="N38" s="172"/>
      <c r="O38" s="166"/>
      <c r="P38" s="57"/>
      <c r="Q38" s="57"/>
      <c r="R38" s="57"/>
      <c r="S38" s="57"/>
    </row>
    <row r="39" spans="1:19" s="27" customFormat="1" x14ac:dyDescent="0.25">
      <c r="A39" s="137"/>
      <c r="B39" s="150"/>
      <c r="C39" s="170"/>
      <c r="D39" s="163"/>
      <c r="E39" s="167"/>
      <c r="F39" s="168"/>
      <c r="G39" s="167"/>
      <c r="H39" s="169"/>
      <c r="I39" s="170"/>
      <c r="J39" s="171"/>
      <c r="K39" s="165"/>
      <c r="L39" s="165"/>
      <c r="M39" s="166"/>
      <c r="N39" s="172"/>
      <c r="O39" s="166"/>
      <c r="P39" s="57"/>
      <c r="Q39" s="57"/>
      <c r="R39" s="57"/>
      <c r="S39" s="57"/>
    </row>
    <row r="40" spans="1:19" s="27" customFormat="1" x14ac:dyDescent="0.25">
      <c r="A40" s="136"/>
      <c r="B40" s="151"/>
      <c r="C40" s="175"/>
      <c r="D40" s="176"/>
      <c r="E40" s="177"/>
      <c r="F40" s="177"/>
      <c r="G40" s="177"/>
      <c r="H40" s="169"/>
      <c r="I40" s="170"/>
      <c r="J40" s="167"/>
      <c r="K40" s="165"/>
      <c r="L40" s="165"/>
      <c r="M40" s="160"/>
      <c r="N40" s="161"/>
      <c r="O40" s="166"/>
      <c r="P40" s="57"/>
      <c r="Q40" s="57"/>
      <c r="R40" s="57"/>
      <c r="S40" s="57"/>
    </row>
    <row r="41" spans="1:19" s="96" customFormat="1" x14ac:dyDescent="0.25">
      <c r="A41" s="136"/>
      <c r="B41" s="151"/>
      <c r="C41" s="175"/>
      <c r="D41" s="176"/>
      <c r="E41" s="177"/>
      <c r="F41" s="177"/>
      <c r="G41" s="177"/>
      <c r="H41" s="169"/>
      <c r="I41" s="173"/>
      <c r="J41" s="174"/>
      <c r="K41" s="160"/>
      <c r="L41" s="160"/>
      <c r="M41" s="160"/>
      <c r="N41" s="161"/>
      <c r="O41" s="162"/>
      <c r="P41" s="74"/>
      <c r="Q41" s="74"/>
      <c r="R41" s="74"/>
      <c r="S41" s="74"/>
    </row>
    <row r="42" spans="1:19" s="27" customFormat="1" x14ac:dyDescent="0.25">
      <c r="A42" s="137"/>
      <c r="B42" s="150"/>
      <c r="C42" s="170"/>
      <c r="D42" s="163"/>
      <c r="E42" s="167"/>
      <c r="F42" s="168"/>
      <c r="G42" s="167"/>
      <c r="H42" s="169"/>
      <c r="I42" s="170"/>
      <c r="J42" s="171"/>
      <c r="K42" s="165"/>
      <c r="L42" s="165"/>
      <c r="M42" s="166"/>
      <c r="N42" s="172"/>
      <c r="O42" s="166"/>
      <c r="P42" s="57"/>
      <c r="Q42" s="57"/>
      <c r="R42" s="57"/>
      <c r="S42" s="57"/>
    </row>
    <row r="43" spans="1:19" s="27" customFormat="1" x14ac:dyDescent="0.25">
      <c r="A43" s="137"/>
      <c r="B43" s="150"/>
      <c r="C43" s="170"/>
      <c r="D43" s="163"/>
      <c r="E43" s="167"/>
      <c r="F43" s="168"/>
      <c r="G43" s="167"/>
      <c r="H43" s="169"/>
      <c r="I43" s="170"/>
      <c r="J43" s="171"/>
      <c r="K43" s="165"/>
      <c r="L43" s="165"/>
      <c r="M43" s="166"/>
      <c r="N43" s="172"/>
      <c r="O43" s="166"/>
      <c r="P43" s="57"/>
      <c r="Q43" s="57"/>
      <c r="R43" s="57"/>
      <c r="S43" s="57"/>
    </row>
    <row r="44" spans="1:19" s="27" customFormat="1" x14ac:dyDescent="0.25">
      <c r="A44" s="137"/>
      <c r="B44" s="150"/>
      <c r="C44" s="170"/>
      <c r="D44" s="163"/>
      <c r="E44" s="167"/>
      <c r="F44" s="168"/>
      <c r="G44" s="167"/>
      <c r="H44" s="169"/>
      <c r="I44" s="170"/>
      <c r="J44" s="171"/>
      <c r="K44" s="165"/>
      <c r="L44" s="165"/>
      <c r="M44" s="166"/>
      <c r="N44" s="172"/>
      <c r="O44" s="166"/>
      <c r="P44" s="57"/>
      <c r="Q44" s="57"/>
      <c r="R44" s="57"/>
      <c r="S44" s="57"/>
    </row>
    <row r="45" spans="1:19" s="27" customFormat="1" x14ac:dyDescent="0.25">
      <c r="A45" s="137"/>
      <c r="B45" s="150"/>
      <c r="C45" s="170"/>
      <c r="D45" s="163"/>
      <c r="E45" s="167"/>
      <c r="F45" s="168"/>
      <c r="G45" s="167"/>
      <c r="H45" s="169"/>
      <c r="I45" s="170"/>
      <c r="J45" s="171"/>
      <c r="K45" s="165"/>
      <c r="L45" s="165"/>
      <c r="M45" s="166"/>
      <c r="N45" s="172"/>
      <c r="O45" s="166"/>
      <c r="P45" s="57"/>
      <c r="Q45" s="57"/>
      <c r="R45" s="57"/>
      <c r="S45" s="57"/>
    </row>
    <row r="46" spans="1:19" s="27" customFormat="1" x14ac:dyDescent="0.25">
      <c r="A46" s="137"/>
      <c r="B46" s="150"/>
      <c r="C46" s="170"/>
      <c r="D46" s="163"/>
      <c r="E46" s="167"/>
      <c r="F46" s="168"/>
      <c r="G46" s="167"/>
      <c r="H46" s="169"/>
      <c r="I46" s="170"/>
      <c r="J46" s="171"/>
      <c r="K46" s="165"/>
      <c r="L46" s="165"/>
      <c r="M46" s="166"/>
      <c r="N46" s="172"/>
      <c r="O46" s="166"/>
      <c r="P46" s="57"/>
      <c r="Q46" s="57"/>
      <c r="R46" s="57"/>
      <c r="S46" s="57"/>
    </row>
    <row r="47" spans="1:19" s="27" customFormat="1" x14ac:dyDescent="0.25">
      <c r="A47" s="137"/>
      <c r="B47" s="150"/>
      <c r="C47" s="170"/>
      <c r="D47" s="163"/>
      <c r="E47" s="167"/>
      <c r="F47" s="168"/>
      <c r="G47" s="167"/>
      <c r="H47" s="169"/>
      <c r="I47" s="170"/>
      <c r="J47" s="171"/>
      <c r="K47" s="165"/>
      <c r="L47" s="165"/>
      <c r="M47" s="166"/>
      <c r="N47" s="172"/>
      <c r="O47" s="166"/>
      <c r="P47" s="57"/>
      <c r="Q47" s="57"/>
      <c r="R47" s="57"/>
      <c r="S47" s="57"/>
    </row>
    <row r="48" spans="1:19" s="27" customFormat="1" x14ac:dyDescent="0.25">
      <c r="A48" s="137"/>
      <c r="B48" s="150"/>
      <c r="C48" s="170"/>
      <c r="D48" s="163"/>
      <c r="E48" s="167"/>
      <c r="F48" s="168"/>
      <c r="G48" s="167"/>
      <c r="H48" s="169"/>
      <c r="I48" s="170"/>
      <c r="J48" s="171"/>
      <c r="K48" s="165"/>
      <c r="L48" s="165"/>
      <c r="M48" s="166"/>
      <c r="N48" s="172"/>
      <c r="O48" s="166"/>
      <c r="P48" s="57"/>
      <c r="Q48" s="57"/>
      <c r="R48" s="57"/>
      <c r="S48" s="57"/>
    </row>
    <row r="49" spans="1:19" s="27" customFormat="1" x14ac:dyDescent="0.25">
      <c r="A49" s="137"/>
      <c r="B49" s="150"/>
      <c r="C49" s="170"/>
      <c r="D49" s="163"/>
      <c r="E49" s="167"/>
      <c r="F49" s="168"/>
      <c r="G49" s="167"/>
      <c r="H49" s="169"/>
      <c r="I49" s="170"/>
      <c r="J49" s="171"/>
      <c r="K49" s="165"/>
      <c r="L49" s="165"/>
      <c r="M49" s="166"/>
      <c r="N49" s="172"/>
      <c r="O49" s="166"/>
      <c r="P49" s="57"/>
      <c r="Q49" s="57"/>
      <c r="R49" s="57"/>
      <c r="S49" s="57"/>
    </row>
    <row r="50" spans="1:19" s="27" customFormat="1" x14ac:dyDescent="0.25">
      <c r="A50" s="137"/>
      <c r="B50" s="150"/>
      <c r="C50" s="170"/>
      <c r="D50" s="163"/>
      <c r="E50" s="167"/>
      <c r="F50" s="168"/>
      <c r="G50" s="167"/>
      <c r="H50" s="169"/>
      <c r="I50" s="170"/>
      <c r="J50" s="171"/>
      <c r="K50" s="165"/>
      <c r="L50" s="165"/>
      <c r="M50" s="166"/>
      <c r="N50" s="172"/>
      <c r="O50" s="166"/>
      <c r="P50" s="57"/>
      <c r="Q50" s="57"/>
      <c r="R50" s="57"/>
      <c r="S50" s="57"/>
    </row>
    <row r="51" spans="1:19" s="27" customFormat="1" x14ac:dyDescent="0.25">
      <c r="A51" s="137"/>
      <c r="B51" s="150"/>
      <c r="C51" s="170"/>
      <c r="D51" s="163"/>
      <c r="E51" s="167"/>
      <c r="F51" s="168"/>
      <c r="G51" s="167"/>
      <c r="H51" s="169"/>
      <c r="I51" s="170"/>
      <c r="J51" s="171"/>
      <c r="K51" s="165"/>
      <c r="L51" s="165"/>
      <c r="M51" s="166"/>
      <c r="N51" s="172"/>
      <c r="O51" s="166"/>
      <c r="P51" s="57"/>
      <c r="Q51" s="57"/>
      <c r="R51" s="57"/>
      <c r="S51" s="57"/>
    </row>
    <row r="52" spans="1:19" s="27" customFormat="1" x14ac:dyDescent="0.25">
      <c r="A52" s="137"/>
      <c r="B52" s="150"/>
      <c r="C52" s="170"/>
      <c r="D52" s="163"/>
      <c r="E52" s="167"/>
      <c r="F52" s="168"/>
      <c r="G52" s="167"/>
      <c r="H52" s="169"/>
      <c r="I52" s="170"/>
      <c r="J52" s="171"/>
      <c r="K52" s="165"/>
      <c r="L52" s="165"/>
      <c r="M52" s="166"/>
      <c r="N52" s="172"/>
      <c r="O52" s="166"/>
      <c r="P52" s="57"/>
      <c r="Q52" s="57"/>
      <c r="R52" s="57"/>
      <c r="S52" s="57"/>
    </row>
    <row r="53" spans="1:19" s="27" customFormat="1" x14ac:dyDescent="0.25">
      <c r="A53" s="136"/>
      <c r="B53" s="151"/>
      <c r="C53" s="175"/>
      <c r="D53" s="176"/>
      <c r="E53" s="177"/>
      <c r="F53" s="177"/>
      <c r="G53" s="177"/>
      <c r="H53" s="169"/>
      <c r="I53" s="170"/>
      <c r="J53" s="167"/>
      <c r="K53" s="165"/>
      <c r="L53" s="165"/>
      <c r="M53" s="160"/>
      <c r="N53" s="161"/>
      <c r="O53" s="166"/>
      <c r="P53" s="57"/>
      <c r="Q53" s="57"/>
      <c r="R53" s="57"/>
      <c r="S53" s="57"/>
    </row>
    <row r="54" spans="1:19" s="27" customFormat="1" x14ac:dyDescent="0.25">
      <c r="A54" s="136"/>
      <c r="B54" s="152"/>
      <c r="C54" s="175"/>
      <c r="D54" s="176"/>
      <c r="E54" s="177"/>
      <c r="F54" s="177"/>
      <c r="G54" s="177"/>
      <c r="H54" s="169"/>
      <c r="I54" s="173"/>
      <c r="J54" s="174"/>
      <c r="K54" s="160"/>
      <c r="L54" s="160"/>
      <c r="M54" s="160"/>
      <c r="N54" s="161"/>
      <c r="O54" s="162"/>
      <c r="P54" s="57"/>
      <c r="Q54" s="57"/>
      <c r="R54" s="57"/>
      <c r="S54" s="57"/>
    </row>
    <row r="55" spans="1:19" s="27" customFormat="1" ht="41.25" customHeight="1" x14ac:dyDescent="0.25">
      <c r="A55" s="137"/>
      <c r="B55" s="150"/>
      <c r="C55" s="170"/>
      <c r="D55" s="163"/>
      <c r="E55" s="167"/>
      <c r="F55" s="167"/>
      <c r="G55" s="163"/>
      <c r="H55" s="169"/>
      <c r="I55" s="170"/>
      <c r="J55" s="171"/>
      <c r="K55" s="165"/>
      <c r="L55" s="165"/>
      <c r="M55" s="166"/>
      <c r="N55" s="172"/>
      <c r="O55" s="166"/>
      <c r="P55" s="57"/>
      <c r="Q55" s="57"/>
      <c r="R55" s="57"/>
      <c r="S55" s="57"/>
    </row>
    <row r="56" spans="1:19" s="27" customFormat="1" x14ac:dyDescent="0.25">
      <c r="A56" s="137"/>
      <c r="B56" s="150"/>
      <c r="C56" s="170"/>
      <c r="D56" s="163"/>
      <c r="E56" s="167"/>
      <c r="F56" s="167"/>
      <c r="G56" s="163"/>
      <c r="H56" s="169"/>
      <c r="I56" s="170"/>
      <c r="J56" s="171"/>
      <c r="K56" s="165"/>
      <c r="L56" s="165"/>
      <c r="M56" s="166"/>
      <c r="N56" s="172"/>
      <c r="O56" s="166"/>
      <c r="P56" s="57"/>
      <c r="Q56" s="57"/>
      <c r="R56" s="57"/>
      <c r="S56" s="57"/>
    </row>
    <row r="57" spans="1:19" s="27" customFormat="1" x14ac:dyDescent="0.25">
      <c r="A57" s="137"/>
      <c r="B57" s="150"/>
      <c r="C57" s="170"/>
      <c r="D57" s="163"/>
      <c r="E57" s="167"/>
      <c r="F57" s="167"/>
      <c r="G57" s="163"/>
      <c r="H57" s="169"/>
      <c r="I57" s="170"/>
      <c r="J57" s="171"/>
      <c r="K57" s="165"/>
      <c r="L57" s="165"/>
      <c r="M57" s="166"/>
      <c r="N57" s="172"/>
      <c r="O57" s="166"/>
      <c r="P57" s="57"/>
      <c r="Q57" s="57"/>
      <c r="R57" s="57"/>
      <c r="S57" s="57"/>
    </row>
    <row r="58" spans="1:19" s="27" customFormat="1" x14ac:dyDescent="0.25">
      <c r="A58" s="137"/>
      <c r="B58" s="150"/>
      <c r="C58" s="170"/>
      <c r="D58" s="163"/>
      <c r="E58" s="167"/>
      <c r="F58" s="167"/>
      <c r="G58" s="163"/>
      <c r="H58" s="169"/>
      <c r="I58" s="170"/>
      <c r="J58" s="171"/>
      <c r="K58" s="165"/>
      <c r="L58" s="165"/>
      <c r="M58" s="166"/>
      <c r="N58" s="172"/>
      <c r="O58" s="166"/>
      <c r="P58" s="57"/>
      <c r="Q58" s="57"/>
      <c r="R58" s="57"/>
      <c r="S58" s="57"/>
    </row>
    <row r="59" spans="1:19" s="27" customFormat="1" x14ac:dyDescent="0.25">
      <c r="A59" s="137"/>
      <c r="B59" s="150"/>
      <c r="C59" s="170"/>
      <c r="D59" s="163"/>
      <c r="E59" s="167"/>
      <c r="F59" s="167"/>
      <c r="G59" s="163"/>
      <c r="H59" s="169"/>
      <c r="I59" s="170"/>
      <c r="J59" s="171"/>
      <c r="K59" s="165"/>
      <c r="L59" s="165"/>
      <c r="M59" s="166"/>
      <c r="N59" s="172"/>
      <c r="O59" s="166"/>
      <c r="P59" s="57"/>
      <c r="Q59" s="57"/>
      <c r="R59" s="57"/>
      <c r="S59" s="57"/>
    </row>
    <row r="60" spans="1:19" s="27" customFormat="1" x14ac:dyDescent="0.25">
      <c r="A60" s="137"/>
      <c r="B60" s="150"/>
      <c r="C60" s="170"/>
      <c r="D60" s="163"/>
      <c r="E60" s="167"/>
      <c r="F60" s="167"/>
      <c r="G60" s="163"/>
      <c r="H60" s="169"/>
      <c r="I60" s="170"/>
      <c r="J60" s="171"/>
      <c r="K60" s="165"/>
      <c r="L60" s="165"/>
      <c r="M60" s="166"/>
      <c r="N60" s="172"/>
      <c r="O60" s="166"/>
      <c r="P60" s="57"/>
      <c r="Q60" s="57"/>
      <c r="R60" s="57"/>
      <c r="S60" s="57"/>
    </row>
    <row r="61" spans="1:19" s="96" customFormat="1" x14ac:dyDescent="0.25">
      <c r="A61" s="136"/>
      <c r="B61" s="151"/>
      <c r="C61" s="175"/>
      <c r="D61" s="176"/>
      <c r="E61" s="177"/>
      <c r="F61" s="177"/>
      <c r="G61" s="177"/>
      <c r="H61" s="169"/>
      <c r="I61" s="173"/>
      <c r="J61" s="174"/>
      <c r="K61" s="160"/>
      <c r="L61" s="160"/>
      <c r="M61" s="160"/>
      <c r="N61" s="161"/>
      <c r="O61" s="162"/>
      <c r="P61" s="74"/>
      <c r="Q61" s="74"/>
      <c r="R61" s="74"/>
      <c r="S61" s="74"/>
    </row>
    <row r="62" spans="1:19" s="27" customFormat="1" x14ac:dyDescent="0.25">
      <c r="A62" s="137"/>
      <c r="B62" s="150"/>
      <c r="C62" s="174"/>
      <c r="D62" s="163"/>
      <c r="E62" s="167"/>
      <c r="F62" s="168"/>
      <c r="G62" s="167"/>
      <c r="H62" s="169"/>
      <c r="I62" s="170"/>
      <c r="J62" s="171"/>
      <c r="K62" s="165"/>
      <c r="L62" s="165"/>
      <c r="M62" s="166"/>
      <c r="N62" s="172"/>
      <c r="O62" s="166"/>
      <c r="P62" s="57"/>
      <c r="Q62" s="57"/>
      <c r="R62" s="57"/>
      <c r="S62" s="57"/>
    </row>
    <row r="63" spans="1:19" s="27" customFormat="1" x14ac:dyDescent="0.25">
      <c r="A63" s="137"/>
      <c r="B63" s="150"/>
      <c r="C63" s="174"/>
      <c r="D63" s="163"/>
      <c r="E63" s="167"/>
      <c r="F63" s="168"/>
      <c r="G63" s="167"/>
      <c r="H63" s="169"/>
      <c r="I63" s="170"/>
      <c r="J63" s="170"/>
      <c r="K63" s="165"/>
      <c r="L63" s="165"/>
      <c r="M63" s="166"/>
      <c r="N63" s="172"/>
      <c r="O63" s="166"/>
      <c r="P63" s="57"/>
      <c r="Q63" s="57"/>
      <c r="R63" s="57"/>
      <c r="S63" s="57"/>
    </row>
    <row r="64" spans="1:19" s="27" customFormat="1" x14ac:dyDescent="0.25">
      <c r="A64" s="137"/>
      <c r="B64" s="150"/>
      <c r="C64" s="174"/>
      <c r="D64" s="163"/>
      <c r="E64" s="167"/>
      <c r="F64" s="168"/>
      <c r="G64" s="167"/>
      <c r="H64" s="169"/>
      <c r="I64" s="170"/>
      <c r="J64" s="170"/>
      <c r="K64" s="165"/>
      <c r="L64" s="165"/>
      <c r="M64" s="166"/>
      <c r="N64" s="161"/>
      <c r="O64" s="166"/>
      <c r="P64" s="57"/>
      <c r="Q64" s="57"/>
      <c r="R64" s="57"/>
      <c r="S64" s="57"/>
    </row>
    <row r="65" spans="1:19" s="27" customFormat="1" x14ac:dyDescent="0.25">
      <c r="A65" s="137"/>
      <c r="B65" s="150"/>
      <c r="C65" s="170"/>
      <c r="D65" s="163"/>
      <c r="E65" s="167"/>
      <c r="F65" s="168"/>
      <c r="G65" s="167"/>
      <c r="H65" s="169"/>
      <c r="I65" s="170"/>
      <c r="J65" s="171"/>
      <c r="K65" s="165"/>
      <c r="L65" s="165"/>
      <c r="M65" s="166"/>
      <c r="N65" s="172"/>
      <c r="O65" s="166"/>
      <c r="P65" s="57"/>
      <c r="Q65" s="57"/>
      <c r="R65" s="57"/>
      <c r="S65" s="57"/>
    </row>
    <row r="66" spans="1:19" s="27" customFormat="1" x14ac:dyDescent="0.25">
      <c r="A66" s="137"/>
      <c r="B66" s="150"/>
      <c r="C66" s="170"/>
      <c r="D66" s="163"/>
      <c r="E66" s="167"/>
      <c r="F66" s="168"/>
      <c r="G66" s="167"/>
      <c r="H66" s="169"/>
      <c r="I66" s="170"/>
      <c r="J66" s="171"/>
      <c r="K66" s="165"/>
      <c r="L66" s="165"/>
      <c r="M66" s="166"/>
      <c r="N66" s="172"/>
      <c r="O66" s="166"/>
      <c r="P66" s="57"/>
      <c r="Q66" s="57"/>
      <c r="R66" s="57"/>
      <c r="S66" s="57"/>
    </row>
    <row r="67" spans="1:19" s="27" customFormat="1" x14ac:dyDescent="0.25">
      <c r="A67" s="137"/>
      <c r="B67" s="150"/>
      <c r="C67" s="174"/>
      <c r="D67" s="163"/>
      <c r="E67" s="167"/>
      <c r="F67" s="168"/>
      <c r="G67" s="167"/>
      <c r="H67" s="169"/>
      <c r="I67" s="170"/>
      <c r="J67" s="171"/>
      <c r="K67" s="165"/>
      <c r="L67" s="165"/>
      <c r="M67" s="166"/>
      <c r="N67" s="172"/>
      <c r="O67" s="166"/>
      <c r="P67" s="57"/>
      <c r="Q67" s="57"/>
      <c r="R67" s="57"/>
      <c r="S67" s="57"/>
    </row>
    <row r="68" spans="1:19" s="27" customFormat="1" x14ac:dyDescent="0.25">
      <c r="A68" s="137"/>
      <c r="B68" s="150"/>
      <c r="C68" s="174"/>
      <c r="D68" s="163"/>
      <c r="E68" s="167"/>
      <c r="F68" s="168"/>
      <c r="G68" s="167"/>
      <c r="H68" s="169"/>
      <c r="I68" s="170"/>
      <c r="J68" s="170"/>
      <c r="K68" s="165"/>
      <c r="L68" s="165"/>
      <c r="M68" s="166"/>
      <c r="N68" s="172"/>
      <c r="O68" s="166"/>
      <c r="P68" s="57"/>
      <c r="Q68" s="57"/>
      <c r="R68" s="57"/>
      <c r="S68" s="57"/>
    </row>
    <row r="69" spans="1:19" s="27" customFormat="1" x14ac:dyDescent="0.25">
      <c r="A69" s="137"/>
      <c r="B69" s="150"/>
      <c r="C69" s="174"/>
      <c r="D69" s="163"/>
      <c r="E69" s="167"/>
      <c r="F69" s="168"/>
      <c r="G69" s="167"/>
      <c r="H69" s="169"/>
      <c r="I69" s="170"/>
      <c r="J69" s="170"/>
      <c r="K69" s="165"/>
      <c r="L69" s="165"/>
      <c r="M69" s="160"/>
      <c r="N69" s="172"/>
      <c r="O69" s="166"/>
      <c r="P69" s="57"/>
      <c r="Q69" s="57"/>
      <c r="R69" s="57"/>
      <c r="S69" s="57"/>
    </row>
    <row r="70" spans="1:19" s="27" customFormat="1" x14ac:dyDescent="0.25">
      <c r="A70" s="137"/>
      <c r="B70" s="150"/>
      <c r="C70" s="174"/>
      <c r="D70" s="163"/>
      <c r="E70" s="167"/>
      <c r="F70" s="168"/>
      <c r="G70" s="167"/>
      <c r="H70" s="169"/>
      <c r="I70" s="170"/>
      <c r="J70" s="170"/>
      <c r="K70" s="165"/>
      <c r="L70" s="165"/>
      <c r="M70" s="160"/>
      <c r="N70" s="172"/>
      <c r="O70" s="166"/>
      <c r="P70" s="57"/>
      <c r="Q70" s="57"/>
      <c r="R70" s="57"/>
      <c r="S70" s="57"/>
    </row>
    <row r="71" spans="1:19" s="27" customFormat="1" x14ac:dyDescent="0.25">
      <c r="A71" s="61"/>
      <c r="B71" s="153"/>
      <c r="C71" s="160"/>
      <c r="D71" s="178"/>
      <c r="E71" s="161"/>
      <c r="F71" s="172"/>
      <c r="G71" s="161"/>
      <c r="H71" s="162"/>
      <c r="I71" s="166"/>
      <c r="J71" s="179"/>
      <c r="K71" s="165"/>
      <c r="L71" s="165"/>
      <c r="M71" s="160"/>
      <c r="N71" s="172"/>
      <c r="O71" s="166"/>
      <c r="P71" s="57"/>
      <c r="Q71" s="57"/>
      <c r="R71" s="57"/>
      <c r="S71" s="57"/>
    </row>
    <row r="72" spans="1:19" s="96" customFormat="1" x14ac:dyDescent="0.25">
      <c r="A72" s="119"/>
      <c r="B72" s="154"/>
      <c r="C72" s="180"/>
      <c r="D72" s="181"/>
      <c r="E72" s="182"/>
      <c r="F72" s="182"/>
      <c r="G72" s="182"/>
      <c r="H72" s="162"/>
      <c r="I72" s="183"/>
      <c r="J72" s="160"/>
      <c r="K72" s="160"/>
      <c r="L72" s="160"/>
      <c r="M72" s="160"/>
      <c r="N72" s="161"/>
      <c r="O72" s="162"/>
      <c r="P72" s="74"/>
      <c r="Q72" s="74"/>
      <c r="R72" s="74"/>
      <c r="S72" s="74"/>
    </row>
    <row r="73" spans="1:19" s="27" customFormat="1" x14ac:dyDescent="0.25">
      <c r="A73" s="63"/>
      <c r="B73" s="153"/>
      <c r="C73" s="160"/>
      <c r="D73" s="178"/>
      <c r="E73" s="161"/>
      <c r="F73" s="172"/>
      <c r="G73" s="161"/>
      <c r="H73" s="162"/>
      <c r="I73" s="166"/>
      <c r="J73" s="179"/>
      <c r="K73" s="165"/>
      <c r="L73" s="165"/>
      <c r="M73" s="160"/>
      <c r="N73" s="172"/>
      <c r="O73" s="166"/>
      <c r="P73" s="57"/>
      <c r="Q73" s="57"/>
      <c r="R73" s="57"/>
      <c r="S73" s="57"/>
    </row>
    <row r="74" spans="1:19" s="27" customFormat="1" x14ac:dyDescent="0.25">
      <c r="A74" s="63"/>
      <c r="B74" s="153"/>
      <c r="C74" s="160"/>
      <c r="D74" s="178"/>
      <c r="E74" s="161"/>
      <c r="F74" s="172"/>
      <c r="G74" s="161"/>
      <c r="H74" s="162"/>
      <c r="I74" s="166"/>
      <c r="J74" s="179"/>
      <c r="K74" s="165"/>
      <c r="L74" s="165"/>
      <c r="M74" s="160"/>
      <c r="N74" s="172"/>
      <c r="O74" s="166"/>
      <c r="P74" s="57"/>
      <c r="Q74" s="57"/>
      <c r="R74" s="57"/>
      <c r="S74" s="57"/>
    </row>
    <row r="75" spans="1:19" s="27" customFormat="1" x14ac:dyDescent="0.25">
      <c r="A75" s="63"/>
      <c r="B75" s="153"/>
      <c r="C75" s="160"/>
      <c r="D75" s="178"/>
      <c r="E75" s="161"/>
      <c r="F75" s="172"/>
      <c r="G75" s="161"/>
      <c r="H75" s="162"/>
      <c r="I75" s="166"/>
      <c r="J75" s="179"/>
      <c r="K75" s="165"/>
      <c r="L75" s="165"/>
      <c r="M75" s="160"/>
      <c r="N75" s="172"/>
      <c r="O75" s="166"/>
      <c r="P75" s="57"/>
      <c r="Q75" s="57"/>
      <c r="R75" s="57"/>
      <c r="S75" s="57"/>
    </row>
    <row r="76" spans="1:19" s="27" customFormat="1" x14ac:dyDescent="0.25">
      <c r="A76" s="63"/>
      <c r="B76" s="153"/>
      <c r="C76" s="160"/>
      <c r="D76" s="178"/>
      <c r="E76" s="161"/>
      <c r="F76" s="172"/>
      <c r="G76" s="161"/>
      <c r="H76" s="162"/>
      <c r="I76" s="166"/>
      <c r="J76" s="179"/>
      <c r="K76" s="165"/>
      <c r="L76" s="165"/>
      <c r="M76" s="160"/>
      <c r="N76" s="172"/>
      <c r="O76" s="166"/>
      <c r="P76" s="57"/>
      <c r="Q76" s="57"/>
      <c r="R76" s="57"/>
      <c r="S76" s="57"/>
    </row>
    <row r="77" spans="1:19" s="27" customFormat="1" x14ac:dyDescent="0.25">
      <c r="A77" s="63"/>
      <c r="B77" s="153"/>
      <c r="C77" s="160"/>
      <c r="D77" s="178"/>
      <c r="E77" s="161"/>
      <c r="F77" s="172"/>
      <c r="G77" s="161"/>
      <c r="H77" s="162"/>
      <c r="I77" s="161"/>
      <c r="J77" s="161"/>
      <c r="K77" s="165"/>
      <c r="L77" s="165"/>
      <c r="M77" s="160"/>
      <c r="N77" s="172"/>
      <c r="O77" s="166"/>
      <c r="P77" s="57"/>
      <c r="Q77" s="57"/>
      <c r="R77" s="57"/>
      <c r="S77" s="57"/>
    </row>
    <row r="78" spans="1:19" s="27" customFormat="1" x14ac:dyDescent="0.25">
      <c r="A78" s="63"/>
      <c r="B78" s="153"/>
      <c r="C78" s="160"/>
      <c r="D78" s="178"/>
      <c r="E78" s="161"/>
      <c r="F78" s="172"/>
      <c r="G78" s="161"/>
      <c r="H78" s="162"/>
      <c r="I78" s="161"/>
      <c r="J78" s="161"/>
      <c r="K78" s="165"/>
      <c r="L78" s="165"/>
      <c r="M78" s="160"/>
      <c r="N78" s="172"/>
      <c r="O78" s="166"/>
      <c r="P78" s="57"/>
      <c r="Q78" s="57"/>
      <c r="R78" s="57"/>
      <c r="S78" s="57"/>
    </row>
    <row r="79" spans="1:19" s="27" customFormat="1" x14ac:dyDescent="0.25">
      <c r="A79" s="63"/>
      <c r="B79" s="153"/>
      <c r="C79" s="160"/>
      <c r="D79" s="178"/>
      <c r="E79" s="161"/>
      <c r="F79" s="172"/>
      <c r="G79" s="161"/>
      <c r="H79" s="162"/>
      <c r="I79" s="179"/>
      <c r="J79" s="161"/>
      <c r="K79" s="165"/>
      <c r="L79" s="165"/>
      <c r="M79" s="166"/>
      <c r="N79" s="172"/>
      <c r="O79" s="166"/>
      <c r="P79" s="57"/>
      <c r="Q79" s="57"/>
      <c r="R79" s="57"/>
      <c r="S79" s="57"/>
    </row>
    <row r="80" spans="1:19" s="27" customFormat="1" x14ac:dyDescent="0.25">
      <c r="A80" s="63"/>
      <c r="B80" s="153"/>
      <c r="C80" s="160"/>
      <c r="D80" s="178"/>
      <c r="E80" s="161"/>
      <c r="F80" s="172"/>
      <c r="G80" s="161"/>
      <c r="H80" s="162"/>
      <c r="I80" s="179"/>
      <c r="J80" s="161"/>
      <c r="K80" s="165"/>
      <c r="L80" s="165"/>
      <c r="M80" s="166"/>
      <c r="N80" s="172"/>
      <c r="O80" s="166"/>
      <c r="P80" s="57"/>
      <c r="Q80" s="57"/>
      <c r="R80" s="57"/>
      <c r="S80" s="57"/>
    </row>
    <row r="81" spans="1:19" s="27" customFormat="1" x14ac:dyDescent="0.25">
      <c r="A81" s="63"/>
      <c r="B81" s="153"/>
      <c r="C81" s="160"/>
      <c r="D81" s="178"/>
      <c r="E81" s="161"/>
      <c r="F81" s="172"/>
      <c r="G81" s="161"/>
      <c r="H81" s="162"/>
      <c r="I81" s="179"/>
      <c r="J81" s="166"/>
      <c r="K81" s="165"/>
      <c r="L81" s="165"/>
      <c r="M81" s="166"/>
      <c r="N81" s="172"/>
      <c r="O81" s="166"/>
      <c r="P81" s="57"/>
      <c r="Q81" s="57"/>
      <c r="R81" s="57"/>
      <c r="S81" s="57"/>
    </row>
    <row r="82" spans="1:19" s="27" customFormat="1" x14ac:dyDescent="0.25">
      <c r="A82" s="63"/>
      <c r="B82" s="153"/>
      <c r="C82" s="166"/>
      <c r="D82" s="178"/>
      <c r="E82" s="161"/>
      <c r="F82" s="172"/>
      <c r="G82" s="161"/>
      <c r="H82" s="162"/>
      <c r="I82" s="179"/>
      <c r="J82" s="166"/>
      <c r="K82" s="165"/>
      <c r="L82" s="165"/>
      <c r="M82" s="166"/>
      <c r="N82" s="172"/>
      <c r="O82" s="166"/>
      <c r="P82" s="57"/>
      <c r="Q82" s="57"/>
      <c r="R82" s="57"/>
      <c r="S82" s="57"/>
    </row>
    <row r="83" spans="1:19" s="27" customFormat="1" x14ac:dyDescent="0.25">
      <c r="A83" s="63"/>
      <c r="B83" s="153"/>
      <c r="C83" s="166"/>
      <c r="D83" s="178"/>
      <c r="E83" s="161"/>
      <c r="F83" s="172"/>
      <c r="G83" s="161"/>
      <c r="H83" s="162"/>
      <c r="I83" s="179"/>
      <c r="J83" s="166"/>
      <c r="K83" s="165"/>
      <c r="L83" s="165"/>
      <c r="M83" s="166"/>
      <c r="N83" s="172"/>
      <c r="O83" s="166"/>
      <c r="P83" s="57"/>
      <c r="Q83" s="57"/>
      <c r="R83" s="57"/>
      <c r="S83" s="57"/>
    </row>
    <row r="84" spans="1:19" s="50" customFormat="1" x14ac:dyDescent="0.25">
      <c r="A84" s="63"/>
      <c r="B84" s="153"/>
      <c r="C84" s="166"/>
      <c r="D84" s="178"/>
      <c r="E84" s="161"/>
      <c r="F84" s="172"/>
      <c r="G84" s="161"/>
      <c r="H84" s="162"/>
      <c r="I84" s="166"/>
      <c r="J84" s="166"/>
      <c r="K84" s="166"/>
      <c r="L84" s="166"/>
      <c r="M84" s="166"/>
      <c r="N84" s="166"/>
      <c r="O84" s="166"/>
      <c r="P84" s="62"/>
      <c r="Q84" s="62"/>
      <c r="R84" s="62"/>
      <c r="S84" s="62"/>
    </row>
    <row r="85" spans="1:19" s="96" customFormat="1" x14ac:dyDescent="0.25">
      <c r="A85" s="119"/>
      <c r="B85" s="154"/>
      <c r="C85" s="180"/>
      <c r="D85" s="181"/>
      <c r="E85" s="182"/>
      <c r="F85" s="182"/>
      <c r="G85" s="182"/>
      <c r="H85" s="162"/>
      <c r="I85" s="183"/>
      <c r="J85" s="160"/>
      <c r="K85" s="160"/>
      <c r="L85" s="160"/>
      <c r="M85" s="160"/>
      <c r="N85" s="161"/>
      <c r="O85" s="162"/>
      <c r="P85" s="74"/>
      <c r="Q85" s="74"/>
      <c r="R85" s="74"/>
      <c r="S85" s="74"/>
    </row>
    <row r="86" spans="1:19" s="27" customFormat="1" x14ac:dyDescent="0.25">
      <c r="A86" s="52"/>
      <c r="B86" s="155"/>
      <c r="C86" s="166"/>
      <c r="D86" s="166"/>
      <c r="E86" s="161"/>
      <c r="F86" s="172"/>
      <c r="G86" s="161"/>
      <c r="H86" s="162"/>
      <c r="I86" s="166"/>
      <c r="J86" s="166"/>
      <c r="K86" s="166"/>
      <c r="L86" s="166"/>
      <c r="M86" s="166"/>
      <c r="N86" s="166"/>
      <c r="O86" s="166"/>
      <c r="P86" s="57"/>
      <c r="Q86" s="57"/>
      <c r="R86" s="57"/>
      <c r="S86" s="57"/>
    </row>
    <row r="87" spans="1:19" s="27" customFormat="1" x14ac:dyDescent="0.25">
      <c r="A87" s="52"/>
      <c r="B87" s="155"/>
      <c r="C87" s="166"/>
      <c r="D87" s="166"/>
      <c r="E87" s="161"/>
      <c r="F87" s="172"/>
      <c r="G87" s="161"/>
      <c r="H87" s="162"/>
      <c r="I87" s="166"/>
      <c r="J87" s="166"/>
      <c r="K87" s="166"/>
      <c r="L87" s="166"/>
      <c r="M87" s="166"/>
      <c r="N87" s="166"/>
      <c r="O87" s="166"/>
      <c r="P87" s="57"/>
      <c r="Q87" s="57"/>
      <c r="R87" s="57"/>
      <c r="S87" s="57"/>
    </row>
    <row r="88" spans="1:19" s="27" customFormat="1" x14ac:dyDescent="0.25">
      <c r="A88" s="52"/>
      <c r="B88" s="155"/>
      <c r="C88" s="166"/>
      <c r="D88" s="166"/>
      <c r="E88" s="161"/>
      <c r="F88" s="172"/>
      <c r="G88" s="161"/>
      <c r="H88" s="162"/>
      <c r="I88" s="166"/>
      <c r="J88" s="166"/>
      <c r="K88" s="166"/>
      <c r="L88" s="166"/>
      <c r="M88" s="166"/>
      <c r="N88" s="166"/>
      <c r="O88" s="166"/>
      <c r="P88" s="57"/>
      <c r="Q88" s="57"/>
      <c r="R88" s="57"/>
      <c r="S88" s="57"/>
    </row>
    <row r="89" spans="1:19" s="27" customFormat="1" x14ac:dyDescent="0.25">
      <c r="A89" s="52"/>
      <c r="B89" s="155"/>
      <c r="C89" s="166"/>
      <c r="D89" s="166"/>
      <c r="E89" s="161"/>
      <c r="F89" s="172"/>
      <c r="G89" s="161"/>
      <c r="H89" s="162"/>
      <c r="I89" s="166"/>
      <c r="J89" s="166"/>
      <c r="K89" s="166"/>
      <c r="L89" s="166"/>
      <c r="M89" s="166"/>
      <c r="N89" s="166"/>
      <c r="O89" s="166"/>
      <c r="P89" s="57"/>
      <c r="Q89" s="57"/>
      <c r="R89" s="57"/>
      <c r="S89" s="57"/>
    </row>
    <row r="90" spans="1:19" s="96" customFormat="1" x14ac:dyDescent="0.25">
      <c r="A90" s="119"/>
      <c r="B90" s="154"/>
      <c r="C90" s="180"/>
      <c r="D90" s="181"/>
      <c r="E90" s="182"/>
      <c r="F90" s="182"/>
      <c r="G90" s="182"/>
      <c r="H90" s="162"/>
      <c r="I90" s="183"/>
      <c r="J90" s="160"/>
      <c r="K90" s="160"/>
      <c r="L90" s="160"/>
      <c r="M90" s="160"/>
      <c r="N90" s="161"/>
      <c r="O90" s="162"/>
      <c r="P90" s="74"/>
      <c r="Q90" s="74"/>
      <c r="R90" s="74"/>
      <c r="S90" s="74"/>
    </row>
    <row r="91" spans="1:19" s="27" customFormat="1" x14ac:dyDescent="0.25">
      <c r="A91" s="52"/>
      <c r="B91" s="155"/>
      <c r="C91" s="166"/>
      <c r="D91" s="166"/>
      <c r="E91" s="161"/>
      <c r="F91" s="172"/>
      <c r="G91" s="161"/>
      <c r="H91" s="162"/>
      <c r="I91" s="166"/>
      <c r="J91" s="166"/>
      <c r="K91" s="166"/>
      <c r="L91" s="166"/>
      <c r="M91" s="166"/>
      <c r="N91" s="166"/>
      <c r="O91" s="166"/>
      <c r="P91" s="57"/>
      <c r="Q91" s="57"/>
      <c r="R91" s="57"/>
      <c r="S91" s="57"/>
    </row>
    <row r="92" spans="1:19" s="27" customFormat="1" x14ac:dyDescent="0.25">
      <c r="A92" s="52"/>
      <c r="B92" s="155"/>
      <c r="C92" s="166"/>
      <c r="D92" s="166"/>
      <c r="E92" s="161"/>
      <c r="F92" s="172"/>
      <c r="G92" s="161"/>
      <c r="H92" s="162"/>
      <c r="I92" s="166"/>
      <c r="J92" s="166"/>
      <c r="K92" s="166"/>
      <c r="L92" s="166"/>
      <c r="M92" s="166"/>
      <c r="N92" s="166"/>
      <c r="O92" s="166"/>
      <c r="P92" s="57"/>
      <c r="Q92" s="57"/>
      <c r="R92" s="57"/>
      <c r="S92" s="57"/>
    </row>
    <row r="93" spans="1:19" s="27" customFormat="1" x14ac:dyDescent="0.25">
      <c r="A93" s="52"/>
      <c r="B93" s="155"/>
      <c r="C93" s="166"/>
      <c r="D93" s="166"/>
      <c r="E93" s="161"/>
      <c r="F93" s="172"/>
      <c r="G93" s="161"/>
      <c r="H93" s="162"/>
      <c r="I93" s="166"/>
      <c r="J93" s="166"/>
      <c r="K93" s="166"/>
      <c r="L93" s="166"/>
      <c r="M93" s="166"/>
      <c r="N93" s="166"/>
      <c r="O93" s="166"/>
      <c r="P93" s="57"/>
      <c r="Q93" s="57"/>
      <c r="R93" s="57"/>
      <c r="S93" s="57"/>
    </row>
    <row r="94" spans="1:19" s="27" customFormat="1" x14ac:dyDescent="0.25">
      <c r="A94" s="52"/>
      <c r="B94" s="155"/>
      <c r="C94" s="166"/>
      <c r="D94" s="166"/>
      <c r="E94" s="161"/>
      <c r="F94" s="172"/>
      <c r="G94" s="161"/>
      <c r="H94" s="162"/>
      <c r="I94" s="166"/>
      <c r="J94" s="166"/>
      <c r="K94" s="166"/>
      <c r="L94" s="166"/>
      <c r="M94" s="166"/>
      <c r="N94" s="166"/>
      <c r="O94" s="166"/>
      <c r="P94" s="57"/>
      <c r="Q94" s="57"/>
      <c r="R94" s="57"/>
      <c r="S94" s="57"/>
    </row>
    <row r="95" spans="1:19" s="27" customFormat="1" x14ac:dyDescent="0.25">
      <c r="A95" s="52"/>
      <c r="B95" s="155"/>
      <c r="C95" s="166"/>
      <c r="D95" s="166"/>
      <c r="E95" s="161"/>
      <c r="F95" s="172"/>
      <c r="G95" s="161"/>
      <c r="H95" s="162"/>
      <c r="I95" s="166"/>
      <c r="J95" s="166"/>
      <c r="K95" s="166"/>
      <c r="L95" s="166"/>
      <c r="M95" s="166"/>
      <c r="N95" s="166"/>
      <c r="O95" s="166"/>
      <c r="P95" s="57"/>
      <c r="Q95" s="57"/>
      <c r="R95" s="57"/>
      <c r="S95" s="57"/>
    </row>
    <row r="96" spans="1:19" s="27" customFormat="1" x14ac:dyDescent="0.25">
      <c r="A96" s="52"/>
      <c r="B96" s="56"/>
      <c r="C96" s="156"/>
      <c r="D96" s="156"/>
      <c r="E96" s="157"/>
      <c r="F96" s="66"/>
      <c r="G96" s="157"/>
      <c r="H96" s="158"/>
      <c r="I96" s="156"/>
      <c r="J96" s="156"/>
      <c r="K96" s="156"/>
      <c r="L96" s="156"/>
      <c r="M96" s="156"/>
      <c r="N96" s="156"/>
      <c r="O96" s="57"/>
      <c r="P96" s="57"/>
      <c r="Q96" s="57"/>
      <c r="R96" s="57"/>
      <c r="S96" s="57"/>
    </row>
    <row r="97" spans="1:19" s="27" customFormat="1" x14ac:dyDescent="0.25">
      <c r="A97" s="52"/>
      <c r="B97" s="56"/>
      <c r="C97" s="53"/>
      <c r="D97" s="53"/>
      <c r="E97" s="58"/>
      <c r="F97" s="66"/>
      <c r="G97" s="58"/>
      <c r="H97" s="72"/>
      <c r="I97" s="53"/>
      <c r="J97" s="53"/>
      <c r="K97" s="53"/>
      <c r="L97" s="53"/>
      <c r="M97" s="53"/>
      <c r="N97" s="53"/>
      <c r="O97" s="57"/>
      <c r="P97" s="57"/>
      <c r="Q97" s="57"/>
      <c r="R97" s="57"/>
      <c r="S97" s="57"/>
    </row>
    <row r="98" spans="1:19" s="96" customFormat="1" x14ac:dyDescent="0.25">
      <c r="A98" s="90"/>
      <c r="B98" s="91"/>
      <c r="C98" s="91"/>
      <c r="D98" s="49"/>
      <c r="E98" s="82"/>
      <c r="F98" s="68"/>
      <c r="G98" s="68"/>
      <c r="H98" s="100"/>
      <c r="I98" s="92"/>
      <c r="J98" s="93"/>
      <c r="K98" s="93"/>
      <c r="L98" s="93"/>
      <c r="M98" s="94"/>
      <c r="N98" s="109"/>
    </row>
    <row r="99" spans="1:19" s="27" customFormat="1" x14ac:dyDescent="0.25">
      <c r="A99" s="51"/>
      <c r="B99" s="25"/>
      <c r="C99" s="26"/>
      <c r="D99" s="26"/>
      <c r="E99" s="64"/>
      <c r="F99" s="67"/>
      <c r="G99" s="59"/>
      <c r="H99" s="100"/>
      <c r="I99" s="26"/>
      <c r="J99" s="26"/>
      <c r="K99" s="26"/>
      <c r="L99" s="26"/>
      <c r="M99" s="26"/>
      <c r="N99" s="26"/>
    </row>
    <row r="100" spans="1:19" s="27" customFormat="1" x14ac:dyDescent="0.25">
      <c r="A100" s="51"/>
      <c r="B100" s="25"/>
      <c r="C100" s="26"/>
      <c r="D100" s="26"/>
      <c r="E100" s="64"/>
      <c r="F100" s="67"/>
      <c r="G100" s="59"/>
      <c r="H100" s="100"/>
      <c r="I100" s="26"/>
      <c r="J100" s="26"/>
      <c r="K100" s="26"/>
      <c r="L100" s="26"/>
      <c r="M100" s="26"/>
      <c r="N100" s="26"/>
    </row>
    <row r="101" spans="1:19" s="27" customFormat="1" x14ac:dyDescent="0.25">
      <c r="A101" s="51"/>
      <c r="B101" s="25"/>
      <c r="C101" s="26"/>
      <c r="D101" s="26"/>
      <c r="E101" s="64"/>
      <c r="F101" s="67"/>
      <c r="G101" s="59"/>
      <c r="H101" s="100"/>
      <c r="I101" s="26"/>
      <c r="J101" s="26"/>
      <c r="K101" s="26"/>
      <c r="L101" s="26"/>
      <c r="M101" s="26"/>
      <c r="N101" s="26"/>
    </row>
    <row r="102" spans="1:19" s="27" customFormat="1" x14ac:dyDescent="0.25">
      <c r="A102" s="51"/>
      <c r="B102" s="25"/>
      <c r="C102" s="26"/>
      <c r="D102" s="26"/>
      <c r="E102" s="64"/>
      <c r="F102" s="67"/>
      <c r="G102" s="59"/>
      <c r="H102" s="100"/>
      <c r="I102" s="26"/>
      <c r="J102" s="26"/>
      <c r="K102" s="26"/>
      <c r="L102" s="26"/>
      <c r="M102" s="26"/>
      <c r="N102" s="26"/>
    </row>
    <row r="103" spans="1:19" s="27" customFormat="1" x14ac:dyDescent="0.25">
      <c r="A103" s="51"/>
      <c r="B103" s="25"/>
      <c r="C103" s="26"/>
      <c r="D103" s="26"/>
      <c r="E103" s="64"/>
      <c r="F103" s="67"/>
      <c r="G103" s="59"/>
      <c r="H103" s="100"/>
      <c r="I103" s="26"/>
      <c r="J103" s="26"/>
      <c r="K103" s="26"/>
      <c r="L103" s="26"/>
      <c r="M103" s="26"/>
      <c r="N103" s="26"/>
    </row>
    <row r="104" spans="1:19" s="27" customFormat="1" x14ac:dyDescent="0.25">
      <c r="A104" s="51"/>
      <c r="B104" s="25"/>
      <c r="C104" s="26"/>
      <c r="D104" s="26"/>
      <c r="E104" s="64"/>
      <c r="F104" s="67"/>
      <c r="G104" s="59"/>
      <c r="H104" s="100"/>
      <c r="I104" s="26"/>
      <c r="J104" s="26"/>
      <c r="K104" s="26"/>
      <c r="L104" s="26"/>
      <c r="M104" s="26"/>
      <c r="N104" s="26"/>
    </row>
    <row r="105" spans="1:19" s="27" customFormat="1" x14ac:dyDescent="0.25">
      <c r="A105" s="51"/>
      <c r="B105" s="25"/>
      <c r="C105" s="26"/>
      <c r="D105" s="26"/>
      <c r="E105" s="64"/>
      <c r="F105" s="67"/>
      <c r="G105" s="59"/>
      <c r="H105" s="100"/>
      <c r="I105" s="26"/>
      <c r="J105" s="26"/>
      <c r="K105" s="26"/>
      <c r="L105" s="26"/>
      <c r="M105" s="26"/>
      <c r="N105" s="26"/>
    </row>
    <row r="106" spans="1:19" s="27" customFormat="1" x14ac:dyDescent="0.25">
      <c r="A106" s="51"/>
      <c r="B106" s="25"/>
      <c r="C106" s="26"/>
      <c r="D106" s="26"/>
      <c r="E106" s="64"/>
      <c r="F106" s="67"/>
      <c r="G106" s="59"/>
      <c r="H106" s="100"/>
      <c r="I106" s="26"/>
      <c r="J106" s="26"/>
      <c r="K106" s="26"/>
      <c r="L106" s="26"/>
      <c r="M106" s="26"/>
      <c r="N106" s="26"/>
    </row>
    <row r="107" spans="1:19" s="55" customFormat="1" x14ac:dyDescent="0.25">
      <c r="A107" s="52"/>
      <c r="B107" s="56"/>
      <c r="C107" s="53"/>
      <c r="D107" s="53"/>
      <c r="E107" s="65"/>
      <c r="F107" s="66"/>
      <c r="G107" s="59"/>
      <c r="H107" s="100"/>
      <c r="I107" s="54"/>
      <c r="J107" s="54"/>
      <c r="K107" s="54"/>
      <c r="L107" s="54"/>
      <c r="M107" s="54"/>
      <c r="N107" s="54"/>
    </row>
    <row r="108" spans="1:19" s="55" customFormat="1" x14ac:dyDescent="0.25">
      <c r="A108" s="52"/>
      <c r="B108" s="56"/>
      <c r="C108" s="53"/>
      <c r="D108" s="53"/>
      <c r="E108" s="65"/>
      <c r="F108" s="66"/>
      <c r="G108" s="84"/>
      <c r="H108" s="100"/>
      <c r="I108" s="54"/>
      <c r="J108" s="54"/>
      <c r="K108" s="54"/>
      <c r="L108" s="54"/>
      <c r="M108" s="54"/>
      <c r="N108" s="54"/>
    </row>
    <row r="109" spans="1:19" s="97" customFormat="1" x14ac:dyDescent="0.25">
      <c r="A109" s="90"/>
      <c r="B109" s="91"/>
      <c r="C109" s="91"/>
      <c r="D109" s="49"/>
      <c r="E109" s="82"/>
      <c r="F109" s="68"/>
      <c r="G109" s="68"/>
      <c r="H109" s="120"/>
      <c r="I109" s="92"/>
      <c r="J109" s="93"/>
      <c r="K109" s="93"/>
      <c r="L109" s="93"/>
      <c r="M109" s="94"/>
      <c r="N109" s="103"/>
    </row>
    <row r="110" spans="1:19" s="27" customFormat="1" x14ac:dyDescent="0.25">
      <c r="A110" s="46"/>
      <c r="B110" s="99"/>
      <c r="C110" s="99"/>
      <c r="D110" s="24"/>
      <c r="E110" s="70"/>
      <c r="F110" s="60"/>
      <c r="G110" s="43"/>
      <c r="H110" s="100"/>
      <c r="I110" s="70"/>
      <c r="J110" s="104"/>
      <c r="K110" s="104"/>
      <c r="L110" s="104"/>
      <c r="M110" s="105"/>
      <c r="N110" s="106"/>
      <c r="O110" s="107"/>
    </row>
    <row r="111" spans="1:19" s="27" customFormat="1" x14ac:dyDescent="0.25">
      <c r="A111" s="46"/>
      <c r="B111" s="99"/>
      <c r="C111" s="99"/>
      <c r="D111" s="24"/>
      <c r="E111" s="70"/>
      <c r="F111" s="60"/>
      <c r="G111" s="43"/>
      <c r="H111" s="100"/>
      <c r="I111" s="70"/>
      <c r="J111" s="104"/>
      <c r="K111" s="104"/>
      <c r="L111" s="104"/>
      <c r="M111" s="105"/>
      <c r="N111" s="106"/>
      <c r="O111" s="107"/>
    </row>
    <row r="112" spans="1:19" s="27" customFormat="1" x14ac:dyDescent="0.25">
      <c r="A112" s="46"/>
      <c r="B112" s="99"/>
      <c r="C112" s="99"/>
      <c r="D112" s="24"/>
      <c r="E112" s="70"/>
      <c r="F112" s="60"/>
      <c r="G112" s="43"/>
      <c r="H112" s="100"/>
      <c r="I112" s="70"/>
      <c r="J112" s="104"/>
      <c r="K112" s="104"/>
      <c r="L112" s="104"/>
      <c r="M112" s="105"/>
      <c r="N112" s="106"/>
      <c r="O112" s="107"/>
    </row>
    <row r="113" spans="1:15" s="27" customFormat="1" x14ac:dyDescent="0.25">
      <c r="A113" s="46"/>
      <c r="B113" s="99"/>
      <c r="C113" s="99"/>
      <c r="D113" s="24"/>
      <c r="E113" s="70"/>
      <c r="F113" s="60"/>
      <c r="G113" s="43"/>
      <c r="H113" s="100"/>
      <c r="I113" s="70"/>
      <c r="J113" s="104"/>
      <c r="K113" s="104"/>
      <c r="L113" s="104"/>
      <c r="M113" s="105"/>
      <c r="N113" s="106"/>
      <c r="O113" s="107"/>
    </row>
    <row r="114" spans="1:15" s="27" customFormat="1" ht="27.95" customHeight="1" x14ac:dyDescent="0.25">
      <c r="A114" s="46"/>
      <c r="B114" s="99"/>
      <c r="C114" s="99"/>
      <c r="D114" s="24"/>
      <c r="E114" s="70"/>
      <c r="F114" s="60"/>
      <c r="G114" s="43"/>
      <c r="H114" s="100"/>
      <c r="I114" s="70"/>
      <c r="J114" s="104"/>
      <c r="K114" s="104"/>
      <c r="L114" s="104"/>
      <c r="M114" s="108"/>
      <c r="N114" s="108"/>
      <c r="O114" s="107"/>
    </row>
    <row r="115" spans="1:15" s="27" customFormat="1" x14ac:dyDescent="0.25">
      <c r="A115" s="46"/>
      <c r="B115" s="99"/>
      <c r="C115" s="99"/>
      <c r="D115" s="24"/>
      <c r="E115" s="70"/>
      <c r="F115" s="60"/>
      <c r="G115" s="43"/>
      <c r="H115" s="100"/>
      <c r="I115" s="70"/>
      <c r="J115" s="104"/>
      <c r="K115" s="104"/>
      <c r="L115" s="104"/>
      <c r="M115" s="108"/>
      <c r="N115" s="108"/>
      <c r="O115" s="107"/>
    </row>
    <row r="116" spans="1:15" s="97" customFormat="1" x14ac:dyDescent="0.25">
      <c r="A116" s="90"/>
      <c r="B116" s="91"/>
      <c r="C116" s="91"/>
      <c r="D116" s="49"/>
      <c r="E116" s="82"/>
      <c r="F116" s="68"/>
      <c r="G116" s="68"/>
      <c r="H116" s="120"/>
      <c r="I116" s="92"/>
      <c r="J116" s="93"/>
      <c r="K116" s="93"/>
      <c r="L116" s="93"/>
      <c r="M116" s="94"/>
      <c r="N116" s="109"/>
    </row>
    <row r="117" spans="1:15" s="27" customFormat="1" x14ac:dyDescent="0.25">
      <c r="A117" s="46"/>
      <c r="B117" s="25"/>
      <c r="C117" s="25"/>
      <c r="D117" s="24"/>
      <c r="E117" s="70"/>
      <c r="F117" s="60"/>
      <c r="G117" s="59"/>
      <c r="H117" s="100"/>
      <c r="I117" s="70"/>
      <c r="J117" s="110"/>
      <c r="K117" s="108"/>
      <c r="L117" s="108"/>
      <c r="M117" s="108"/>
      <c r="N117" s="108"/>
      <c r="O117" s="107"/>
    </row>
    <row r="118" spans="1:15" s="27" customFormat="1" x14ac:dyDescent="0.25">
      <c r="A118" s="46"/>
      <c r="B118" s="25"/>
      <c r="C118" s="25"/>
      <c r="D118" s="24"/>
      <c r="E118" s="70"/>
      <c r="F118" s="60"/>
      <c r="G118" s="59"/>
      <c r="H118" s="100"/>
      <c r="I118" s="70"/>
      <c r="J118" s="110"/>
      <c r="K118" s="108"/>
      <c r="L118" s="108"/>
      <c r="M118" s="108"/>
      <c r="N118" s="108"/>
      <c r="O118" s="107"/>
    </row>
    <row r="119" spans="1:15" s="27" customFormat="1" x14ac:dyDescent="0.25">
      <c r="A119" s="46"/>
      <c r="B119" s="25"/>
      <c r="C119" s="25"/>
      <c r="D119" s="24"/>
      <c r="E119" s="70"/>
      <c r="F119" s="60"/>
      <c r="G119" s="59"/>
      <c r="H119" s="100"/>
      <c r="I119" s="70"/>
      <c r="J119" s="110"/>
      <c r="K119" s="108"/>
      <c r="L119" s="108"/>
      <c r="M119" s="108"/>
      <c r="N119" s="108"/>
      <c r="O119" s="107"/>
    </row>
    <row r="120" spans="1:15" s="27" customFormat="1" x14ac:dyDescent="0.25">
      <c r="A120" s="46"/>
      <c r="B120" s="25"/>
      <c r="C120" s="25"/>
      <c r="D120" s="24"/>
      <c r="E120" s="70"/>
      <c r="F120" s="60"/>
      <c r="G120" s="59"/>
      <c r="H120" s="100"/>
      <c r="I120" s="73"/>
      <c r="J120" s="108"/>
      <c r="K120" s="104"/>
      <c r="L120" s="104"/>
      <c r="M120" s="108"/>
      <c r="N120" s="108"/>
      <c r="O120" s="107"/>
    </row>
    <row r="121" spans="1:15" s="27" customFormat="1" x14ac:dyDescent="0.25">
      <c r="A121" s="46"/>
      <c r="B121" s="108"/>
      <c r="C121" s="108"/>
      <c r="D121" s="24"/>
      <c r="E121" s="73"/>
      <c r="F121" s="60"/>
      <c r="G121" s="59"/>
      <c r="H121" s="100"/>
      <c r="I121" s="73"/>
      <c r="J121" s="104"/>
      <c r="K121" s="104"/>
      <c r="L121" s="104"/>
      <c r="M121" s="108"/>
      <c r="N121" s="108"/>
      <c r="O121" s="107"/>
    </row>
    <row r="122" spans="1:15" x14ac:dyDescent="0.25">
      <c r="A122" s="90"/>
      <c r="B122" s="91"/>
      <c r="C122" s="91"/>
      <c r="D122" s="49"/>
      <c r="E122" s="82"/>
      <c r="F122" s="68"/>
      <c r="G122" s="68"/>
      <c r="H122" s="120"/>
      <c r="I122" s="92"/>
      <c r="J122" s="93"/>
      <c r="K122" s="93"/>
      <c r="L122" s="93"/>
      <c r="M122" s="94"/>
      <c r="N122" s="95"/>
    </row>
    <row r="123" spans="1:15" x14ac:dyDescent="0.25">
      <c r="A123" s="46"/>
      <c r="B123" s="99"/>
      <c r="C123" s="99"/>
      <c r="D123" s="24"/>
      <c r="E123" s="47"/>
      <c r="F123" s="60"/>
      <c r="G123" s="43"/>
      <c r="H123" s="100"/>
      <c r="I123" s="111"/>
      <c r="J123" s="104"/>
      <c r="K123" s="104"/>
      <c r="L123" s="104"/>
      <c r="M123" s="105"/>
      <c r="N123" s="106"/>
    </row>
    <row r="124" spans="1:15" x14ac:dyDescent="0.25">
      <c r="A124" s="46"/>
      <c r="B124" s="99"/>
      <c r="C124" s="99"/>
      <c r="D124" s="24"/>
      <c r="E124" s="47"/>
      <c r="F124" s="60"/>
      <c r="G124" s="43"/>
      <c r="H124" s="100"/>
      <c r="I124" s="111"/>
      <c r="J124" s="104"/>
      <c r="K124" s="104"/>
      <c r="L124" s="104"/>
      <c r="M124" s="105"/>
      <c r="N124" s="106"/>
    </row>
    <row r="125" spans="1:15" x14ac:dyDescent="0.25">
      <c r="A125" s="46"/>
      <c r="B125" s="99"/>
      <c r="C125" s="99"/>
      <c r="D125" s="24"/>
      <c r="E125" s="47"/>
      <c r="F125" s="60"/>
      <c r="G125" s="43"/>
      <c r="H125" s="100"/>
      <c r="I125" s="111"/>
      <c r="J125" s="104"/>
      <c r="K125" s="104"/>
      <c r="L125" s="104"/>
      <c r="M125" s="105"/>
      <c r="N125" s="106"/>
    </row>
    <row r="126" spans="1:15" x14ac:dyDescent="0.25">
      <c r="A126" s="46"/>
      <c r="B126" s="99"/>
      <c r="C126" s="99"/>
      <c r="D126" s="24"/>
      <c r="E126" s="47"/>
      <c r="F126" s="60"/>
      <c r="G126" s="43"/>
      <c r="H126" s="100"/>
      <c r="I126" s="26"/>
      <c r="J126" s="26"/>
      <c r="K126" s="26"/>
      <c r="L126" s="26"/>
      <c r="M126" s="26"/>
      <c r="N126" s="26"/>
    </row>
    <row r="127" spans="1:15" x14ac:dyDescent="0.25">
      <c r="A127" s="46"/>
      <c r="B127" s="99"/>
      <c r="C127" s="99"/>
      <c r="D127" s="24"/>
      <c r="E127" s="47"/>
      <c r="F127" s="60"/>
      <c r="G127" s="43"/>
      <c r="H127" s="100"/>
      <c r="I127" s="26"/>
      <c r="J127" s="26"/>
      <c r="K127" s="26"/>
      <c r="L127" s="26"/>
      <c r="M127" s="26"/>
      <c r="N127" s="26"/>
    </row>
    <row r="128" spans="1:15" x14ac:dyDescent="0.25">
      <c r="A128" s="51"/>
      <c r="B128" s="99"/>
      <c r="C128" s="99"/>
      <c r="D128" s="24"/>
      <c r="E128" s="47"/>
      <c r="F128" s="60"/>
      <c r="G128" s="43"/>
      <c r="H128" s="100"/>
      <c r="I128" s="26"/>
      <c r="J128" s="26"/>
      <c r="K128" s="26"/>
      <c r="L128" s="26"/>
      <c r="M128" s="26"/>
      <c r="N128" s="26"/>
    </row>
    <row r="129" spans="1:15" x14ac:dyDescent="0.25">
      <c r="A129" s="51"/>
      <c r="B129" s="99"/>
      <c r="C129" s="99"/>
      <c r="D129" s="24"/>
      <c r="E129" s="47"/>
      <c r="F129" s="60"/>
      <c r="G129" s="43"/>
      <c r="H129" s="100"/>
      <c r="I129" s="26"/>
      <c r="J129" s="26"/>
      <c r="K129" s="26"/>
      <c r="L129" s="26"/>
      <c r="M129" s="26"/>
      <c r="N129" s="26"/>
    </row>
    <row r="130" spans="1:15" x14ac:dyDescent="0.25">
      <c r="A130" s="51"/>
      <c r="B130" s="99"/>
      <c r="C130" s="99"/>
      <c r="D130" s="24"/>
      <c r="E130" s="47"/>
      <c r="F130" s="60"/>
      <c r="G130" s="43"/>
      <c r="H130" s="100"/>
      <c r="I130" s="26"/>
      <c r="J130" s="26"/>
      <c r="K130" s="26"/>
      <c r="L130" s="26"/>
      <c r="M130" s="26"/>
      <c r="N130" s="26"/>
    </row>
    <row r="131" spans="1:15" x14ac:dyDescent="0.25">
      <c r="A131" s="90"/>
      <c r="B131" s="91"/>
      <c r="C131" s="91"/>
      <c r="D131" s="49"/>
      <c r="E131" s="82"/>
      <c r="F131" s="68"/>
      <c r="G131" s="68"/>
      <c r="H131" s="100"/>
      <c r="I131" s="92"/>
      <c r="J131" s="93"/>
      <c r="K131" s="93"/>
      <c r="L131" s="93"/>
      <c r="M131" s="94"/>
      <c r="N131" s="95"/>
    </row>
    <row r="132" spans="1:15" x14ac:dyDescent="0.25">
      <c r="A132" s="46"/>
      <c r="B132" s="99"/>
      <c r="C132" s="99"/>
      <c r="D132" s="24"/>
      <c r="E132" s="47"/>
      <c r="F132" s="60"/>
      <c r="G132" s="43"/>
      <c r="H132" s="24"/>
      <c r="I132" s="111"/>
      <c r="J132" s="104"/>
      <c r="K132" s="104"/>
      <c r="L132" s="104"/>
      <c r="M132" s="105"/>
      <c r="N132" s="106"/>
    </row>
    <row r="133" spans="1:15" s="96" customFormat="1" x14ac:dyDescent="0.25">
      <c r="A133" s="90"/>
      <c r="B133" s="91"/>
      <c r="C133" s="91"/>
      <c r="D133" s="49"/>
      <c r="E133" s="82"/>
      <c r="F133" s="68"/>
      <c r="G133" s="68"/>
      <c r="H133" s="100"/>
      <c r="I133" s="92"/>
      <c r="J133" s="93"/>
      <c r="K133" s="93"/>
      <c r="L133" s="93"/>
      <c r="M133" s="94"/>
      <c r="N133" s="95"/>
    </row>
    <row r="134" spans="1:15" s="27" customFormat="1" x14ac:dyDescent="0.25">
      <c r="A134" s="46"/>
      <c r="B134" s="99"/>
      <c r="C134" s="99"/>
      <c r="D134" s="24"/>
      <c r="E134" s="47"/>
      <c r="F134" s="60"/>
      <c r="G134" s="43"/>
      <c r="H134" s="24"/>
      <c r="I134" s="111"/>
      <c r="J134" s="104"/>
      <c r="K134" s="104"/>
      <c r="L134" s="104"/>
      <c r="M134" s="105"/>
      <c r="N134" s="106"/>
      <c r="O134" s="107"/>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6"/>
  <sheetViews>
    <sheetView topLeftCell="A12" zoomScale="115" zoomScaleNormal="115" workbookViewId="0">
      <selection activeCell="F26" sqref="F26"/>
    </sheetView>
  </sheetViews>
  <sheetFormatPr defaultColWidth="10.85546875" defaultRowHeight="12.75" x14ac:dyDescent="0.25"/>
  <cols>
    <col min="1" max="1" width="16.42578125" style="139" customWidth="1"/>
    <col min="2" max="3" width="15.42578125" style="139" customWidth="1"/>
    <col min="4" max="4" width="16.85546875" style="139" customWidth="1"/>
    <col min="5" max="5" width="17" style="139" customWidth="1"/>
    <col min="6" max="7" width="22.42578125" style="139" customWidth="1"/>
    <col min="8" max="8" width="16.28515625" style="139" customWidth="1"/>
    <col min="9" max="9" width="15.42578125" style="139" customWidth="1"/>
    <col min="10" max="10" width="23" style="139" customWidth="1"/>
    <col min="11" max="12" width="10.85546875" style="122"/>
    <col min="13" max="13" width="14" style="122" customWidth="1"/>
    <col min="14" max="16384" width="10.85546875" style="122"/>
  </cols>
  <sheetData>
    <row r="1" spans="1:13" ht="38.25" x14ac:dyDescent="0.25">
      <c r="A1" s="354" t="s">
        <v>2</v>
      </c>
      <c r="B1" s="355" t="s">
        <v>8</v>
      </c>
      <c r="C1" s="355" t="s">
        <v>535</v>
      </c>
      <c r="D1" s="355" t="s">
        <v>34</v>
      </c>
      <c r="E1" s="356" t="s">
        <v>35</v>
      </c>
      <c r="F1" s="356" t="s">
        <v>103</v>
      </c>
      <c r="G1" s="357" t="s">
        <v>105</v>
      </c>
      <c r="H1" s="355" t="s">
        <v>536</v>
      </c>
      <c r="I1" s="358" t="s">
        <v>36</v>
      </c>
      <c r="J1" s="359" t="s">
        <v>86</v>
      </c>
      <c r="L1" s="184" t="s">
        <v>78</v>
      </c>
      <c r="M1" s="343"/>
    </row>
    <row r="2" spans="1:13" ht="15" x14ac:dyDescent="0.25">
      <c r="A2" s="138" t="s">
        <v>54</v>
      </c>
      <c r="B2" s="138" t="s">
        <v>53</v>
      </c>
      <c r="C2" s="360">
        <f>Augustus!G4</f>
        <v>71500</v>
      </c>
      <c r="D2" s="361">
        <f>'Personal Recieved'!D5+'Balance UGX'!M2</f>
        <v>732000</v>
      </c>
      <c r="E2" s="361">
        <f>GETPIVOTDATA("Sum of Spent  in national currency (UGX)",'Personal Costs'!$A$3,"Name","Augustus")</f>
        <v>329000</v>
      </c>
      <c r="F2" s="361"/>
      <c r="G2" s="360"/>
      <c r="H2" s="362">
        <f>Augustus!G42</f>
        <v>474500</v>
      </c>
      <c r="I2" s="363">
        <f t="shared" ref="I2:I7" si="0">C2+D2-E2+F2-G2</f>
        <v>474500</v>
      </c>
      <c r="J2" s="364">
        <f t="shared" ref="J2:J9" si="1">H2-I2</f>
        <v>0</v>
      </c>
      <c r="L2" s="138" t="s">
        <v>54</v>
      </c>
      <c r="M2" s="185">
        <f>GETPIVOTDATA("Spent  in national currency (UGX)",'Airtime summary'!$A$67,"Name","Augustus")</f>
        <v>96000</v>
      </c>
    </row>
    <row r="3" spans="1:13" ht="15" x14ac:dyDescent="0.25">
      <c r="A3" s="138" t="s">
        <v>99</v>
      </c>
      <c r="B3" s="138" t="s">
        <v>53</v>
      </c>
      <c r="C3" s="360">
        <f>Mary!G4</f>
        <v>0</v>
      </c>
      <c r="D3" s="361">
        <f>'Personal Recieved'!D10+'Balance UGX'!M3</f>
        <v>165000</v>
      </c>
      <c r="E3" s="361">
        <f>GETPIVOTDATA("Sum of Spent  in national currency (UGX)",'Personal Costs'!$A$3,"Name","Mary")</f>
        <v>165000</v>
      </c>
      <c r="F3" s="361"/>
      <c r="G3" s="360"/>
      <c r="H3" s="362">
        <f>Mary!G21</f>
        <v>0</v>
      </c>
      <c r="I3" s="363">
        <f t="shared" si="0"/>
        <v>0</v>
      </c>
      <c r="J3" s="364">
        <f t="shared" si="1"/>
        <v>0</v>
      </c>
      <c r="L3" s="138" t="s">
        <v>99</v>
      </c>
      <c r="M3" s="185">
        <f>GETPIVOTDATA("Spent  in national currency (UGX)",'Airtime summary'!$A$67,"Name","Mary")</f>
        <v>86000</v>
      </c>
    </row>
    <row r="4" spans="1:13" ht="15" x14ac:dyDescent="0.25">
      <c r="A4" s="138" t="s">
        <v>42</v>
      </c>
      <c r="B4" s="138" t="s">
        <v>14</v>
      </c>
      <c r="C4" s="360">
        <f>Lydia!G4</f>
        <v>0</v>
      </c>
      <c r="D4" s="361">
        <f>'Personal Recieved'!D9+'Balance UGX'!M4</f>
        <v>4142336</v>
      </c>
      <c r="E4" s="361">
        <f>GETPIVOTDATA("Sum of Spent  in national currency (UGX)",'Personal Costs'!$A$3,"Name","Lydia")</f>
        <v>3531336</v>
      </c>
      <c r="F4" s="361"/>
      <c r="G4" s="360"/>
      <c r="H4" s="362">
        <f>Lydia!G101</f>
        <v>611000</v>
      </c>
      <c r="I4" s="363">
        <f t="shared" si="0"/>
        <v>611000</v>
      </c>
      <c r="J4" s="364">
        <f t="shared" si="1"/>
        <v>0</v>
      </c>
      <c r="K4" s="122" t="s">
        <v>15</v>
      </c>
      <c r="L4" s="138" t="s">
        <v>42</v>
      </c>
      <c r="M4" s="185">
        <f>GETPIVOTDATA("Spent  in national currency (UGX)",'Airtime summary'!$A$67,"Name","Lydia")</f>
        <v>86000</v>
      </c>
    </row>
    <row r="5" spans="1:13" ht="15" x14ac:dyDescent="0.25">
      <c r="A5" s="271" t="s">
        <v>71</v>
      </c>
      <c r="B5" s="272" t="s">
        <v>44</v>
      </c>
      <c r="C5" s="360">
        <f>'i45'!G5</f>
        <v>45500</v>
      </c>
      <c r="D5" s="361">
        <f>'Personal Recieved'!D6+'Balance UGX'!M5</f>
        <v>776000</v>
      </c>
      <c r="E5" s="361">
        <f>GETPIVOTDATA("Sum of Spent  in national currency (UGX)",'Personal Costs'!$A$3,"Name","i45")</f>
        <v>798500</v>
      </c>
      <c r="F5" s="361"/>
      <c r="G5" s="360"/>
      <c r="H5" s="362">
        <f>'i45'!G137</f>
        <v>23000</v>
      </c>
      <c r="I5" s="363">
        <f t="shared" si="0"/>
        <v>23000</v>
      </c>
      <c r="J5" s="364">
        <f>H5-I5</f>
        <v>0</v>
      </c>
      <c r="L5" s="271" t="s">
        <v>71</v>
      </c>
      <c r="M5" s="185">
        <f>GETPIVOTDATA("Spent  in national currency (UGX)",'Airtime summary'!$A$67,"Name","i45")</f>
        <v>106000</v>
      </c>
    </row>
    <row r="6" spans="1:13" ht="15" x14ac:dyDescent="0.25">
      <c r="A6" s="271" t="s">
        <v>446</v>
      </c>
      <c r="B6" s="272" t="s">
        <v>44</v>
      </c>
      <c r="C6" s="360">
        <f>'i49'!G4</f>
        <v>0</v>
      </c>
      <c r="D6" s="361">
        <f>'Personal Recieved'!D7+'Balance UGX'!M6</f>
        <v>1753000</v>
      </c>
      <c r="E6" s="361">
        <f>GETPIVOTDATA("Sum of Spent  in national currency (UGX)",'Personal Costs'!$A$3,"Name","i49")</f>
        <v>1517000</v>
      </c>
      <c r="F6" s="361"/>
      <c r="G6" s="360"/>
      <c r="H6" s="362">
        <f>'i49'!G63</f>
        <v>236000</v>
      </c>
      <c r="I6" s="363">
        <f>C6+D6-E6+F6-G6</f>
        <v>236000</v>
      </c>
      <c r="J6" s="364">
        <f>H6-I6</f>
        <v>0</v>
      </c>
      <c r="L6" s="271" t="s">
        <v>446</v>
      </c>
      <c r="M6" s="185">
        <f>GETPIVOTDATA("Spent  in national currency (UGX)",'Airtime summary'!$A$67,"Name","i49")</f>
        <v>101000</v>
      </c>
    </row>
    <row r="7" spans="1:13" ht="15" x14ac:dyDescent="0.25">
      <c r="A7" s="271" t="s">
        <v>72</v>
      </c>
      <c r="B7" s="272" t="s">
        <v>44</v>
      </c>
      <c r="C7" s="360">
        <f>'i67'!G4</f>
        <v>36000</v>
      </c>
      <c r="D7" s="361">
        <f>'Personal Recieved'!D8+'Balance UGX'!M7</f>
        <v>1115500</v>
      </c>
      <c r="E7" s="361">
        <f>GETPIVOTDATA("Sum of Spent  in national currency (UGX)",'Personal Costs'!$A$3,"Name","i67")</f>
        <v>1109500</v>
      </c>
      <c r="F7" s="361"/>
      <c r="G7" s="360"/>
      <c r="H7" s="362">
        <f>'i67'!G151</f>
        <v>42000</v>
      </c>
      <c r="I7" s="363">
        <f t="shared" si="0"/>
        <v>42000</v>
      </c>
      <c r="J7" s="364">
        <f t="shared" si="1"/>
        <v>0</v>
      </c>
      <c r="L7" s="271" t="s">
        <v>72</v>
      </c>
      <c r="M7" s="185">
        <f>GETPIVOTDATA("Spent  in national currency (UGX)",'Airtime summary'!$A$67,"Name","i67")</f>
        <v>116000</v>
      </c>
    </row>
    <row r="8" spans="1:13" ht="15" x14ac:dyDescent="0.25">
      <c r="A8" s="138" t="s">
        <v>77</v>
      </c>
      <c r="B8" s="272" t="s">
        <v>14</v>
      </c>
      <c r="C8" s="360">
        <f>Guard!G4</f>
        <v>0</v>
      </c>
      <c r="D8" s="361">
        <f>0+M8</f>
        <v>40000</v>
      </c>
      <c r="E8" s="361">
        <f>GETPIVOTDATA("Sum of Spent  in national currency (UGX)",'Personal Costs'!$A$3,"Name","Day Guard")</f>
        <v>40000</v>
      </c>
      <c r="F8" s="361"/>
      <c r="G8" s="360"/>
      <c r="H8" s="362">
        <v>0</v>
      </c>
      <c r="I8" s="363">
        <f t="shared" ref="I8" si="2">C8+D8-E8</f>
        <v>0</v>
      </c>
      <c r="J8" s="364">
        <f t="shared" si="1"/>
        <v>0</v>
      </c>
      <c r="L8" s="138" t="s">
        <v>77</v>
      </c>
      <c r="M8" s="185">
        <f>GETPIVOTDATA("Spent  in national currency (UGX)",'Airtime summary'!$A$67,"Name","Day Guard")</f>
        <v>40000</v>
      </c>
    </row>
    <row r="9" spans="1:13" ht="15" x14ac:dyDescent="0.25">
      <c r="A9" s="138" t="s">
        <v>76</v>
      </c>
      <c r="B9" s="272"/>
      <c r="C9" s="360">
        <f>'Airtime summary'!G4</f>
        <v>0</v>
      </c>
      <c r="D9" s="361">
        <f>0</f>
        <v>0</v>
      </c>
      <c r="E9" s="361"/>
      <c r="F9" s="361"/>
      <c r="G9" s="360"/>
      <c r="H9" s="362">
        <f>'Airtime summary'!G47</f>
        <v>25000</v>
      </c>
      <c r="I9" s="363">
        <f>'Airtime summary'!G48</f>
        <v>25000</v>
      </c>
      <c r="J9" s="364">
        <f t="shared" si="1"/>
        <v>0</v>
      </c>
      <c r="L9" s="344"/>
      <c r="M9" s="343"/>
    </row>
    <row r="10" spans="1:13" s="123" customFormat="1" ht="15" x14ac:dyDescent="0.25">
      <c r="A10" s="365"/>
      <c r="B10" s="366"/>
      <c r="C10" s="367"/>
      <c r="D10" s="367"/>
      <c r="E10" s="368"/>
      <c r="F10" s="499" t="s">
        <v>104</v>
      </c>
      <c r="G10" s="500" t="s">
        <v>85</v>
      </c>
      <c r="H10" s="367"/>
      <c r="I10" s="369"/>
      <c r="J10" s="364"/>
      <c r="L10"/>
      <c r="M10" s="412">
        <f>SUM(M2:M8)</f>
        <v>631000</v>
      </c>
    </row>
    <row r="11" spans="1:13" x14ac:dyDescent="0.2">
      <c r="A11" s="370" t="s">
        <v>87</v>
      </c>
      <c r="B11" s="371"/>
      <c r="C11" s="372">
        <f>SUM(C2:C10)</f>
        <v>153000</v>
      </c>
      <c r="D11" s="372">
        <f>SUM(D2:D10)</f>
        <v>8723836</v>
      </c>
      <c r="E11" s="372">
        <f>SUM(E2:E10)</f>
        <v>7490336</v>
      </c>
      <c r="F11" s="371"/>
      <c r="G11" s="373"/>
      <c r="H11" s="374">
        <f>SUM(H2:H10)</f>
        <v>1411500</v>
      </c>
      <c r="I11" s="375">
        <f>SUM(I2:I10)</f>
        <v>1411500</v>
      </c>
      <c r="J11" s="376">
        <f>H11-I11</f>
        <v>0</v>
      </c>
    </row>
    <row r="12" spans="1:13" x14ac:dyDescent="0.2">
      <c r="A12" s="377"/>
      <c r="B12" s="378"/>
      <c r="C12" s="379"/>
      <c r="D12" s="380"/>
      <c r="E12" s="380"/>
      <c r="F12" s="380"/>
      <c r="G12" s="380"/>
      <c r="H12" s="379"/>
      <c r="I12" s="381"/>
      <c r="J12" s="364"/>
    </row>
    <row r="13" spans="1:13" x14ac:dyDescent="0.2">
      <c r="A13" s="382" t="s">
        <v>88</v>
      </c>
      <c r="B13" s="383"/>
      <c r="C13" s="384">
        <f>'Bank reconciliation UGX'!D14</f>
        <v>428845</v>
      </c>
      <c r="D13" s="448">
        <f>'Bank reconciliation UGX'!D15</f>
        <v>55469050</v>
      </c>
      <c r="E13" s="384">
        <f>GETPIVOTDATA("Sum of Spent  in national currency (UGX)",'Personal Costs'!$A$3,"Name","Bank UGX")</f>
        <v>6000</v>
      </c>
      <c r="F13" s="384"/>
      <c r="G13" s="384">
        <f>'Bank reconciliation UGX'!E16+'Bank reconciliation UGX'!E18+'Bank reconciliation UGX'!E20</f>
        <v>26357733</v>
      </c>
      <c r="H13" s="384">
        <f>'Bank reconciliation UGX'!D23</f>
        <v>29534162</v>
      </c>
      <c r="I13" s="385">
        <f>C13+D13-E13+F13-G13</f>
        <v>29534162</v>
      </c>
      <c r="J13" s="364">
        <f>H13-I13</f>
        <v>0</v>
      </c>
    </row>
    <row r="14" spans="1:13" x14ac:dyDescent="0.2">
      <c r="A14" s="382" t="s">
        <v>134</v>
      </c>
      <c r="B14" s="383"/>
      <c r="C14" s="384">
        <f>'Bank reconciliation-Operational'!D14</f>
        <v>3576000</v>
      </c>
      <c r="D14" s="448"/>
      <c r="E14" s="384">
        <f>GETPIVOTDATA("Sum of Spent  in national currency (UGX)",'Personal Costs'!$A$3,"Name","UGX-Opp")</f>
        <v>20122219</v>
      </c>
      <c r="F14" s="384">
        <f>'Bank reconciliation-Operational'!D17+'Bank reconciliation-Operational'!D24+'Bank reconciliation-Operational'!D28</f>
        <v>26357733</v>
      </c>
      <c r="G14" s="384">
        <f>'Bank reconciliation-Operational'!E18+'Bank reconciliation-Operational'!E25+'Bank reconciliation-Operational'!E29</f>
        <v>8110000</v>
      </c>
      <c r="H14" s="384">
        <f>'Bank reconciliation-Operational'!D34</f>
        <v>1701514</v>
      </c>
      <c r="I14" s="385">
        <f>C14+D14-E14+F14-G14</f>
        <v>1701514</v>
      </c>
      <c r="J14" s="364"/>
    </row>
    <row r="15" spans="1:13" x14ac:dyDescent="0.2">
      <c r="A15" s="386" t="s">
        <v>89</v>
      </c>
      <c r="B15" s="387"/>
      <c r="C15" s="387">
        <f t="shared" ref="C15:I15" si="3">SUM(C13:C14)</f>
        <v>4004845</v>
      </c>
      <c r="D15" s="387">
        <f t="shared" si="3"/>
        <v>55469050</v>
      </c>
      <c r="E15" s="745">
        <f t="shared" si="3"/>
        <v>20128219</v>
      </c>
      <c r="F15" s="387">
        <f t="shared" si="3"/>
        <v>26357733</v>
      </c>
      <c r="G15" s="387">
        <f t="shared" si="3"/>
        <v>34467733</v>
      </c>
      <c r="H15" s="387">
        <f t="shared" si="3"/>
        <v>31235676</v>
      </c>
      <c r="I15" s="388">
        <f t="shared" si="3"/>
        <v>31235676</v>
      </c>
      <c r="J15" s="389">
        <f>H15-I15</f>
        <v>0</v>
      </c>
    </row>
    <row r="16" spans="1:13" x14ac:dyDescent="0.2">
      <c r="A16" s="390" t="s">
        <v>90</v>
      </c>
      <c r="B16" s="391"/>
      <c r="C16" s="391"/>
      <c r="D16" s="520"/>
      <c r="E16" s="744"/>
      <c r="F16" s="391"/>
      <c r="G16" s="391"/>
      <c r="H16" s="391"/>
      <c r="I16" s="392"/>
      <c r="J16" s="393"/>
    </row>
    <row r="17" spans="1:11" ht="13.5" thickBot="1" x14ac:dyDescent="0.25">
      <c r="A17" s="394"/>
      <c r="B17" s="395"/>
      <c r="C17" s="395"/>
      <c r="D17" s="395"/>
      <c r="E17" s="395"/>
      <c r="F17" s="395"/>
      <c r="G17" s="395"/>
      <c r="H17" s="395"/>
      <c r="I17" s="396"/>
      <c r="J17" s="364"/>
    </row>
    <row r="18" spans="1:11" ht="13.5" thickBot="1" x14ac:dyDescent="0.25">
      <c r="A18" s="397" t="s">
        <v>91</v>
      </c>
      <c r="B18" s="398"/>
      <c r="C18" s="398"/>
      <c r="D18" s="398"/>
      <c r="E18" s="398">
        <f>E11+E15</f>
        <v>27618555</v>
      </c>
      <c r="F18" s="398"/>
      <c r="G18" s="398"/>
      <c r="H18" s="398"/>
      <c r="I18" s="399"/>
      <c r="J18" s="400"/>
    </row>
    <row r="19" spans="1:11" x14ac:dyDescent="0.2">
      <c r="A19" s="401"/>
      <c r="B19" s="402"/>
      <c r="C19" s="402"/>
      <c r="D19" s="402"/>
      <c r="E19" s="402"/>
      <c r="F19" s="402"/>
      <c r="G19" s="402">
        <f>G15-F20</f>
        <v>26357733</v>
      </c>
      <c r="H19" s="402"/>
      <c r="I19" s="403"/>
      <c r="J19" s="364"/>
    </row>
    <row r="20" spans="1:11" ht="15.75" x14ac:dyDescent="0.25">
      <c r="A20" s="404" t="s">
        <v>37</v>
      </c>
      <c r="B20" s="405"/>
      <c r="C20" s="406">
        <f>'UGX Cash Box  February'!G3</f>
        <v>2030750</v>
      </c>
      <c r="D20" s="407">
        <f>'Personal Recieved'!C14</f>
        <v>351900</v>
      </c>
      <c r="E20" s="407">
        <f>GETPIVOTDATA("Sum of spent in national currency (Ugx)",'Personal Recieved'!$A$3)</f>
        <v>9100736</v>
      </c>
      <c r="F20" s="407">
        <f>'Bank reconciliation-Operational'!E18+'Bank reconciliation-Operational'!E25+'Bank reconciliation-Operational'!E29</f>
        <v>8110000</v>
      </c>
      <c r="G20" s="407">
        <v>0</v>
      </c>
      <c r="H20" s="407">
        <f>'UGX Cash Box  February'!G153</f>
        <v>1391914</v>
      </c>
      <c r="I20" s="408">
        <f>C20+D20-E20+F20</f>
        <v>1391914</v>
      </c>
      <c r="J20" s="364">
        <f t="shared" ref="J20" si="4">H20-I20</f>
        <v>0</v>
      </c>
      <c r="K20" s="414"/>
    </row>
    <row r="21" spans="1:11" ht="16.5" thickBot="1" x14ac:dyDescent="0.3">
      <c r="A21" s="409"/>
      <c r="B21" s="410"/>
      <c r="C21" s="410"/>
      <c r="D21" s="410"/>
      <c r="E21" s="410"/>
      <c r="F21" s="410"/>
      <c r="G21" s="410"/>
      <c r="H21" s="410"/>
      <c r="I21" s="410"/>
      <c r="J21" s="743"/>
      <c r="K21" s="415"/>
    </row>
    <row r="22" spans="1:11" ht="15.75" x14ac:dyDescent="0.25">
      <c r="A22" s="345"/>
      <c r="B22" s="346"/>
      <c r="C22" s="346"/>
      <c r="D22" s="957" t="s">
        <v>38</v>
      </c>
      <c r="E22" s="957"/>
      <c r="F22" s="346"/>
      <c r="G22" s="346"/>
      <c r="H22" s="346"/>
      <c r="I22" s="417"/>
      <c r="J22" s="418"/>
      <c r="K22" s="416"/>
    </row>
    <row r="23" spans="1:11" ht="47.25" x14ac:dyDescent="0.25">
      <c r="A23" s="348"/>
      <c r="B23" s="349"/>
      <c r="C23" s="349" t="s">
        <v>537</v>
      </c>
      <c r="D23" s="349" t="s">
        <v>79</v>
      </c>
      <c r="E23" s="349" t="s">
        <v>80</v>
      </c>
      <c r="F23" s="349"/>
      <c r="G23" s="349"/>
      <c r="H23" s="349" t="s">
        <v>538</v>
      </c>
      <c r="I23" s="349" t="s">
        <v>81</v>
      </c>
      <c r="J23" s="350" t="s">
        <v>82</v>
      </c>
    </row>
    <row r="24" spans="1:11" ht="32.25" thickBot="1" x14ac:dyDescent="0.3">
      <c r="A24" s="351" t="s">
        <v>83</v>
      </c>
      <c r="B24" s="352"/>
      <c r="C24" s="352">
        <f>C20+C15+C11</f>
        <v>6188595</v>
      </c>
      <c r="D24" s="352">
        <f>D15</f>
        <v>55469050</v>
      </c>
      <c r="E24" s="352">
        <f>E18</f>
        <v>27618555</v>
      </c>
      <c r="F24" s="352"/>
      <c r="G24" s="352"/>
      <c r="H24" s="352">
        <f>H20+H15+H11</f>
        <v>34039090</v>
      </c>
      <c r="I24" s="352">
        <f>C24+D24-E24</f>
        <v>34039090</v>
      </c>
      <c r="J24" s="353">
        <f>H24-I24</f>
        <v>0</v>
      </c>
      <c r="K24" s="447"/>
    </row>
    <row r="185" spans="1:15" x14ac:dyDescent="0.25">
      <c r="A185" s="413"/>
      <c r="B185" s="413"/>
      <c r="C185" s="413"/>
      <c r="D185" s="413"/>
      <c r="E185" s="413"/>
      <c r="F185" s="413"/>
      <c r="G185" s="413"/>
      <c r="H185" s="413"/>
      <c r="I185" s="413"/>
      <c r="J185" s="413"/>
      <c r="K185" s="519"/>
      <c r="L185" s="519"/>
      <c r="M185" s="519"/>
      <c r="N185" s="519"/>
      <c r="O185" s="519"/>
    </row>
    <row r="186" spans="1:15" x14ac:dyDescent="0.25">
      <c r="A186" s="413"/>
      <c r="B186" s="413"/>
      <c r="C186" s="413"/>
      <c r="D186" s="413"/>
      <c r="E186" s="413"/>
      <c r="F186" s="413"/>
      <c r="G186" s="413"/>
      <c r="H186" s="413"/>
      <c r="I186" s="413"/>
      <c r="J186" s="413"/>
      <c r="K186" s="519"/>
      <c r="L186" s="519"/>
      <c r="M186" s="519"/>
      <c r="N186" s="519"/>
      <c r="O186" s="519"/>
    </row>
    <row r="187" spans="1:15" x14ac:dyDescent="0.25">
      <c r="A187" s="413"/>
      <c r="B187" s="413"/>
      <c r="C187" s="413"/>
      <c r="D187" s="413"/>
      <c r="E187" s="413"/>
      <c r="F187" s="413"/>
      <c r="G187" s="413"/>
      <c r="H187" s="413"/>
      <c r="I187" s="413"/>
      <c r="J187" s="413"/>
      <c r="K187" s="519"/>
      <c r="L187" s="519"/>
      <c r="M187" s="519"/>
      <c r="N187" s="519"/>
      <c r="O187" s="519"/>
    </row>
    <row r="188" spans="1:15" x14ac:dyDescent="0.25">
      <c r="A188" s="413"/>
      <c r="B188" s="413"/>
      <c r="C188" s="413"/>
      <c r="D188" s="413"/>
      <c r="E188" s="413"/>
      <c r="F188" s="413"/>
      <c r="G188" s="413"/>
      <c r="H188" s="413"/>
      <c r="I188" s="413"/>
      <c r="J188" s="413"/>
      <c r="K188" s="519"/>
      <c r="L188" s="519"/>
      <c r="M188" s="519"/>
      <c r="N188" s="519"/>
      <c r="O188" s="519"/>
    </row>
    <row r="189" spans="1:15" x14ac:dyDescent="0.25">
      <c r="A189" s="413"/>
      <c r="B189" s="413"/>
      <c r="C189" s="413"/>
      <c r="D189" s="413"/>
      <c r="E189" s="413"/>
      <c r="F189" s="413"/>
      <c r="G189" s="413"/>
      <c r="H189" s="413"/>
      <c r="I189" s="413"/>
      <c r="J189" s="413"/>
      <c r="K189" s="519"/>
      <c r="L189" s="519"/>
      <c r="M189" s="519"/>
      <c r="N189" s="519"/>
      <c r="O189" s="519"/>
    </row>
    <row r="190" spans="1:15" x14ac:dyDescent="0.25">
      <c r="A190" s="413"/>
      <c r="B190" s="413"/>
      <c r="C190" s="413"/>
      <c r="D190" s="413"/>
      <c r="E190" s="413"/>
      <c r="F190" s="413"/>
      <c r="G190" s="413"/>
      <c r="H190" s="413"/>
      <c r="I190" s="413"/>
      <c r="J190" s="413"/>
      <c r="K190" s="519"/>
      <c r="L190" s="519"/>
      <c r="M190" s="519"/>
      <c r="N190" s="519"/>
      <c r="O190" s="519"/>
    </row>
    <row r="191" spans="1:15" x14ac:dyDescent="0.25">
      <c r="A191" s="413"/>
      <c r="B191" s="413"/>
      <c r="C191" s="413"/>
      <c r="D191" s="413"/>
      <c r="E191" s="413"/>
      <c r="F191" s="413"/>
      <c r="G191" s="413"/>
      <c r="H191" s="413"/>
      <c r="I191" s="413"/>
      <c r="J191" s="413"/>
      <c r="K191" s="519"/>
      <c r="L191" s="519"/>
      <c r="M191" s="519"/>
      <c r="N191" s="519"/>
      <c r="O191" s="519"/>
    </row>
    <row r="192" spans="1:15" x14ac:dyDescent="0.25">
      <c r="A192" s="413"/>
      <c r="B192" s="413"/>
      <c r="C192" s="413"/>
      <c r="D192" s="413"/>
      <c r="E192" s="413"/>
      <c r="F192" s="413"/>
      <c r="G192" s="413"/>
      <c r="H192" s="413"/>
      <c r="I192" s="413"/>
      <c r="J192" s="413"/>
      <c r="K192" s="519"/>
      <c r="L192" s="519"/>
      <c r="M192" s="519"/>
      <c r="N192" s="519"/>
      <c r="O192" s="519"/>
    </row>
    <row r="193" spans="1:15" x14ac:dyDescent="0.25">
      <c r="A193" s="413"/>
      <c r="B193" s="413"/>
      <c r="C193" s="413"/>
      <c r="D193" s="413"/>
      <c r="E193" s="413"/>
      <c r="F193" s="413"/>
      <c r="G193" s="413"/>
      <c r="H193" s="413"/>
      <c r="I193" s="413"/>
      <c r="J193" s="413"/>
      <c r="K193" s="519"/>
      <c r="L193" s="519"/>
      <c r="M193" s="519"/>
      <c r="N193" s="519"/>
      <c r="O193" s="519"/>
    </row>
    <row r="194" spans="1:15" x14ac:dyDescent="0.25">
      <c r="A194" s="413"/>
      <c r="B194" s="413"/>
      <c r="C194" s="413"/>
      <c r="D194" s="413"/>
      <c r="E194" s="413"/>
      <c r="F194" s="413"/>
      <c r="G194" s="413"/>
      <c r="H194" s="413"/>
      <c r="I194" s="413"/>
      <c r="J194" s="413"/>
      <c r="K194" s="519"/>
      <c r="L194" s="519"/>
      <c r="M194" s="519"/>
      <c r="N194" s="519"/>
      <c r="O194" s="519"/>
    </row>
    <row r="195" spans="1:15" x14ac:dyDescent="0.25">
      <c r="A195" s="413"/>
      <c r="B195" s="413"/>
      <c r="C195" s="413"/>
      <c r="D195" s="413"/>
      <c r="E195" s="413"/>
      <c r="F195" s="413"/>
      <c r="G195" s="413"/>
      <c r="H195" s="413"/>
      <c r="I195" s="413"/>
      <c r="J195" s="413"/>
      <c r="K195" s="519"/>
      <c r="L195" s="519"/>
      <c r="M195" s="519"/>
      <c r="N195" s="519"/>
      <c r="O195" s="519"/>
    </row>
    <row r="196" spans="1:15" x14ac:dyDescent="0.25">
      <c r="A196" s="413"/>
      <c r="B196" s="413"/>
      <c r="C196" s="413"/>
      <c r="D196" s="413"/>
      <c r="E196" s="413"/>
      <c r="F196" s="413"/>
      <c r="G196" s="413"/>
      <c r="H196" s="413"/>
      <c r="I196" s="413"/>
      <c r="J196" s="413"/>
      <c r="K196" s="519"/>
      <c r="L196" s="519"/>
      <c r="M196" s="519"/>
      <c r="N196" s="519"/>
      <c r="O196" s="519"/>
    </row>
    <row r="197" spans="1:15" x14ac:dyDescent="0.25">
      <c r="A197" s="413"/>
      <c r="B197" s="413"/>
      <c r="C197" s="413"/>
      <c r="D197" s="413"/>
      <c r="E197" s="413"/>
      <c r="F197" s="413"/>
      <c r="G197" s="413"/>
      <c r="H197" s="413"/>
      <c r="I197" s="413"/>
      <c r="J197" s="413"/>
      <c r="K197" s="519"/>
      <c r="L197" s="519"/>
      <c r="M197" s="519"/>
      <c r="N197" s="519"/>
      <c r="O197" s="519"/>
    </row>
    <row r="198" spans="1:15" x14ac:dyDescent="0.25">
      <c r="A198" s="413"/>
      <c r="B198" s="413"/>
      <c r="C198" s="413"/>
      <c r="D198" s="413"/>
      <c r="E198" s="413"/>
      <c r="F198" s="413"/>
      <c r="G198" s="413"/>
      <c r="H198" s="413"/>
      <c r="I198" s="413"/>
      <c r="J198" s="413"/>
      <c r="K198" s="519"/>
      <c r="L198" s="519"/>
      <c r="M198" s="519"/>
      <c r="N198" s="519"/>
      <c r="O198" s="519"/>
    </row>
    <row r="199" spans="1:15" x14ac:dyDescent="0.25">
      <c r="A199" s="413"/>
      <c r="B199" s="413"/>
      <c r="C199" s="413"/>
      <c r="D199" s="413"/>
      <c r="E199" s="413"/>
      <c r="F199" s="413"/>
      <c r="G199" s="413"/>
      <c r="H199" s="413"/>
      <c r="I199" s="413"/>
      <c r="J199" s="413"/>
      <c r="K199" s="519"/>
      <c r="L199" s="519"/>
      <c r="M199" s="519"/>
      <c r="N199" s="519"/>
      <c r="O199" s="519"/>
    </row>
    <row r="200" spans="1:15" x14ac:dyDescent="0.25">
      <c r="A200" s="413"/>
      <c r="B200" s="413"/>
      <c r="C200" s="413"/>
      <c r="D200" s="413"/>
      <c r="E200" s="413"/>
      <c r="F200" s="413"/>
      <c r="G200" s="413"/>
      <c r="H200" s="413"/>
      <c r="I200" s="413"/>
      <c r="J200" s="413"/>
      <c r="K200" s="519"/>
      <c r="L200" s="519"/>
      <c r="M200" s="519"/>
      <c r="N200" s="519"/>
      <c r="O200" s="519"/>
    </row>
    <row r="201" spans="1:15" x14ac:dyDescent="0.25">
      <c r="A201" s="413"/>
      <c r="B201" s="413"/>
      <c r="C201" s="413"/>
      <c r="D201" s="413"/>
      <c r="E201" s="413"/>
      <c r="F201" s="413"/>
      <c r="G201" s="413"/>
      <c r="H201" s="413"/>
      <c r="I201" s="413"/>
      <c r="J201" s="413"/>
      <c r="K201" s="519"/>
      <c r="L201" s="519"/>
      <c r="M201" s="519"/>
      <c r="N201" s="519"/>
      <c r="O201" s="519"/>
    </row>
    <row r="202" spans="1:15" x14ac:dyDescent="0.25">
      <c r="A202" s="413"/>
      <c r="B202" s="413"/>
      <c r="C202" s="413"/>
      <c r="D202" s="413"/>
      <c r="E202" s="413"/>
      <c r="F202" s="413"/>
      <c r="G202" s="413"/>
      <c r="H202" s="413"/>
      <c r="I202" s="413"/>
      <c r="J202" s="413"/>
      <c r="K202" s="519"/>
      <c r="L202" s="519"/>
      <c r="M202" s="519"/>
      <c r="N202" s="519"/>
      <c r="O202" s="519"/>
    </row>
    <row r="203" spans="1:15" x14ac:dyDescent="0.25">
      <c r="A203" s="413"/>
      <c r="B203" s="413"/>
      <c r="C203" s="413"/>
      <c r="D203" s="413"/>
      <c r="E203" s="413"/>
      <c r="F203" s="413"/>
      <c r="G203" s="413"/>
      <c r="H203" s="413"/>
      <c r="I203" s="413"/>
      <c r="J203" s="413"/>
      <c r="K203" s="519"/>
      <c r="L203" s="519"/>
      <c r="M203" s="519"/>
      <c r="N203" s="519"/>
      <c r="O203" s="519"/>
    </row>
    <row r="204" spans="1:15" x14ac:dyDescent="0.25">
      <c r="A204" s="413"/>
      <c r="B204" s="413"/>
      <c r="C204" s="413"/>
      <c r="D204" s="413"/>
      <c r="E204" s="413"/>
      <c r="F204" s="413"/>
      <c r="G204" s="413"/>
      <c r="H204" s="413"/>
      <c r="I204" s="413"/>
      <c r="J204" s="413"/>
      <c r="K204" s="519"/>
      <c r="L204" s="519"/>
      <c r="M204" s="519"/>
      <c r="N204" s="519"/>
      <c r="O204" s="519"/>
    </row>
    <row r="205" spans="1:15" x14ac:dyDescent="0.25">
      <c r="A205" s="413"/>
      <c r="B205" s="413"/>
      <c r="C205" s="413"/>
      <c r="D205" s="413"/>
      <c r="E205" s="413"/>
      <c r="F205" s="413"/>
      <c r="G205" s="413"/>
      <c r="H205" s="413"/>
      <c r="I205" s="413"/>
      <c r="J205" s="413"/>
      <c r="K205" s="519"/>
      <c r="L205" s="519"/>
      <c r="M205" s="519"/>
      <c r="N205" s="519"/>
      <c r="O205" s="519"/>
    </row>
    <row r="206" spans="1:15" x14ac:dyDescent="0.25">
      <c r="A206" s="413"/>
      <c r="B206" s="413"/>
      <c r="C206" s="413"/>
      <c r="D206" s="413"/>
      <c r="E206" s="413"/>
      <c r="F206" s="413"/>
      <c r="G206" s="413"/>
      <c r="H206" s="413"/>
      <c r="I206" s="413"/>
      <c r="J206" s="413"/>
      <c r="K206" s="519"/>
      <c r="L206" s="519"/>
      <c r="M206" s="519"/>
      <c r="N206" s="519"/>
      <c r="O206" s="519"/>
    </row>
    <row r="207" spans="1:15" x14ac:dyDescent="0.25">
      <c r="A207" s="413"/>
      <c r="B207" s="413"/>
      <c r="C207" s="413"/>
      <c r="D207" s="413"/>
      <c r="E207" s="413"/>
      <c r="F207" s="413"/>
      <c r="G207" s="413"/>
      <c r="H207" s="413"/>
      <c r="I207" s="413"/>
      <c r="J207" s="413"/>
      <c r="K207" s="519"/>
      <c r="L207" s="519"/>
      <c r="M207" s="519"/>
      <c r="N207" s="519"/>
      <c r="O207" s="519"/>
    </row>
    <row r="208" spans="1:15" x14ac:dyDescent="0.25">
      <c r="A208" s="413"/>
      <c r="B208" s="413"/>
      <c r="C208" s="413"/>
      <c r="D208" s="413"/>
      <c r="E208" s="413"/>
      <c r="F208" s="413"/>
      <c r="G208" s="413"/>
      <c r="H208" s="413"/>
      <c r="I208" s="413"/>
      <c r="J208" s="413"/>
      <c r="K208" s="519"/>
      <c r="L208" s="519"/>
      <c r="M208" s="519"/>
      <c r="N208" s="519"/>
      <c r="O208" s="519"/>
    </row>
    <row r="209" spans="1:15" x14ac:dyDescent="0.25">
      <c r="A209" s="413"/>
      <c r="B209" s="413"/>
      <c r="C209" s="413"/>
      <c r="D209" s="413"/>
      <c r="E209" s="413"/>
      <c r="F209" s="413"/>
      <c r="G209" s="413"/>
      <c r="H209" s="413"/>
      <c r="I209" s="413"/>
      <c r="J209" s="413"/>
      <c r="K209" s="519"/>
      <c r="L209" s="519"/>
      <c r="M209" s="519"/>
      <c r="N209" s="519"/>
      <c r="O209" s="519"/>
    </row>
    <row r="210" spans="1:15" x14ac:dyDescent="0.25">
      <c r="A210" s="413"/>
      <c r="B210" s="413"/>
      <c r="C210" s="413"/>
      <c r="D210" s="413"/>
      <c r="E210" s="413"/>
      <c r="F210" s="413"/>
      <c r="G210" s="413"/>
      <c r="H210" s="413"/>
      <c r="I210" s="413"/>
      <c r="J210" s="413"/>
      <c r="K210" s="519"/>
      <c r="L210" s="519"/>
      <c r="M210" s="519"/>
      <c r="N210" s="519"/>
      <c r="O210" s="519"/>
    </row>
    <row r="211" spans="1:15" x14ac:dyDescent="0.25">
      <c r="A211" s="413"/>
      <c r="B211" s="413"/>
      <c r="C211" s="413"/>
      <c r="D211" s="413"/>
      <c r="E211" s="413"/>
      <c r="F211" s="413"/>
      <c r="G211" s="413"/>
      <c r="H211" s="413"/>
      <c r="I211" s="413"/>
      <c r="J211" s="413"/>
      <c r="K211" s="519"/>
      <c r="L211" s="519"/>
      <c r="M211" s="519"/>
      <c r="N211" s="519"/>
      <c r="O211" s="519"/>
    </row>
    <row r="212" spans="1:15" x14ac:dyDescent="0.25">
      <c r="A212" s="413"/>
      <c r="B212" s="413"/>
      <c r="C212" s="413"/>
      <c r="D212" s="413"/>
      <c r="E212" s="413"/>
      <c r="F212" s="413"/>
      <c r="G212" s="413"/>
      <c r="H212" s="413"/>
      <c r="I212" s="413"/>
      <c r="J212" s="413"/>
      <c r="K212" s="519"/>
      <c r="L212" s="519"/>
      <c r="M212" s="519"/>
      <c r="N212" s="519"/>
      <c r="O212" s="519"/>
    </row>
    <row r="213" spans="1:15" x14ac:dyDescent="0.25">
      <c r="A213" s="413"/>
      <c r="B213" s="413"/>
      <c r="C213" s="413"/>
      <c r="D213" s="413"/>
      <c r="E213" s="413"/>
      <c r="F213" s="413"/>
      <c r="G213" s="413"/>
      <c r="H213" s="413"/>
      <c r="I213" s="413"/>
      <c r="J213" s="413"/>
      <c r="K213" s="519"/>
      <c r="L213" s="519"/>
      <c r="M213" s="519"/>
      <c r="N213" s="519"/>
      <c r="O213" s="519"/>
    </row>
    <row r="214" spans="1:15" x14ac:dyDescent="0.25">
      <c r="A214" s="413"/>
      <c r="B214" s="413"/>
      <c r="C214" s="413"/>
      <c r="D214" s="413"/>
      <c r="E214" s="413"/>
      <c r="F214" s="413"/>
      <c r="G214" s="413"/>
      <c r="H214" s="413"/>
      <c r="I214" s="413"/>
      <c r="J214" s="413"/>
      <c r="K214" s="519"/>
      <c r="L214" s="519"/>
      <c r="M214" s="519"/>
      <c r="N214" s="519"/>
      <c r="O214" s="519"/>
    </row>
    <row r="215" spans="1:15" x14ac:dyDescent="0.25">
      <c r="A215" s="413"/>
      <c r="B215" s="413"/>
      <c r="C215" s="413"/>
      <c r="D215" s="413"/>
      <c r="E215" s="413"/>
      <c r="F215" s="413"/>
      <c r="G215" s="413"/>
      <c r="H215" s="413"/>
      <c r="I215" s="413"/>
      <c r="J215" s="413"/>
      <c r="K215" s="519"/>
      <c r="L215" s="519"/>
      <c r="M215" s="519"/>
      <c r="N215" s="519"/>
      <c r="O215" s="519"/>
    </row>
    <row r="216" spans="1:15" x14ac:dyDescent="0.25">
      <c r="A216" s="413"/>
      <c r="B216" s="413"/>
      <c r="C216" s="413"/>
      <c r="D216" s="413"/>
      <c r="E216" s="413"/>
      <c r="F216" s="413"/>
      <c r="G216" s="413"/>
      <c r="H216" s="413"/>
      <c r="I216" s="413"/>
      <c r="J216" s="413"/>
      <c r="K216" s="519"/>
      <c r="L216" s="519"/>
      <c r="M216" s="519"/>
      <c r="N216" s="519"/>
      <c r="O216" s="519"/>
    </row>
    <row r="217" spans="1:15" x14ac:dyDescent="0.25">
      <c r="A217" s="413"/>
      <c r="B217" s="413"/>
      <c r="C217" s="413"/>
      <c r="D217" s="413"/>
      <c r="E217" s="413"/>
      <c r="F217" s="413"/>
      <c r="G217" s="413"/>
      <c r="H217" s="413"/>
      <c r="I217" s="413"/>
      <c r="J217" s="413"/>
      <c r="K217" s="519"/>
      <c r="L217" s="519"/>
      <c r="M217" s="519"/>
      <c r="N217" s="519"/>
      <c r="O217" s="519"/>
    </row>
    <row r="218" spans="1:15" x14ac:dyDescent="0.25">
      <c r="A218" s="413"/>
      <c r="B218" s="413"/>
      <c r="C218" s="413"/>
      <c r="D218" s="413"/>
      <c r="E218" s="413"/>
      <c r="F218" s="413"/>
      <c r="G218" s="413"/>
      <c r="H218" s="413"/>
      <c r="I218" s="413"/>
      <c r="J218" s="413"/>
      <c r="K218" s="519"/>
      <c r="L218" s="519"/>
      <c r="M218" s="519"/>
      <c r="N218" s="519"/>
      <c r="O218" s="519"/>
    </row>
    <row r="219" spans="1:15" x14ac:dyDescent="0.25">
      <c r="A219" s="413"/>
      <c r="B219" s="413"/>
      <c r="C219" s="413"/>
      <c r="D219" s="413"/>
      <c r="E219" s="413"/>
      <c r="F219" s="413"/>
      <c r="G219" s="413"/>
      <c r="H219" s="413"/>
      <c r="I219" s="413"/>
      <c r="J219" s="413"/>
      <c r="K219" s="519"/>
      <c r="L219" s="519"/>
      <c r="M219" s="519"/>
      <c r="N219" s="519"/>
      <c r="O219" s="519"/>
    </row>
    <row r="220" spans="1:15" x14ac:dyDescent="0.25">
      <c r="A220" s="413"/>
      <c r="B220" s="413"/>
      <c r="C220" s="413"/>
      <c r="D220" s="413"/>
      <c r="E220" s="413"/>
      <c r="F220" s="413"/>
      <c r="G220" s="413"/>
      <c r="H220" s="413"/>
      <c r="I220" s="413"/>
      <c r="J220" s="413"/>
      <c r="K220" s="519"/>
      <c r="L220" s="519"/>
      <c r="M220" s="519"/>
      <c r="N220" s="519"/>
      <c r="O220" s="519"/>
    </row>
    <row r="221" spans="1:15" x14ac:dyDescent="0.25">
      <c r="A221" s="413"/>
      <c r="B221" s="413"/>
      <c r="C221" s="413"/>
      <c r="D221" s="413"/>
      <c r="E221" s="413"/>
      <c r="F221" s="413"/>
      <c r="G221" s="413"/>
      <c r="H221" s="413"/>
      <c r="I221" s="413"/>
      <c r="J221" s="413"/>
      <c r="K221" s="519"/>
      <c r="L221" s="519"/>
      <c r="M221" s="519"/>
      <c r="N221" s="519"/>
      <c r="O221" s="519"/>
    </row>
    <row r="222" spans="1:15" x14ac:dyDescent="0.25">
      <c r="A222" s="413"/>
      <c r="B222" s="413"/>
      <c r="C222" s="413"/>
      <c r="D222" s="413"/>
      <c r="E222" s="413"/>
      <c r="F222" s="413"/>
      <c r="G222" s="413"/>
      <c r="H222" s="413"/>
      <c r="I222" s="413"/>
      <c r="J222" s="413"/>
      <c r="K222" s="519"/>
      <c r="L222" s="519"/>
      <c r="M222" s="519"/>
      <c r="N222" s="519"/>
      <c r="O222" s="519"/>
    </row>
    <row r="223" spans="1:15" x14ac:dyDescent="0.25">
      <c r="A223" s="413"/>
      <c r="B223" s="413"/>
      <c r="C223" s="413"/>
      <c r="D223" s="413"/>
      <c r="E223" s="413"/>
      <c r="F223" s="413"/>
      <c r="G223" s="413"/>
      <c r="H223" s="413"/>
      <c r="I223" s="413"/>
      <c r="J223" s="413"/>
      <c r="K223" s="519"/>
      <c r="L223" s="519"/>
      <c r="M223" s="519"/>
      <c r="N223" s="519"/>
      <c r="O223" s="519"/>
    </row>
    <row r="224" spans="1:15" x14ac:dyDescent="0.25">
      <c r="A224" s="413"/>
      <c r="B224" s="413"/>
      <c r="C224" s="413"/>
      <c r="D224" s="413"/>
      <c r="E224" s="413"/>
      <c r="F224" s="413"/>
      <c r="G224" s="413"/>
      <c r="H224" s="413"/>
      <c r="I224" s="413"/>
      <c r="J224" s="413"/>
      <c r="K224" s="519"/>
      <c r="L224" s="519"/>
      <c r="M224" s="519"/>
      <c r="N224" s="519"/>
      <c r="O224" s="519"/>
    </row>
    <row r="225" spans="1:15" x14ac:dyDescent="0.25">
      <c r="A225" s="413"/>
      <c r="B225" s="413"/>
      <c r="C225" s="413"/>
      <c r="D225" s="413"/>
      <c r="E225" s="413"/>
      <c r="F225" s="413"/>
      <c r="G225" s="413"/>
      <c r="H225" s="413"/>
      <c r="I225" s="413"/>
      <c r="J225" s="413"/>
      <c r="K225" s="519"/>
      <c r="L225" s="519"/>
      <c r="M225" s="519"/>
      <c r="N225" s="519"/>
      <c r="O225" s="519"/>
    </row>
    <row r="226" spans="1:15" x14ac:dyDescent="0.25">
      <c r="A226" s="413"/>
      <c r="B226" s="413"/>
      <c r="C226" s="413"/>
      <c r="D226" s="413"/>
      <c r="E226" s="413"/>
      <c r="F226" s="413"/>
      <c r="G226" s="413"/>
      <c r="H226" s="413"/>
      <c r="I226" s="413"/>
      <c r="J226" s="413"/>
      <c r="K226" s="519"/>
      <c r="L226" s="519"/>
      <c r="M226" s="519"/>
      <c r="N226" s="519"/>
      <c r="O226" s="519"/>
    </row>
  </sheetData>
  <mergeCells count="1">
    <mergeCell ref="D22:E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topLeftCell="A16" workbookViewId="0">
      <selection activeCell="A33" sqref="A33"/>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54" t="s">
        <v>2</v>
      </c>
      <c r="B1" s="355" t="s">
        <v>8</v>
      </c>
      <c r="C1" s="355" t="s">
        <v>535</v>
      </c>
      <c r="D1" s="355" t="s">
        <v>34</v>
      </c>
      <c r="E1" s="356" t="s">
        <v>35</v>
      </c>
      <c r="F1" s="356" t="s">
        <v>84</v>
      </c>
      <c r="G1" s="357" t="s">
        <v>85</v>
      </c>
      <c r="H1" s="355" t="s">
        <v>536</v>
      </c>
      <c r="I1" s="358" t="s">
        <v>36</v>
      </c>
      <c r="J1" s="359" t="s">
        <v>86</v>
      </c>
      <c r="K1" s="122"/>
    </row>
    <row r="2" spans="1:11" x14ac:dyDescent="0.25">
      <c r="A2" s="138" t="s">
        <v>54</v>
      </c>
      <c r="B2" s="138" t="s">
        <v>53</v>
      </c>
      <c r="C2" s="360">
        <v>0</v>
      </c>
      <c r="D2" s="361">
        <f>M2</f>
        <v>0</v>
      </c>
      <c r="E2" s="361">
        <v>0</v>
      </c>
      <c r="F2" s="361"/>
      <c r="G2" s="360"/>
      <c r="H2" s="362">
        <v>0</v>
      </c>
      <c r="I2" s="363">
        <f t="shared" ref="I2:I8" si="0">C2+D2-E2</f>
        <v>0</v>
      </c>
      <c r="J2" s="364">
        <f t="shared" ref="J2:J9" si="1">H2-I2</f>
        <v>0</v>
      </c>
      <c r="K2" s="122"/>
    </row>
    <row r="3" spans="1:11" x14ac:dyDescent="0.25">
      <c r="A3" s="138" t="s">
        <v>99</v>
      </c>
      <c r="B3" s="138" t="s">
        <v>53</v>
      </c>
      <c r="C3" s="360">
        <v>0</v>
      </c>
      <c r="D3" s="361">
        <v>0</v>
      </c>
      <c r="E3" s="361">
        <v>0</v>
      </c>
      <c r="F3" s="361"/>
      <c r="G3" s="360"/>
      <c r="H3" s="362">
        <v>0</v>
      </c>
      <c r="I3" s="363">
        <f t="shared" si="0"/>
        <v>0</v>
      </c>
      <c r="J3" s="364"/>
      <c r="K3" s="122"/>
    </row>
    <row r="4" spans="1:11" x14ac:dyDescent="0.25">
      <c r="A4" s="138" t="s">
        <v>42</v>
      </c>
      <c r="B4" s="138" t="s">
        <v>14</v>
      </c>
      <c r="C4" s="360">
        <v>0</v>
      </c>
      <c r="D4" s="361">
        <v>0</v>
      </c>
      <c r="E4" s="361">
        <v>0</v>
      </c>
      <c r="F4" s="361"/>
      <c r="G4" s="360"/>
      <c r="H4" s="362">
        <v>0</v>
      </c>
      <c r="I4" s="363">
        <f t="shared" si="0"/>
        <v>0</v>
      </c>
      <c r="J4" s="364">
        <f t="shared" si="1"/>
        <v>0</v>
      </c>
      <c r="K4" s="122" t="s">
        <v>15</v>
      </c>
    </row>
    <row r="5" spans="1:11" x14ac:dyDescent="0.25">
      <c r="A5" s="138" t="s">
        <v>71</v>
      </c>
      <c r="B5" s="138" t="s">
        <v>44</v>
      </c>
      <c r="C5" s="360">
        <v>0</v>
      </c>
      <c r="D5" s="361">
        <f>M5</f>
        <v>0</v>
      </c>
      <c r="E5" s="361">
        <v>0</v>
      </c>
      <c r="F5" s="361"/>
      <c r="G5" s="360"/>
      <c r="H5" s="362">
        <v>0</v>
      </c>
      <c r="I5" s="363">
        <f t="shared" si="0"/>
        <v>0</v>
      </c>
      <c r="J5" s="364">
        <f t="shared" si="1"/>
        <v>0</v>
      </c>
      <c r="K5" s="122"/>
    </row>
    <row r="6" spans="1:11" x14ac:dyDescent="0.25">
      <c r="A6" s="138" t="s">
        <v>446</v>
      </c>
      <c r="B6" s="272" t="s">
        <v>44</v>
      </c>
      <c r="C6" s="360">
        <v>0</v>
      </c>
      <c r="D6" s="361">
        <f>M6</f>
        <v>0</v>
      </c>
      <c r="E6" s="361">
        <v>0</v>
      </c>
      <c r="F6" s="361"/>
      <c r="G6" s="360"/>
      <c r="H6" s="362">
        <v>0</v>
      </c>
      <c r="I6" s="363">
        <f t="shared" si="0"/>
        <v>0</v>
      </c>
      <c r="J6" s="364">
        <f t="shared" si="1"/>
        <v>0</v>
      </c>
      <c r="K6" s="122"/>
    </row>
    <row r="7" spans="1:11" x14ac:dyDescent="0.25">
      <c r="A7" s="271" t="s">
        <v>72</v>
      </c>
      <c r="B7" s="272" t="s">
        <v>44</v>
      </c>
      <c r="C7" s="360">
        <v>0</v>
      </c>
      <c r="D7" s="361">
        <f>M7</f>
        <v>0</v>
      </c>
      <c r="E7" s="361">
        <v>0</v>
      </c>
      <c r="F7" s="361"/>
      <c r="G7" s="360"/>
      <c r="H7" s="362">
        <v>0</v>
      </c>
      <c r="I7" s="363">
        <f t="shared" si="0"/>
        <v>0</v>
      </c>
      <c r="J7" s="364">
        <f t="shared" si="1"/>
        <v>0</v>
      </c>
      <c r="K7" s="122"/>
    </row>
    <row r="8" spans="1:11" x14ac:dyDescent="0.25">
      <c r="A8" s="138" t="s">
        <v>77</v>
      </c>
      <c r="B8" s="272" t="s">
        <v>14</v>
      </c>
      <c r="C8" s="360">
        <v>0</v>
      </c>
      <c r="D8" s="361">
        <v>0</v>
      </c>
      <c r="E8" s="361">
        <v>0</v>
      </c>
      <c r="F8" s="361"/>
      <c r="G8" s="360"/>
      <c r="H8" s="362">
        <v>0</v>
      </c>
      <c r="I8" s="363">
        <f t="shared" si="0"/>
        <v>0</v>
      </c>
      <c r="J8" s="364">
        <f t="shared" si="1"/>
        <v>0</v>
      </c>
      <c r="K8" s="122"/>
    </row>
    <row r="9" spans="1:11" x14ac:dyDescent="0.25">
      <c r="A9" s="138" t="s">
        <v>76</v>
      </c>
      <c r="B9" s="272"/>
      <c r="C9" s="360">
        <v>0</v>
      </c>
      <c r="D9" s="361">
        <v>0</v>
      </c>
      <c r="E9" s="361">
        <v>0</v>
      </c>
      <c r="F9" s="361"/>
      <c r="G9" s="360"/>
      <c r="H9" s="362">
        <v>0</v>
      </c>
      <c r="I9" s="363">
        <v>0</v>
      </c>
      <c r="J9" s="364">
        <f t="shared" si="1"/>
        <v>0</v>
      </c>
      <c r="K9" s="122"/>
    </row>
    <row r="10" spans="1:11" x14ac:dyDescent="0.25">
      <c r="A10" s="365"/>
      <c r="B10" s="366"/>
      <c r="C10" s="367"/>
      <c r="D10" s="367"/>
      <c r="E10" s="368"/>
      <c r="F10" s="368"/>
      <c r="G10" s="367"/>
      <c r="H10" s="367"/>
      <c r="I10" s="369"/>
      <c r="J10" s="364"/>
      <c r="K10" s="123"/>
    </row>
    <row r="11" spans="1:11" x14ac:dyDescent="0.25">
      <c r="A11" s="370" t="s">
        <v>87</v>
      </c>
      <c r="B11" s="371"/>
      <c r="C11" s="372">
        <f>SUM(C2:C10)</f>
        <v>0</v>
      </c>
      <c r="D11" s="372">
        <f>SUM(D2:D10)</f>
        <v>0</v>
      </c>
      <c r="E11" s="372">
        <f>SUM(E2:E10)</f>
        <v>0</v>
      </c>
      <c r="F11" s="371"/>
      <c r="G11" s="373"/>
      <c r="H11" s="374">
        <f>SUM(H2:H10)</f>
        <v>0</v>
      </c>
      <c r="I11" s="375">
        <f>SUM(I2:I10)</f>
        <v>0</v>
      </c>
      <c r="J11" s="376">
        <f>H11-I11</f>
        <v>0</v>
      </c>
      <c r="K11" s="122"/>
    </row>
    <row r="12" spans="1:11" x14ac:dyDescent="0.25">
      <c r="A12" s="377"/>
      <c r="B12" s="378"/>
      <c r="C12" s="379"/>
      <c r="D12" s="380"/>
      <c r="E12" s="380"/>
      <c r="F12" s="380"/>
      <c r="G12" s="380"/>
      <c r="H12" s="379"/>
      <c r="I12" s="381"/>
      <c r="J12" s="364"/>
      <c r="K12" s="122"/>
    </row>
    <row r="13" spans="1:11" x14ac:dyDescent="0.25">
      <c r="A13" s="382" t="s">
        <v>92</v>
      </c>
      <c r="B13" s="383"/>
      <c r="C13" s="384">
        <f>'Bank reconciliation USD'!D19</f>
        <v>36.29</v>
      </c>
      <c r="D13" s="384">
        <f>'Bank reconciliation USD'!D20+'Bank reconciliation USD'!D23</f>
        <v>15243</v>
      </c>
      <c r="E13" s="384">
        <f>GETPIVOTDATA("Sum of Spent in $",'Personal Costs'!$A$3,"Name","Bank USD")</f>
        <v>46.660000000000004</v>
      </c>
      <c r="F13" s="384"/>
      <c r="G13" s="384">
        <f>'Bank reconciliation USD'!E26</f>
        <v>15197</v>
      </c>
      <c r="H13" s="384">
        <f>'Bank reconciliation USD'!D29</f>
        <v>35.630000000001019</v>
      </c>
      <c r="I13" s="385">
        <f>C13+D13-E13+F13-G13</f>
        <v>35.630000000001019</v>
      </c>
      <c r="J13" s="364">
        <f>H13-I13</f>
        <v>0</v>
      </c>
      <c r="K13" s="122"/>
    </row>
    <row r="14" spans="1:11" x14ac:dyDescent="0.25">
      <c r="A14" s="386" t="s">
        <v>89</v>
      </c>
      <c r="B14" s="387"/>
      <c r="C14" s="387">
        <f t="shared" ref="C14:I14" si="2">SUM(C13:C13)</f>
        <v>36.29</v>
      </c>
      <c r="D14" s="387">
        <f t="shared" si="2"/>
        <v>15243</v>
      </c>
      <c r="E14" s="387">
        <f t="shared" si="2"/>
        <v>46.660000000000004</v>
      </c>
      <c r="F14" s="387">
        <f t="shared" si="2"/>
        <v>0</v>
      </c>
      <c r="G14" s="387">
        <f t="shared" si="2"/>
        <v>15197</v>
      </c>
      <c r="H14" s="387">
        <f t="shared" si="2"/>
        <v>35.630000000001019</v>
      </c>
      <c r="I14" s="388">
        <f t="shared" si="2"/>
        <v>35.630000000001019</v>
      </c>
      <c r="J14" s="389">
        <f t="shared" ref="J14:J19" si="3">H14-I14</f>
        <v>0</v>
      </c>
      <c r="K14" s="122"/>
    </row>
    <row r="15" spans="1:11" x14ac:dyDescent="0.25">
      <c r="A15" s="390" t="s">
        <v>90</v>
      </c>
      <c r="B15" s="391"/>
      <c r="C15" s="391"/>
      <c r="D15" s="391"/>
      <c r="E15" s="391"/>
      <c r="F15" s="391">
        <f>F14+F19</f>
        <v>0</v>
      </c>
      <c r="G15" s="391">
        <f>G14</f>
        <v>15197</v>
      </c>
      <c r="H15" s="391"/>
      <c r="I15" s="392"/>
      <c r="J15" s="393"/>
      <c r="K15" s="122"/>
    </row>
    <row r="16" spans="1:11" ht="15.75" thickBot="1" x14ac:dyDescent="0.3">
      <c r="A16" s="394"/>
      <c r="B16" s="395"/>
      <c r="C16" s="395"/>
      <c r="D16" s="395"/>
      <c r="E16" s="395"/>
      <c r="F16" s="395"/>
      <c r="G16" s="395"/>
      <c r="H16" s="395"/>
      <c r="I16" s="396"/>
      <c r="J16" s="364"/>
      <c r="K16" s="122"/>
    </row>
    <row r="17" spans="1:11" ht="15.75" thickBot="1" x14ac:dyDescent="0.3">
      <c r="A17" s="397" t="s">
        <v>91</v>
      </c>
      <c r="B17" s="398"/>
      <c r="C17" s="398"/>
      <c r="D17" s="398"/>
      <c r="E17" s="398">
        <f>E11+E14</f>
        <v>46.660000000000004</v>
      </c>
      <c r="F17" s="398"/>
      <c r="G17" s="398"/>
      <c r="H17" s="398"/>
      <c r="I17" s="399"/>
      <c r="J17" s="400"/>
      <c r="K17" s="122"/>
    </row>
    <row r="18" spans="1:11" ht="15.75" thickBot="1" x14ac:dyDescent="0.3">
      <c r="A18" s="401"/>
      <c r="B18" s="402"/>
      <c r="C18" s="402"/>
      <c r="D18" s="402"/>
      <c r="E18" s="402"/>
      <c r="F18" s="402"/>
      <c r="G18" s="402"/>
      <c r="H18" s="402"/>
      <c r="I18" s="403"/>
      <c r="J18" s="364"/>
      <c r="K18" s="122"/>
    </row>
    <row r="19" spans="1:11" ht="15.75" x14ac:dyDescent="0.25">
      <c r="A19" s="404" t="s">
        <v>37</v>
      </c>
      <c r="B19" s="405"/>
      <c r="C19" s="406">
        <f>'USD-cash box Feb.'!G4</f>
        <v>5</v>
      </c>
      <c r="D19" s="407">
        <v>0</v>
      </c>
      <c r="E19" s="407">
        <v>0</v>
      </c>
      <c r="F19" s="407">
        <v>0</v>
      </c>
      <c r="G19" s="407">
        <v>0</v>
      </c>
      <c r="H19" s="407">
        <f>'USD-cash box Feb.'!G5</f>
        <v>5</v>
      </c>
      <c r="I19" s="408">
        <f>C19+D19-E19+F19-G19</f>
        <v>5</v>
      </c>
      <c r="J19" s="364">
        <f t="shared" si="3"/>
        <v>0</v>
      </c>
      <c r="K19" s="347"/>
    </row>
    <row r="20" spans="1:11" ht="15" customHeight="1" thickBot="1" x14ac:dyDescent="0.3">
      <c r="A20" s="409"/>
      <c r="B20" s="410"/>
      <c r="C20" s="410"/>
      <c r="D20" s="410"/>
      <c r="E20" s="410"/>
      <c r="F20" s="410"/>
      <c r="G20" s="410"/>
      <c r="H20" s="410"/>
      <c r="I20" s="410"/>
      <c r="J20" s="411"/>
      <c r="K20" s="350" t="s">
        <v>82</v>
      </c>
    </row>
    <row r="21" spans="1:11" ht="16.5" thickBot="1" x14ac:dyDescent="0.3">
      <c r="A21" s="345"/>
      <c r="B21" s="346"/>
      <c r="C21" s="346"/>
      <c r="D21" s="957" t="s">
        <v>38</v>
      </c>
      <c r="E21" s="957"/>
      <c r="F21" s="346"/>
      <c r="G21" s="346"/>
      <c r="H21" s="346"/>
      <c r="I21" s="346"/>
      <c r="J21" s="347"/>
      <c r="K21" s="353">
        <f>I21-J21</f>
        <v>0</v>
      </c>
    </row>
    <row r="22" spans="1:11" ht="47.25" x14ac:dyDescent="0.25">
      <c r="A22" s="348"/>
      <c r="B22" s="349"/>
      <c r="C22" s="349" t="s">
        <v>537</v>
      </c>
      <c r="D22" s="349" t="s">
        <v>97</v>
      </c>
      <c r="E22" s="349" t="s">
        <v>98</v>
      </c>
      <c r="F22" s="349"/>
      <c r="G22" s="349"/>
      <c r="H22" s="349" t="s">
        <v>538</v>
      </c>
      <c r="I22" s="349" t="s">
        <v>81</v>
      </c>
      <c r="J22" s="350" t="s">
        <v>82</v>
      </c>
      <c r="K22" s="122"/>
    </row>
    <row r="23" spans="1:11" ht="31.5" x14ac:dyDescent="0.25">
      <c r="A23" s="550" t="s">
        <v>83</v>
      </c>
      <c r="B23" s="551"/>
      <c r="C23" s="551">
        <f>C19+C14+C11</f>
        <v>41.29</v>
      </c>
      <c r="D23" s="551">
        <f>D14</f>
        <v>15243</v>
      </c>
      <c r="E23" s="551">
        <f>E17</f>
        <v>46.660000000000004</v>
      </c>
      <c r="F23" s="551"/>
      <c r="G23" s="551">
        <f>G13</f>
        <v>15197</v>
      </c>
      <c r="H23" s="551">
        <f>H19+H14+H11</f>
        <v>40.630000000001019</v>
      </c>
      <c r="I23" s="551">
        <f>C23+D23-E23-G23</f>
        <v>40.630000000001019</v>
      </c>
      <c r="J23" s="552">
        <f>H23-I23</f>
        <v>0</v>
      </c>
      <c r="K23" s="122"/>
    </row>
    <row r="24" spans="1:11" x14ac:dyDescent="0.25">
      <c r="A24" s="553"/>
      <c r="B24" s="553"/>
      <c r="C24" s="553"/>
      <c r="D24" s="553"/>
      <c r="E24" s="553"/>
      <c r="F24" s="553"/>
      <c r="G24" s="553"/>
      <c r="H24" s="553"/>
      <c r="I24" s="554"/>
      <c r="J24" s="142"/>
    </row>
    <row r="25" spans="1:11" x14ac:dyDescent="0.25">
      <c r="A25" s="553"/>
      <c r="B25" s="553"/>
      <c r="C25" s="553"/>
      <c r="D25" s="553"/>
      <c r="E25" s="553"/>
      <c r="F25" s="553"/>
      <c r="G25" s="555"/>
      <c r="H25" s="555"/>
      <c r="I25" s="554"/>
      <c r="J25" s="142"/>
    </row>
    <row r="26" spans="1:11" x14ac:dyDescent="0.25">
      <c r="A26" s="555"/>
      <c r="B26" s="555"/>
      <c r="C26" s="553"/>
      <c r="D26" s="555"/>
      <c r="E26" s="555"/>
      <c r="F26" s="553"/>
      <c r="G26" s="553"/>
      <c r="H26" s="553"/>
      <c r="I26" s="554"/>
      <c r="J26" s="142"/>
    </row>
    <row r="27" spans="1:11" x14ac:dyDescent="0.25">
      <c r="A27" s="553"/>
      <c r="B27" s="553"/>
      <c r="C27" s="555"/>
      <c r="D27" s="553"/>
      <c r="E27" s="553"/>
      <c r="F27" s="555"/>
      <c r="G27" s="556"/>
      <c r="H27" s="556"/>
      <c r="I27" s="554"/>
      <c r="J27" s="142"/>
    </row>
    <row r="28" spans="1:11" x14ac:dyDescent="0.25">
      <c r="A28" s="556"/>
      <c r="B28" s="556"/>
      <c r="C28" s="556"/>
      <c r="D28" s="556"/>
      <c r="E28" s="556"/>
      <c r="F28" s="556"/>
      <c r="G28" s="556"/>
      <c r="H28" s="556"/>
      <c r="I28" s="557"/>
      <c r="J28" s="142"/>
    </row>
    <row r="29" spans="1:11" x14ac:dyDescent="0.25">
      <c r="A29" s="556"/>
      <c r="B29" s="556"/>
      <c r="C29" s="556"/>
      <c r="D29" s="558"/>
      <c r="E29" s="558"/>
      <c r="F29" s="559"/>
      <c r="G29" s="556"/>
      <c r="H29" s="556"/>
      <c r="I29" s="557"/>
      <c r="J29" s="142"/>
    </row>
    <row r="30" spans="1:11" x14ac:dyDescent="0.25">
      <c r="A30" s="556"/>
      <c r="B30" s="556"/>
      <c r="C30" s="556"/>
      <c r="D30" s="558"/>
      <c r="E30" s="558"/>
      <c r="F30" s="559"/>
      <c r="G30" s="556"/>
      <c r="H30" s="556"/>
      <c r="I30" s="557"/>
      <c r="J30" s="142"/>
    </row>
    <row r="31" spans="1:11" x14ac:dyDescent="0.25">
      <c r="A31" s="556"/>
      <c r="B31" s="556"/>
      <c r="C31" s="556"/>
      <c r="D31" s="558"/>
      <c r="E31" s="558"/>
      <c r="F31" s="559"/>
      <c r="G31" s="556"/>
      <c r="H31" s="556"/>
      <c r="I31" s="557"/>
      <c r="J31" s="142"/>
    </row>
    <row r="32" spans="1:11" x14ac:dyDescent="0.25">
      <c r="A32" s="560"/>
      <c r="B32" s="560"/>
      <c r="C32" s="560"/>
      <c r="D32" s="560"/>
      <c r="E32" s="560"/>
      <c r="F32" s="560"/>
      <c r="G32" s="560"/>
      <c r="H32" s="560"/>
      <c r="I32" s="142"/>
      <c r="J32" s="142"/>
    </row>
    <row r="33" spans="1:10" x14ac:dyDescent="0.25">
      <c r="A33" s="142"/>
      <c r="B33" s="142"/>
      <c r="C33" s="142"/>
      <c r="D33" s="142"/>
      <c r="E33" s="142"/>
      <c r="F33" s="142"/>
      <c r="G33" s="142"/>
      <c r="H33" s="142"/>
      <c r="I33" s="142"/>
      <c r="J33" s="142"/>
    </row>
    <row r="34" spans="1:10" x14ac:dyDescent="0.25">
      <c r="A34" s="142"/>
      <c r="B34" s="142"/>
      <c r="C34" s="142"/>
      <c r="D34" s="142"/>
      <c r="E34" s="142"/>
      <c r="F34" s="142"/>
      <c r="G34" s="142"/>
      <c r="H34" s="142"/>
      <c r="I34" s="142"/>
      <c r="J34" s="142"/>
    </row>
    <row r="35" spans="1:10" x14ac:dyDescent="0.25">
      <c r="A35" s="142"/>
      <c r="B35" s="142"/>
      <c r="C35" s="142"/>
      <c r="D35" s="142"/>
      <c r="E35" s="142"/>
      <c r="F35" s="142"/>
      <c r="G35" s="142"/>
      <c r="H35" s="142"/>
      <c r="I35" s="142"/>
      <c r="J35" s="142"/>
    </row>
    <row r="36" spans="1:10" x14ac:dyDescent="0.25">
      <c r="A36" s="142"/>
      <c r="B36" s="142"/>
      <c r="C36" s="142"/>
      <c r="D36" s="142"/>
      <c r="E36" s="142"/>
      <c r="F36" s="142"/>
      <c r="G36" s="142"/>
      <c r="H36" s="142"/>
      <c r="I36" s="142"/>
      <c r="J36" s="142"/>
    </row>
  </sheetData>
  <mergeCells count="1">
    <mergeCell ref="D21:E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9"/>
  <sheetViews>
    <sheetView tabSelected="1" topLeftCell="A10" zoomScale="125" workbookViewId="0">
      <selection activeCell="C26" sqref="C26"/>
    </sheetView>
  </sheetViews>
  <sheetFormatPr defaultColWidth="16" defaultRowHeight="12.75" x14ac:dyDescent="0.2"/>
  <cols>
    <col min="1" max="1" width="10.85546875" style="3" customWidth="1"/>
    <col min="2" max="2" width="4.140625" style="3" bestFit="1" customWidth="1"/>
    <col min="3" max="3" width="28.8554687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6.71093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62"/>
      <c r="B1" s="962"/>
      <c r="C1" s="962"/>
      <c r="D1" s="962"/>
      <c r="E1" s="962"/>
      <c r="F1" s="962"/>
      <c r="G1" s="962"/>
      <c r="H1" s="962"/>
      <c r="I1" s="962"/>
      <c r="J1" s="962"/>
      <c r="K1" s="962"/>
    </row>
    <row r="2" spans="1:11" x14ac:dyDescent="0.2">
      <c r="A2" s="561"/>
      <c r="B2" s="561"/>
      <c r="C2" s="561"/>
      <c r="D2" s="561"/>
      <c r="E2" s="561"/>
      <c r="F2" s="561"/>
      <c r="G2" s="561"/>
      <c r="H2" s="561"/>
      <c r="I2" s="561"/>
      <c r="J2" s="561"/>
      <c r="K2" s="561"/>
    </row>
    <row r="3" spans="1:11" x14ac:dyDescent="0.2">
      <c r="A3" s="562" t="s">
        <v>16</v>
      </c>
      <c r="B3" s="563"/>
      <c r="C3" s="563"/>
      <c r="D3" s="563"/>
      <c r="E3" s="563"/>
      <c r="F3" s="563"/>
      <c r="G3" s="563"/>
      <c r="H3" s="563"/>
      <c r="I3" s="563"/>
      <c r="J3" s="563"/>
      <c r="K3" s="563"/>
    </row>
    <row r="4" spans="1:11" x14ac:dyDescent="0.2">
      <c r="A4" s="564" t="s">
        <v>19</v>
      </c>
      <c r="B4" s="564"/>
      <c r="C4" s="564" t="s">
        <v>18</v>
      </c>
      <c r="D4" s="565"/>
      <c r="E4" s="564"/>
      <c r="F4" s="564"/>
      <c r="G4" s="564"/>
      <c r="H4" s="564"/>
      <c r="I4" s="563"/>
      <c r="J4" s="563"/>
      <c r="K4" s="563"/>
    </row>
    <row r="5" spans="1:11" x14ac:dyDescent="0.2">
      <c r="A5" s="564" t="s">
        <v>96</v>
      </c>
      <c r="B5" s="564"/>
      <c r="C5" s="564" t="s">
        <v>140</v>
      </c>
      <c r="D5" s="564"/>
      <c r="E5" s="564"/>
      <c r="F5" s="564"/>
      <c r="G5" s="564"/>
      <c r="H5" s="564"/>
      <c r="I5" s="563"/>
      <c r="J5" s="563"/>
      <c r="K5" s="563"/>
    </row>
    <row r="6" spans="1:11" x14ac:dyDescent="0.2">
      <c r="A6" s="566"/>
      <c r="B6" s="564"/>
      <c r="C6" s="564"/>
      <c r="D6" s="564"/>
      <c r="E6" s="564"/>
      <c r="F6" s="564"/>
      <c r="G6" s="564"/>
      <c r="H6" s="564"/>
      <c r="I6" s="963" t="s">
        <v>20</v>
      </c>
      <c r="J6" s="964"/>
      <c r="K6" s="965"/>
    </row>
    <row r="7" spans="1:11" x14ac:dyDescent="0.2">
      <c r="A7" s="566"/>
      <c r="B7" s="564"/>
      <c r="C7" s="564"/>
      <c r="D7" s="564"/>
      <c r="E7" s="564"/>
      <c r="F7" s="564"/>
      <c r="G7" s="564"/>
      <c r="H7" s="564"/>
      <c r="I7" s="567" t="s">
        <v>21</v>
      </c>
      <c r="J7" s="966" t="s">
        <v>31</v>
      </c>
      <c r="K7" s="967"/>
    </row>
    <row r="8" spans="1:11" ht="12.75" customHeight="1" x14ac:dyDescent="0.2">
      <c r="A8" s="564"/>
      <c r="B8" s="564"/>
      <c r="C8" s="564"/>
      <c r="D8" s="564"/>
      <c r="E8" s="564"/>
      <c r="F8" s="564"/>
      <c r="G8" s="564"/>
      <c r="H8" s="563"/>
      <c r="I8" s="567" t="s">
        <v>22</v>
      </c>
      <c r="J8" s="968" t="s">
        <v>47</v>
      </c>
      <c r="K8" s="969"/>
    </row>
    <row r="9" spans="1:11" ht="12.75" customHeight="1" x14ac:dyDescent="0.2">
      <c r="A9" s="961" t="s">
        <v>23</v>
      </c>
      <c r="B9" s="961"/>
      <c r="C9" s="961"/>
      <c r="D9" s="961"/>
      <c r="E9" s="961"/>
      <c r="F9" s="961"/>
      <c r="G9" s="961"/>
      <c r="H9" s="961"/>
      <c r="I9" s="568" t="s">
        <v>24</v>
      </c>
      <c r="J9" s="970" t="s">
        <v>33</v>
      </c>
      <c r="K9" s="971"/>
    </row>
    <row r="10" spans="1:11" ht="15.75" customHeight="1" thickBot="1" x14ac:dyDescent="0.25">
      <c r="A10" s="961" t="s">
        <v>30</v>
      </c>
      <c r="B10" s="961"/>
      <c r="C10" s="961"/>
      <c r="D10" s="961"/>
      <c r="E10" s="961"/>
      <c r="F10" s="569"/>
      <c r="G10" s="570"/>
      <c r="H10" s="564"/>
      <c r="I10" s="563"/>
      <c r="J10" s="563"/>
      <c r="K10" s="563"/>
    </row>
    <row r="11" spans="1:11" ht="12.75" customHeight="1" x14ac:dyDescent="0.2">
      <c r="A11" s="958" t="s">
        <v>25</v>
      </c>
      <c r="B11" s="959"/>
      <c r="C11" s="959"/>
      <c r="D11" s="959"/>
      <c r="E11" s="960"/>
      <c r="F11" s="569"/>
      <c r="G11" s="958" t="s">
        <v>20</v>
      </c>
      <c r="H11" s="959"/>
      <c r="I11" s="959"/>
      <c r="J11" s="959"/>
      <c r="K11" s="960"/>
    </row>
    <row r="12" spans="1:11" x14ac:dyDescent="0.2">
      <c r="A12" s="571"/>
      <c r="B12" s="572"/>
      <c r="C12" s="572"/>
      <c r="D12" s="572"/>
      <c r="E12" s="573"/>
      <c r="F12" s="563"/>
      <c r="G12" s="571"/>
      <c r="H12" s="572" t="s">
        <v>15</v>
      </c>
      <c r="I12" s="572" t="s">
        <v>15</v>
      </c>
      <c r="J12" s="572" t="s">
        <v>15</v>
      </c>
      <c r="K12" s="573" t="s">
        <v>15</v>
      </c>
    </row>
    <row r="13" spans="1:11" s="12" customFormat="1" x14ac:dyDescent="0.2">
      <c r="A13" s="574" t="s">
        <v>0</v>
      </c>
      <c r="B13" s="575" t="s">
        <v>26</v>
      </c>
      <c r="C13" s="575" t="s">
        <v>27</v>
      </c>
      <c r="D13" s="575" t="s">
        <v>28</v>
      </c>
      <c r="E13" s="576" t="s">
        <v>29</v>
      </c>
      <c r="F13" s="577"/>
      <c r="G13" s="574" t="s">
        <v>0</v>
      </c>
      <c r="H13" s="575" t="s">
        <v>26</v>
      </c>
      <c r="I13" s="575" t="s">
        <v>27</v>
      </c>
      <c r="J13" s="575" t="s">
        <v>28</v>
      </c>
      <c r="K13" s="576" t="s">
        <v>29</v>
      </c>
    </row>
    <row r="14" spans="1:11" ht="12.75" customHeight="1" x14ac:dyDescent="0.2">
      <c r="A14" s="606">
        <v>44228</v>
      </c>
      <c r="B14" s="607"/>
      <c r="C14" s="18" t="s">
        <v>48</v>
      </c>
      <c r="D14" s="608">
        <v>428845</v>
      </c>
      <c r="E14" s="609"/>
      <c r="F14" s="563"/>
      <c r="G14" s="606">
        <v>44228</v>
      </c>
      <c r="H14" s="607"/>
      <c r="I14" s="18" t="s">
        <v>48</v>
      </c>
      <c r="J14" s="608"/>
      <c r="K14" s="811">
        <v>428845</v>
      </c>
    </row>
    <row r="15" spans="1:11" ht="15" x14ac:dyDescent="0.2">
      <c r="A15" s="135">
        <v>44235</v>
      </c>
      <c r="B15" s="610">
        <v>1</v>
      </c>
      <c r="C15" s="126" t="s">
        <v>233</v>
      </c>
      <c r="D15" s="611">
        <v>55469050</v>
      </c>
      <c r="E15" s="612"/>
      <c r="F15" s="578"/>
      <c r="G15" s="135">
        <v>44235</v>
      </c>
      <c r="H15" s="610">
        <v>1</v>
      </c>
      <c r="I15" s="126" t="s">
        <v>233</v>
      </c>
      <c r="J15" s="611"/>
      <c r="K15" s="812">
        <v>55469050</v>
      </c>
    </row>
    <row r="16" spans="1:11" ht="15" x14ac:dyDescent="0.2">
      <c r="A16" s="135">
        <v>44235</v>
      </c>
      <c r="B16" s="613">
        <v>2</v>
      </c>
      <c r="C16" s="126" t="s">
        <v>235</v>
      </c>
      <c r="D16" s="611"/>
      <c r="E16" s="612">
        <v>10740690</v>
      </c>
      <c r="F16" s="578"/>
      <c r="G16" s="135">
        <v>44235</v>
      </c>
      <c r="H16" s="613">
        <v>2</v>
      </c>
      <c r="I16" s="126" t="s">
        <v>236</v>
      </c>
      <c r="J16" s="611">
        <v>10740690</v>
      </c>
      <c r="K16" s="812"/>
    </row>
    <row r="17" spans="1:12" ht="15" x14ac:dyDescent="0.2">
      <c r="A17" s="135">
        <v>44235</v>
      </c>
      <c r="B17" s="613">
        <v>3</v>
      </c>
      <c r="C17" s="126" t="s">
        <v>230</v>
      </c>
      <c r="D17" s="611"/>
      <c r="E17" s="612">
        <v>2000</v>
      </c>
      <c r="F17" s="578"/>
      <c r="G17" s="135">
        <v>44235</v>
      </c>
      <c r="H17" s="613">
        <v>3</v>
      </c>
      <c r="I17" s="126" t="s">
        <v>230</v>
      </c>
      <c r="J17" s="611">
        <v>2000</v>
      </c>
      <c r="K17" s="812"/>
    </row>
    <row r="18" spans="1:12" ht="15" x14ac:dyDescent="0.2">
      <c r="A18" s="135">
        <v>44244</v>
      </c>
      <c r="B18" s="613">
        <v>4</v>
      </c>
      <c r="C18" s="126" t="s">
        <v>235</v>
      </c>
      <c r="D18" s="611"/>
      <c r="E18" s="612">
        <v>3617043</v>
      </c>
      <c r="F18" s="578"/>
      <c r="G18" s="135">
        <v>44244</v>
      </c>
      <c r="H18" s="613">
        <v>4</v>
      </c>
      <c r="I18" s="126" t="s">
        <v>236</v>
      </c>
      <c r="J18" s="611">
        <v>3617043</v>
      </c>
      <c r="K18" s="812"/>
    </row>
    <row r="19" spans="1:12" ht="12" customHeight="1" x14ac:dyDescent="0.2">
      <c r="A19" s="135">
        <v>44244</v>
      </c>
      <c r="B19" s="613">
        <v>5</v>
      </c>
      <c r="C19" s="126" t="s">
        <v>230</v>
      </c>
      <c r="D19" s="614"/>
      <c r="E19" s="19">
        <v>2000</v>
      </c>
      <c r="F19" s="578"/>
      <c r="G19" s="135">
        <v>44244</v>
      </c>
      <c r="H19" s="613">
        <v>5</v>
      </c>
      <c r="I19" s="126" t="s">
        <v>230</v>
      </c>
      <c r="J19" s="614">
        <v>2000</v>
      </c>
      <c r="K19" s="813"/>
    </row>
    <row r="20" spans="1:12" ht="12" customHeight="1" x14ac:dyDescent="0.2">
      <c r="A20" s="135">
        <v>44250</v>
      </c>
      <c r="B20" s="613">
        <v>6</v>
      </c>
      <c r="C20" s="126" t="s">
        <v>235</v>
      </c>
      <c r="D20" s="614"/>
      <c r="E20" s="19">
        <v>12000000</v>
      </c>
      <c r="F20" s="578"/>
      <c r="G20" s="135">
        <v>44250</v>
      </c>
      <c r="H20" s="613">
        <v>6</v>
      </c>
      <c r="I20" s="126" t="s">
        <v>235</v>
      </c>
      <c r="J20" s="614">
        <v>12000000</v>
      </c>
      <c r="K20" s="19"/>
    </row>
    <row r="21" spans="1:12" ht="12" customHeight="1" x14ac:dyDescent="0.2">
      <c r="A21" s="135">
        <v>44250</v>
      </c>
      <c r="B21" s="613">
        <v>7</v>
      </c>
      <c r="C21" s="126" t="s">
        <v>230</v>
      </c>
      <c r="D21" s="614"/>
      <c r="E21" s="19">
        <v>2000</v>
      </c>
      <c r="F21" s="578"/>
      <c r="G21" s="135">
        <v>44250</v>
      </c>
      <c r="H21" s="613">
        <v>7</v>
      </c>
      <c r="I21" s="126" t="s">
        <v>230</v>
      </c>
      <c r="J21" s="614">
        <v>2000</v>
      </c>
      <c r="K21" s="19"/>
    </row>
    <row r="22" spans="1:12" ht="13.5" customHeight="1" x14ac:dyDescent="0.2">
      <c r="A22" s="135"/>
      <c r="B22" s="610"/>
      <c r="C22" s="126"/>
      <c r="D22" s="614"/>
      <c r="E22" s="19"/>
      <c r="F22" s="578"/>
      <c r="G22" s="135"/>
      <c r="H22" s="610"/>
      <c r="I22" s="126"/>
      <c r="J22" s="614"/>
      <c r="K22" s="813"/>
    </row>
    <row r="23" spans="1:12" x14ac:dyDescent="0.2">
      <c r="A23" s="615" t="s">
        <v>141</v>
      </c>
      <c r="B23" s="616"/>
      <c r="C23" s="617" t="s">
        <v>70</v>
      </c>
      <c r="D23" s="618">
        <f>SUM(D14:D22)-SUM(E14:E22)</f>
        <v>29534162</v>
      </c>
      <c r="E23" s="619"/>
      <c r="F23" s="578"/>
      <c r="G23" s="615" t="s">
        <v>141</v>
      </c>
      <c r="H23" s="616"/>
      <c r="I23" s="617" t="s">
        <v>70</v>
      </c>
      <c r="J23" s="618"/>
      <c r="K23" s="814">
        <f>SUM(K14:K22)-SUM(J14:J22)</f>
        <v>29534162</v>
      </c>
    </row>
    <row r="24" spans="1:12" ht="13.5" thickBot="1" x14ac:dyDescent="0.25">
      <c r="A24" s="21"/>
      <c r="B24" s="22"/>
      <c r="C24" s="22"/>
      <c r="D24" s="22"/>
      <c r="E24" s="620"/>
      <c r="F24" s="578"/>
      <c r="G24" s="21"/>
      <c r="H24" s="22"/>
      <c r="I24" s="22"/>
      <c r="J24" s="22"/>
      <c r="K24" s="815"/>
    </row>
    <row r="25" spans="1:12" x14ac:dyDescent="0.2">
      <c r="A25" s="8"/>
      <c r="B25" s="6"/>
      <c r="C25" s="6" t="s">
        <v>17</v>
      </c>
      <c r="D25" s="8"/>
      <c r="E25" s="8"/>
      <c r="F25" s="578"/>
      <c r="G25" s="8"/>
      <c r="H25" s="6"/>
      <c r="I25" s="6" t="s">
        <v>17</v>
      </c>
      <c r="J25" s="8"/>
      <c r="K25" s="816"/>
    </row>
    <row r="26" spans="1:12" x14ac:dyDescent="0.2">
      <c r="A26" s="8"/>
      <c r="B26" s="6"/>
      <c r="C26" s="6"/>
      <c r="D26" s="8"/>
      <c r="E26" s="8"/>
      <c r="F26" s="578"/>
      <c r="G26" s="8"/>
      <c r="H26" s="6"/>
      <c r="I26" s="6"/>
      <c r="J26" s="8"/>
      <c r="K26" s="8"/>
    </row>
    <row r="27" spans="1:12" x14ac:dyDescent="0.2">
      <c r="A27" s="13"/>
      <c r="B27" s="13"/>
      <c r="C27" s="621"/>
      <c r="D27" s="622" t="s">
        <v>234</v>
      </c>
      <c r="E27" s="14"/>
      <c r="F27" s="578"/>
      <c r="G27" s="13"/>
      <c r="H27" s="13"/>
      <c r="I27" s="621"/>
      <c r="J27" s="622"/>
      <c r="K27" s="14"/>
    </row>
    <row r="28" spans="1:12" x14ac:dyDescent="0.2">
      <c r="A28" s="13"/>
      <c r="B28" s="13"/>
      <c r="C28" s="623"/>
      <c r="D28" s="624"/>
      <c r="E28" s="14"/>
      <c r="F28" s="578"/>
      <c r="G28" s="13"/>
      <c r="H28" s="13"/>
      <c r="I28" s="623"/>
      <c r="J28" s="624"/>
      <c r="K28" s="14"/>
    </row>
    <row r="29" spans="1:12" x14ac:dyDescent="0.2">
      <c r="C29" s="625"/>
      <c r="D29" s="626"/>
      <c r="E29" s="213"/>
      <c r="F29" s="578"/>
      <c r="I29" s="625"/>
      <c r="J29" s="626"/>
      <c r="K29" s="213"/>
    </row>
    <row r="30" spans="1:12" x14ac:dyDescent="0.2">
      <c r="C30" s="625"/>
      <c r="D30" s="626"/>
      <c r="F30" s="578"/>
      <c r="I30" s="625"/>
      <c r="J30" s="626"/>
    </row>
    <row r="31" spans="1:12" x14ac:dyDescent="0.2">
      <c r="A31" s="627"/>
      <c r="B31" s="628"/>
      <c r="C31" s="629"/>
      <c r="D31" s="630"/>
      <c r="E31" s="630"/>
      <c r="F31" s="630"/>
      <c r="G31" s="627"/>
      <c r="H31" s="628"/>
      <c r="I31" s="629"/>
      <c r="J31" s="630"/>
      <c r="K31" s="630"/>
      <c r="L31" s="631"/>
    </row>
    <row r="32" spans="1:12" x14ac:dyDescent="0.2">
      <c r="A32" s="627"/>
      <c r="B32" s="628"/>
      <c r="C32" s="629"/>
      <c r="D32" s="630"/>
      <c r="E32" s="630"/>
      <c r="F32" s="630"/>
      <c r="G32" s="627"/>
      <c r="H32" s="628"/>
      <c r="I32" s="629"/>
      <c r="J32" s="630"/>
      <c r="K32" s="630"/>
      <c r="L32" s="631"/>
    </row>
    <row r="33" spans="1:12" x14ac:dyDescent="0.2">
      <c r="A33" s="627"/>
      <c r="B33" s="632"/>
      <c r="C33" s="629"/>
      <c r="D33" s="630"/>
      <c r="E33" s="630"/>
      <c r="F33" s="630"/>
      <c r="G33" s="627"/>
      <c r="H33" s="632"/>
      <c r="I33" s="629"/>
      <c r="J33" s="630"/>
      <c r="K33" s="630"/>
      <c r="L33" s="631"/>
    </row>
    <row r="34" spans="1:12" x14ac:dyDescent="0.2">
      <c r="A34" s="627"/>
      <c r="B34" s="632"/>
      <c r="C34" s="629"/>
      <c r="D34" s="630"/>
      <c r="E34" s="630"/>
      <c r="F34" s="630"/>
      <c r="G34" s="627"/>
      <c r="H34" s="632"/>
      <c r="I34" s="629"/>
      <c r="J34" s="630"/>
      <c r="K34" s="630"/>
      <c r="L34" s="631"/>
    </row>
    <row r="35" spans="1:12" x14ac:dyDescent="0.2">
      <c r="A35" s="627"/>
      <c r="B35" s="632"/>
      <c r="C35" s="629"/>
      <c r="D35" s="630"/>
      <c r="E35" s="630"/>
      <c r="F35" s="630"/>
      <c r="G35" s="627"/>
      <c r="H35" s="632"/>
      <c r="I35" s="629"/>
      <c r="J35" s="630"/>
      <c r="K35" s="630"/>
      <c r="L35" s="631"/>
    </row>
    <row r="36" spans="1:12" x14ac:dyDescent="0.2">
      <c r="A36" s="633"/>
      <c r="B36" s="629"/>
      <c r="C36" s="634"/>
      <c r="D36" s="635"/>
      <c r="E36" s="629"/>
      <c r="F36" s="636"/>
      <c r="G36" s="633"/>
      <c r="H36" s="637"/>
      <c r="I36" s="634"/>
      <c r="J36" s="636"/>
      <c r="K36" s="638"/>
      <c r="L36" s="631"/>
    </row>
    <row r="37" spans="1:12" x14ac:dyDescent="0.2">
      <c r="A37" s="637"/>
      <c r="B37" s="637"/>
      <c r="C37" s="637"/>
      <c r="D37" s="637"/>
      <c r="E37" s="639"/>
      <c r="F37" s="637"/>
      <c r="G37" s="639"/>
      <c r="H37" s="637"/>
      <c r="I37" s="637"/>
      <c r="J37" s="637"/>
      <c r="K37" s="637"/>
      <c r="L37" s="631"/>
    </row>
    <row r="38" spans="1:12" x14ac:dyDescent="0.2">
      <c r="A38" s="629"/>
      <c r="B38" s="634"/>
      <c r="C38" s="634"/>
      <c r="D38" s="629"/>
      <c r="E38" s="629"/>
      <c r="F38" s="639"/>
      <c r="G38" s="634"/>
      <c r="H38" s="629"/>
      <c r="I38" s="634"/>
      <c r="J38" s="629"/>
      <c r="K38" s="640"/>
      <c r="L38" s="631"/>
    </row>
    <row r="39" spans="1:12" s="15" customFormat="1" x14ac:dyDescent="0.2">
      <c r="A39" s="641"/>
      <c r="B39" s="641"/>
      <c r="C39" s="642"/>
      <c r="D39" s="643"/>
      <c r="E39" s="644"/>
      <c r="F39" s="644"/>
      <c r="G39" s="644"/>
      <c r="H39" s="644"/>
      <c r="I39" s="645"/>
      <c r="J39" s="641"/>
      <c r="K39" s="641"/>
      <c r="L39" s="646"/>
    </row>
    <row r="40" spans="1:12" s="15" customFormat="1" x14ac:dyDescent="0.2">
      <c r="A40" s="647"/>
      <c r="B40" s="647"/>
      <c r="C40" s="648"/>
      <c r="D40" s="649"/>
      <c r="E40" s="650"/>
      <c r="F40" s="644"/>
      <c r="G40" s="647"/>
      <c r="H40" s="647"/>
      <c r="I40" s="647"/>
      <c r="J40" s="647"/>
      <c r="K40" s="647"/>
      <c r="L40" s="646"/>
    </row>
    <row r="41" spans="1:12" x14ac:dyDescent="0.2">
      <c r="A41" s="647"/>
      <c r="B41" s="647"/>
      <c r="C41" s="648"/>
      <c r="D41" s="649"/>
      <c r="E41" s="647"/>
      <c r="F41" s="647"/>
      <c r="G41" s="647"/>
      <c r="H41" s="647"/>
      <c r="I41" s="647"/>
      <c r="J41" s="647"/>
      <c r="K41" s="647"/>
      <c r="L41" s="631"/>
    </row>
    <row r="42" spans="1:12" x14ac:dyDescent="0.2">
      <c r="A42" s="647"/>
      <c r="B42" s="647"/>
      <c r="C42" s="648"/>
      <c r="D42" s="651"/>
      <c r="E42" s="650"/>
      <c r="F42" s="647"/>
      <c r="G42" s="647"/>
      <c r="H42" s="647"/>
      <c r="I42" s="647"/>
      <c r="J42" s="647"/>
      <c r="K42" s="647"/>
      <c r="L42" s="631"/>
    </row>
    <row r="43" spans="1:12" x14ac:dyDescent="0.2">
      <c r="A43" s="579"/>
      <c r="B43" s="579"/>
      <c r="C43" s="579"/>
      <c r="D43" s="580"/>
      <c r="E43" s="579"/>
      <c r="F43" s="579"/>
      <c r="G43" s="579"/>
      <c r="H43" s="579"/>
      <c r="I43" s="579"/>
      <c r="J43" s="579"/>
      <c r="K43" s="579"/>
    </row>
    <row r="44" spans="1:12" x14ac:dyDescent="0.2">
      <c r="A44" s="579"/>
      <c r="B44" s="579"/>
      <c r="C44" s="579"/>
      <c r="D44" s="579"/>
      <c r="E44" s="579"/>
      <c r="F44" s="579"/>
      <c r="G44" s="579"/>
      <c r="H44" s="579"/>
      <c r="I44" s="579"/>
      <c r="J44" s="579"/>
      <c r="K44" s="579"/>
    </row>
    <row r="45" spans="1:12" x14ac:dyDescent="0.2">
      <c r="A45" s="579"/>
      <c r="B45" s="579"/>
      <c r="C45" s="581"/>
      <c r="D45" s="579"/>
      <c r="E45" s="579"/>
      <c r="F45" s="579"/>
      <c r="G45" s="579"/>
      <c r="H45" s="579"/>
      <c r="I45" s="579"/>
      <c r="J45" s="579"/>
      <c r="K45" s="579"/>
    </row>
    <row r="46" spans="1:12" x14ac:dyDescent="0.2">
      <c r="A46" s="579"/>
      <c r="B46" s="579"/>
      <c r="C46" s="579"/>
      <c r="D46" s="580"/>
      <c r="E46" s="579"/>
      <c r="F46" s="579"/>
      <c r="G46" s="579"/>
      <c r="H46" s="579"/>
      <c r="I46" s="579"/>
      <c r="J46" s="579"/>
      <c r="K46" s="579"/>
    </row>
    <row r="47" spans="1:12" x14ac:dyDescent="0.2">
      <c r="A47" s="579"/>
      <c r="B47" s="579"/>
      <c r="C47" s="579"/>
      <c r="D47" s="580"/>
      <c r="E47" s="579"/>
      <c r="F47" s="579"/>
      <c r="G47" s="579"/>
      <c r="H47" s="579"/>
      <c r="I47" s="579"/>
      <c r="J47" s="579"/>
      <c r="K47" s="579"/>
    </row>
    <row r="48" spans="1:12" x14ac:dyDescent="0.2">
      <c r="C48" s="126"/>
      <c r="D48" s="19"/>
    </row>
    <row r="49" spans="4:4" x14ac:dyDescent="0.2">
      <c r="D49" s="213"/>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dimension ref="A1:L60"/>
  <sheetViews>
    <sheetView topLeftCell="A27" zoomScale="125" workbookViewId="0">
      <selection activeCell="E40" sqref="E40"/>
    </sheetView>
  </sheetViews>
  <sheetFormatPr defaultColWidth="16" defaultRowHeight="12.75" x14ac:dyDescent="0.2"/>
  <cols>
    <col min="1" max="1" width="10.85546875" style="3" customWidth="1"/>
    <col min="2" max="2" width="4.140625" style="3" bestFit="1" customWidth="1"/>
    <col min="3" max="3" width="36" style="3" customWidth="1"/>
    <col min="4" max="4" width="11.140625" style="3" customWidth="1"/>
    <col min="5" max="5" width="10.5703125" style="3" customWidth="1"/>
    <col min="6" max="6" width="3.2851562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62"/>
      <c r="B1" s="962"/>
      <c r="C1" s="962"/>
      <c r="D1" s="962"/>
      <c r="E1" s="962"/>
      <c r="F1" s="962"/>
      <c r="G1" s="962"/>
      <c r="H1" s="962"/>
      <c r="I1" s="962"/>
      <c r="J1" s="962"/>
      <c r="K1" s="962"/>
    </row>
    <row r="2" spans="1:11" x14ac:dyDescent="0.2">
      <c r="A2" s="561"/>
      <c r="B2" s="561"/>
      <c r="C2" s="561"/>
      <c r="D2" s="561"/>
      <c r="E2" s="561"/>
      <c r="F2" s="561"/>
      <c r="G2" s="561"/>
      <c r="H2" s="561"/>
      <c r="I2" s="561"/>
      <c r="J2" s="561"/>
      <c r="K2" s="561"/>
    </row>
    <row r="3" spans="1:11" x14ac:dyDescent="0.2">
      <c r="A3" s="562" t="s">
        <v>16</v>
      </c>
      <c r="B3" s="563"/>
      <c r="C3" s="563"/>
      <c r="D3" s="563"/>
      <c r="E3" s="563"/>
      <c r="F3" s="563"/>
      <c r="G3" s="563"/>
      <c r="H3" s="563"/>
      <c r="I3" s="563"/>
      <c r="J3" s="563"/>
      <c r="K3" s="563"/>
    </row>
    <row r="4" spans="1:11" x14ac:dyDescent="0.2">
      <c r="A4" s="564" t="s">
        <v>19</v>
      </c>
      <c r="B4" s="564"/>
      <c r="C4" s="564" t="s">
        <v>18</v>
      </c>
      <c r="D4" s="565"/>
      <c r="E4" s="564"/>
      <c r="F4" s="564"/>
      <c r="G4" s="564"/>
      <c r="H4" s="564"/>
      <c r="I4" s="563"/>
      <c r="J4" s="563"/>
      <c r="K4" s="563"/>
    </row>
    <row r="5" spans="1:11" x14ac:dyDescent="0.2">
      <c r="A5" s="564" t="s">
        <v>96</v>
      </c>
      <c r="B5" s="564"/>
      <c r="C5" s="564" t="s">
        <v>140</v>
      </c>
      <c r="D5" s="564"/>
      <c r="E5" s="564"/>
      <c r="F5" s="564"/>
      <c r="G5" s="564"/>
      <c r="H5" s="564"/>
      <c r="I5" s="563"/>
      <c r="J5" s="563"/>
      <c r="K5" s="563"/>
    </row>
    <row r="6" spans="1:11" x14ac:dyDescent="0.2">
      <c r="A6" s="566"/>
      <c r="B6" s="564"/>
      <c r="C6" s="564"/>
      <c r="D6" s="564"/>
      <c r="E6" s="564"/>
      <c r="F6" s="564"/>
      <c r="G6" s="564"/>
      <c r="H6" s="564"/>
      <c r="I6" s="963" t="s">
        <v>20</v>
      </c>
      <c r="J6" s="964"/>
      <c r="K6" s="965"/>
    </row>
    <row r="7" spans="1:11" x14ac:dyDescent="0.2">
      <c r="A7" s="566"/>
      <c r="B7" s="564"/>
      <c r="C7" s="564"/>
      <c r="D7" s="564"/>
      <c r="E7" s="564"/>
      <c r="F7" s="564"/>
      <c r="G7" s="564"/>
      <c r="H7" s="564"/>
      <c r="I7" s="567" t="s">
        <v>21</v>
      </c>
      <c r="J7" s="966" t="s">
        <v>31</v>
      </c>
      <c r="K7" s="967"/>
    </row>
    <row r="8" spans="1:11" ht="12.75" customHeight="1" x14ac:dyDescent="0.2">
      <c r="A8" s="564"/>
      <c r="B8" s="564"/>
      <c r="C8" s="564"/>
      <c r="D8" s="564"/>
      <c r="E8" s="564"/>
      <c r="F8" s="564"/>
      <c r="G8" s="564"/>
      <c r="H8" s="563"/>
      <c r="I8" s="567" t="s">
        <v>22</v>
      </c>
      <c r="J8" s="968" t="s">
        <v>111</v>
      </c>
      <c r="K8" s="969"/>
    </row>
    <row r="9" spans="1:11" ht="12.75" customHeight="1" x14ac:dyDescent="0.2">
      <c r="A9" s="961" t="s">
        <v>23</v>
      </c>
      <c r="B9" s="961"/>
      <c r="C9" s="961"/>
      <c r="D9" s="961"/>
      <c r="E9" s="961"/>
      <c r="F9" s="961"/>
      <c r="G9" s="961"/>
      <c r="H9" s="961"/>
      <c r="I9" s="568" t="s">
        <v>24</v>
      </c>
      <c r="J9" s="970" t="s">
        <v>112</v>
      </c>
      <c r="K9" s="971"/>
    </row>
    <row r="10" spans="1:11" ht="15.75" customHeight="1" thickBot="1" x14ac:dyDescent="0.25">
      <c r="A10" s="961" t="s">
        <v>30</v>
      </c>
      <c r="B10" s="961"/>
      <c r="C10" s="961"/>
      <c r="D10" s="961"/>
      <c r="E10" s="961"/>
      <c r="F10" s="739"/>
      <c r="G10" s="570"/>
      <c r="H10" s="564"/>
      <c r="I10" s="563"/>
      <c r="J10" s="563"/>
      <c r="K10" s="563"/>
    </row>
    <row r="11" spans="1:11" ht="12.75" customHeight="1" x14ac:dyDescent="0.2">
      <c r="A11" s="958" t="s">
        <v>25</v>
      </c>
      <c r="B11" s="959"/>
      <c r="C11" s="959"/>
      <c r="D11" s="959"/>
      <c r="E11" s="960"/>
      <c r="F11" s="739"/>
      <c r="G11" s="958" t="s">
        <v>20</v>
      </c>
      <c r="H11" s="959"/>
      <c r="I11" s="959"/>
      <c r="J11" s="959"/>
      <c r="K11" s="960"/>
    </row>
    <row r="12" spans="1:11" x14ac:dyDescent="0.2">
      <c r="A12" s="571"/>
      <c r="B12" s="572"/>
      <c r="C12" s="572"/>
      <c r="D12" s="572"/>
      <c r="E12" s="573"/>
      <c r="F12" s="563"/>
      <c r="G12" s="571"/>
      <c r="H12" s="572" t="s">
        <v>15</v>
      </c>
      <c r="I12" s="572" t="s">
        <v>15</v>
      </c>
      <c r="J12" s="572" t="s">
        <v>15</v>
      </c>
      <c r="K12" s="573" t="s">
        <v>15</v>
      </c>
    </row>
    <row r="13" spans="1:11" s="12" customFormat="1" x14ac:dyDescent="0.2">
      <c r="A13" s="574" t="s">
        <v>0</v>
      </c>
      <c r="B13" s="575" t="s">
        <v>26</v>
      </c>
      <c r="C13" s="575" t="s">
        <v>27</v>
      </c>
      <c r="D13" s="575" t="s">
        <v>28</v>
      </c>
      <c r="E13" s="576" t="s">
        <v>29</v>
      </c>
      <c r="F13" s="577"/>
      <c r="G13" s="574" t="s">
        <v>0</v>
      </c>
      <c r="H13" s="575" t="s">
        <v>26</v>
      </c>
      <c r="I13" s="575" t="s">
        <v>27</v>
      </c>
      <c r="J13" s="575" t="s">
        <v>28</v>
      </c>
      <c r="K13" s="576" t="s">
        <v>29</v>
      </c>
    </row>
    <row r="14" spans="1:11" ht="12.75" customHeight="1" x14ac:dyDescent="0.2">
      <c r="A14" s="606">
        <v>44228</v>
      </c>
      <c r="B14" s="607"/>
      <c r="C14" s="18" t="s">
        <v>48</v>
      </c>
      <c r="D14" s="608">
        <v>3576000</v>
      </c>
      <c r="E14" s="609"/>
      <c r="F14" s="563"/>
      <c r="G14" s="606">
        <v>44228</v>
      </c>
      <c r="H14" s="607"/>
      <c r="I14" s="18" t="s">
        <v>48</v>
      </c>
      <c r="J14" s="608"/>
      <c r="K14" s="720">
        <v>3576000</v>
      </c>
    </row>
    <row r="15" spans="1:11" ht="15" x14ac:dyDescent="0.2">
      <c r="A15" s="135">
        <v>44228</v>
      </c>
      <c r="B15" s="610">
        <v>1</v>
      </c>
      <c r="C15" s="126" t="s">
        <v>194</v>
      </c>
      <c r="D15" s="611"/>
      <c r="E15" s="612">
        <v>1136229</v>
      </c>
      <c r="F15" s="578"/>
      <c r="G15" s="135">
        <v>44228</v>
      </c>
      <c r="H15" s="610">
        <v>1</v>
      </c>
      <c r="I15" s="126" t="s">
        <v>194</v>
      </c>
      <c r="J15" s="611">
        <v>1136229</v>
      </c>
      <c r="K15" s="612"/>
    </row>
    <row r="16" spans="1:11" ht="15" x14ac:dyDescent="0.2">
      <c r="A16" s="135">
        <v>44228</v>
      </c>
      <c r="B16" s="613">
        <v>2</v>
      </c>
      <c r="C16" s="126" t="s">
        <v>124</v>
      </c>
      <c r="D16" s="611"/>
      <c r="E16" s="612">
        <v>2600</v>
      </c>
      <c r="F16" s="578"/>
      <c r="G16" s="135">
        <v>44228</v>
      </c>
      <c r="H16" s="613">
        <v>2</v>
      </c>
      <c r="I16" s="126" t="s">
        <v>124</v>
      </c>
      <c r="J16" s="611">
        <v>2600</v>
      </c>
      <c r="K16" s="612"/>
    </row>
    <row r="17" spans="1:11" ht="12" customHeight="1" x14ac:dyDescent="0.2">
      <c r="A17" s="135">
        <v>44235</v>
      </c>
      <c r="B17" s="613">
        <v>3</v>
      </c>
      <c r="C17" s="126" t="s">
        <v>249</v>
      </c>
      <c r="D17" s="614">
        <v>10740690</v>
      </c>
      <c r="E17" s="19"/>
      <c r="F17" s="578"/>
      <c r="G17" s="135">
        <v>44235</v>
      </c>
      <c r="H17" s="613">
        <v>3</v>
      </c>
      <c r="I17" s="126" t="s">
        <v>249</v>
      </c>
      <c r="J17" s="614"/>
      <c r="K17" s="19">
        <v>10740690</v>
      </c>
    </row>
    <row r="18" spans="1:11" ht="13.5" customHeight="1" x14ac:dyDescent="0.2">
      <c r="A18" s="135">
        <v>44235</v>
      </c>
      <c r="B18" s="610">
        <v>4</v>
      </c>
      <c r="C18" s="126" t="s">
        <v>250</v>
      </c>
      <c r="D18" s="614"/>
      <c r="E18" s="19">
        <v>1700000</v>
      </c>
      <c r="F18" s="578"/>
      <c r="G18" s="135">
        <v>44235</v>
      </c>
      <c r="H18" s="610">
        <v>4</v>
      </c>
      <c r="I18" s="126" t="s">
        <v>211</v>
      </c>
      <c r="J18" s="614">
        <v>1700000</v>
      </c>
      <c r="K18" s="19"/>
    </row>
    <row r="19" spans="1:11" ht="13.5" customHeight="1" x14ac:dyDescent="0.2">
      <c r="A19" s="135">
        <v>44235</v>
      </c>
      <c r="B19" s="610">
        <v>5</v>
      </c>
      <c r="C19" s="126" t="s">
        <v>124</v>
      </c>
      <c r="D19" s="614"/>
      <c r="E19" s="19">
        <v>5000</v>
      </c>
      <c r="F19" s="578"/>
      <c r="G19" s="135">
        <v>44235</v>
      </c>
      <c r="H19" s="610">
        <v>5</v>
      </c>
      <c r="I19" s="126" t="s">
        <v>124</v>
      </c>
      <c r="J19" s="614">
        <v>5000</v>
      </c>
      <c r="K19" s="19"/>
    </row>
    <row r="20" spans="1:11" ht="13.5" customHeight="1" x14ac:dyDescent="0.2">
      <c r="A20" s="135">
        <v>44237</v>
      </c>
      <c r="B20" s="610">
        <v>6</v>
      </c>
      <c r="C20" s="126" t="s">
        <v>257</v>
      </c>
      <c r="D20" s="614"/>
      <c r="E20" s="19">
        <v>2480460</v>
      </c>
      <c r="F20" s="578"/>
      <c r="G20" s="135">
        <v>44237</v>
      </c>
      <c r="H20" s="610">
        <v>6</v>
      </c>
      <c r="I20" s="126" t="s">
        <v>257</v>
      </c>
      <c r="J20" s="614">
        <v>2480460</v>
      </c>
      <c r="K20" s="19"/>
    </row>
    <row r="21" spans="1:11" ht="13.5" customHeight="1" x14ac:dyDescent="0.2">
      <c r="A21" s="135">
        <v>44237</v>
      </c>
      <c r="B21" s="610">
        <v>7</v>
      </c>
      <c r="C21" s="126" t="s">
        <v>258</v>
      </c>
      <c r="D21" s="614"/>
      <c r="E21" s="19">
        <v>2300</v>
      </c>
      <c r="F21" s="578"/>
      <c r="G21" s="135">
        <v>44237</v>
      </c>
      <c r="H21" s="610">
        <v>7</v>
      </c>
      <c r="I21" s="126" t="s">
        <v>258</v>
      </c>
      <c r="J21" s="614">
        <v>2300</v>
      </c>
      <c r="K21" s="19"/>
    </row>
    <row r="22" spans="1:11" ht="13.5" customHeight="1" x14ac:dyDescent="0.2">
      <c r="A22" s="135">
        <v>44242</v>
      </c>
      <c r="B22" s="613">
        <v>8</v>
      </c>
      <c r="C22" s="126" t="s">
        <v>311</v>
      </c>
      <c r="D22" s="614"/>
      <c r="E22" s="19">
        <v>7300000</v>
      </c>
      <c r="F22" s="578"/>
      <c r="G22" s="135">
        <v>44242</v>
      </c>
      <c r="H22" s="613">
        <v>8</v>
      </c>
      <c r="I22" s="126" t="s">
        <v>311</v>
      </c>
      <c r="J22" s="614">
        <v>7300000</v>
      </c>
      <c r="K22" s="19"/>
    </row>
    <row r="23" spans="1:11" ht="13.5" customHeight="1" x14ac:dyDescent="0.2">
      <c r="A23" s="135">
        <v>44242</v>
      </c>
      <c r="B23" s="613">
        <v>9</v>
      </c>
      <c r="C23" s="126" t="s">
        <v>124</v>
      </c>
      <c r="D23" s="614"/>
      <c r="E23" s="19">
        <v>2600</v>
      </c>
      <c r="F23" s="578"/>
      <c r="G23" s="135">
        <v>44242</v>
      </c>
      <c r="H23" s="613">
        <v>9</v>
      </c>
      <c r="I23" s="126" t="s">
        <v>124</v>
      </c>
      <c r="J23" s="614">
        <v>2600</v>
      </c>
      <c r="K23" s="19"/>
    </row>
    <row r="24" spans="1:11" ht="13.5" customHeight="1" x14ac:dyDescent="0.2">
      <c r="A24" s="135">
        <v>44243</v>
      </c>
      <c r="B24" s="613">
        <v>10</v>
      </c>
      <c r="C24" s="126" t="s">
        <v>249</v>
      </c>
      <c r="D24" s="614">
        <f>'Bank reconciliation UGX'!E18</f>
        <v>3617043</v>
      </c>
      <c r="E24" s="19"/>
      <c r="F24" s="578"/>
      <c r="G24" s="135">
        <v>44243</v>
      </c>
      <c r="H24" s="613">
        <v>10</v>
      </c>
      <c r="I24" s="126" t="s">
        <v>249</v>
      </c>
      <c r="J24" s="614"/>
      <c r="K24" s="19">
        <v>3617043</v>
      </c>
    </row>
    <row r="25" spans="1:11" ht="13.5" customHeight="1" x14ac:dyDescent="0.2">
      <c r="A25" s="135" t="s">
        <v>385</v>
      </c>
      <c r="B25" s="613">
        <v>11</v>
      </c>
      <c r="C25" s="126" t="s">
        <v>386</v>
      </c>
      <c r="D25" s="614"/>
      <c r="E25" s="19">
        <v>3000000</v>
      </c>
      <c r="F25" s="578"/>
      <c r="G25" s="135" t="s">
        <v>385</v>
      </c>
      <c r="H25" s="613">
        <v>11</v>
      </c>
      <c r="I25" s="126" t="s">
        <v>386</v>
      </c>
      <c r="J25" s="614">
        <v>3000000</v>
      </c>
      <c r="K25" s="19"/>
    </row>
    <row r="26" spans="1:11" ht="13.5" customHeight="1" x14ac:dyDescent="0.2">
      <c r="A26" s="135">
        <v>44244</v>
      </c>
      <c r="B26" s="613">
        <v>12</v>
      </c>
      <c r="C26" s="126" t="s">
        <v>124</v>
      </c>
      <c r="D26" s="614"/>
      <c r="E26" s="19">
        <v>10000</v>
      </c>
      <c r="F26" s="578"/>
      <c r="G26" s="135">
        <v>44244</v>
      </c>
      <c r="H26" s="613">
        <v>12</v>
      </c>
      <c r="I26" s="126" t="s">
        <v>124</v>
      </c>
      <c r="J26" s="614">
        <v>10000</v>
      </c>
      <c r="K26" s="19"/>
    </row>
    <row r="27" spans="1:11" ht="13.5" customHeight="1" x14ac:dyDescent="0.2">
      <c r="A27" s="135">
        <v>44245</v>
      </c>
      <c r="B27" s="613">
        <v>13</v>
      </c>
      <c r="C27" s="126" t="s">
        <v>387</v>
      </c>
      <c r="D27" s="614"/>
      <c r="E27" s="19">
        <v>1387230</v>
      </c>
      <c r="F27" s="578"/>
      <c r="G27" s="135">
        <v>44245</v>
      </c>
      <c r="H27" s="613">
        <v>13</v>
      </c>
      <c r="I27" s="126" t="s">
        <v>387</v>
      </c>
      <c r="J27" s="614">
        <v>1387230</v>
      </c>
      <c r="K27" s="19"/>
    </row>
    <row r="28" spans="1:11" ht="13.5" customHeight="1" x14ac:dyDescent="0.2">
      <c r="A28" s="135">
        <v>44250</v>
      </c>
      <c r="B28" s="613">
        <v>14</v>
      </c>
      <c r="C28" s="126" t="s">
        <v>249</v>
      </c>
      <c r="D28" s="614">
        <v>12000000</v>
      </c>
      <c r="E28" s="19"/>
      <c r="F28" s="578"/>
      <c r="G28" s="135">
        <v>44250</v>
      </c>
      <c r="H28" s="613">
        <v>14</v>
      </c>
      <c r="I28" s="126" t="s">
        <v>249</v>
      </c>
      <c r="J28" s="614"/>
      <c r="K28" s="19">
        <v>12000000</v>
      </c>
    </row>
    <row r="29" spans="1:11" ht="13.5" customHeight="1" x14ac:dyDescent="0.2">
      <c r="A29" s="135">
        <v>44250</v>
      </c>
      <c r="B29" s="613">
        <v>15</v>
      </c>
      <c r="C29" s="126" t="s">
        <v>448</v>
      </c>
      <c r="D29" s="614"/>
      <c r="E29" s="19">
        <v>3410000</v>
      </c>
      <c r="F29" s="578"/>
      <c r="G29" s="135">
        <v>44250</v>
      </c>
      <c r="H29" s="613">
        <v>15</v>
      </c>
      <c r="I29" s="126" t="s">
        <v>448</v>
      </c>
      <c r="J29" s="614">
        <v>3410000</v>
      </c>
      <c r="K29" s="19"/>
    </row>
    <row r="30" spans="1:11" ht="13.5" customHeight="1" x14ac:dyDescent="0.2">
      <c r="A30" s="135">
        <v>44250</v>
      </c>
      <c r="B30" s="613">
        <v>16</v>
      </c>
      <c r="C30" s="126" t="s">
        <v>124</v>
      </c>
      <c r="D30" s="614"/>
      <c r="E30" s="19">
        <v>10000</v>
      </c>
      <c r="F30" s="578"/>
      <c r="G30" s="135">
        <v>44250</v>
      </c>
      <c r="H30" s="613">
        <v>16</v>
      </c>
      <c r="I30" s="126" t="s">
        <v>124</v>
      </c>
      <c r="J30" s="614">
        <v>10000</v>
      </c>
      <c r="K30" s="19"/>
    </row>
    <row r="31" spans="1:11" ht="13.5" customHeight="1" x14ac:dyDescent="0.2">
      <c r="A31" s="135">
        <v>44251</v>
      </c>
      <c r="B31" s="613">
        <v>17</v>
      </c>
      <c r="C31" s="126" t="s">
        <v>449</v>
      </c>
      <c r="D31" s="614"/>
      <c r="E31" s="19">
        <v>7785800</v>
      </c>
      <c r="F31" s="578"/>
      <c r="G31" s="135">
        <v>44251</v>
      </c>
      <c r="H31" s="613">
        <v>17</v>
      </c>
      <c r="I31" s="126" t="s">
        <v>449</v>
      </c>
      <c r="J31" s="614">
        <v>7785800</v>
      </c>
      <c r="K31" s="19"/>
    </row>
    <row r="32" spans="1:11" ht="13.5" customHeight="1" x14ac:dyDescent="0.2">
      <c r="A32" s="135"/>
      <c r="B32" s="613"/>
      <c r="C32" s="126"/>
      <c r="D32" s="614"/>
      <c r="E32" s="19"/>
      <c r="F32" s="578"/>
      <c r="G32" s="135"/>
      <c r="H32" s="613"/>
      <c r="I32" s="126"/>
      <c r="J32" s="614"/>
      <c r="K32" s="19"/>
    </row>
    <row r="33" spans="1:12" ht="12" customHeight="1" x14ac:dyDescent="0.2">
      <c r="A33" s="135"/>
      <c r="B33" s="613"/>
      <c r="C33" s="126"/>
      <c r="D33" s="614"/>
      <c r="E33" s="19"/>
      <c r="F33" s="578"/>
      <c r="G33" s="135"/>
      <c r="H33" s="613"/>
      <c r="I33" s="126"/>
      <c r="J33" s="614"/>
      <c r="K33" s="19"/>
    </row>
    <row r="34" spans="1:12" x14ac:dyDescent="0.2">
      <c r="A34" s="615" t="s">
        <v>141</v>
      </c>
      <c r="B34" s="616"/>
      <c r="C34" s="617" t="s">
        <v>70</v>
      </c>
      <c r="D34" s="618">
        <f>SUM(D14:D33)-SUM(E14:E33)</f>
        <v>1701514</v>
      </c>
      <c r="E34" s="619"/>
      <c r="F34" s="578"/>
      <c r="G34" s="615" t="s">
        <v>141</v>
      </c>
      <c r="H34" s="616"/>
      <c r="I34" s="617" t="s">
        <v>70</v>
      </c>
      <c r="J34" s="618"/>
      <c r="K34" s="667">
        <f>SUM(K14:K33)-SUM(J14:J33)</f>
        <v>1701514</v>
      </c>
    </row>
    <row r="35" spans="1:12" ht="13.5" thickBot="1" x14ac:dyDescent="0.25">
      <c r="A35" s="21"/>
      <c r="B35" s="22"/>
      <c r="C35" s="22"/>
      <c r="D35" s="22"/>
      <c r="E35" s="620"/>
      <c r="F35" s="578"/>
      <c r="G35" s="21"/>
      <c r="H35" s="22"/>
      <c r="I35" s="22"/>
      <c r="J35" s="22"/>
      <c r="K35" s="620"/>
    </row>
    <row r="36" spans="1:12" x14ac:dyDescent="0.2">
      <c r="A36" s="8"/>
      <c r="B36" s="6"/>
      <c r="C36" s="6" t="s">
        <v>17</v>
      </c>
      <c r="D36" s="8"/>
      <c r="E36" s="8"/>
      <c r="F36" s="578"/>
      <c r="G36" s="8"/>
      <c r="H36" s="6"/>
      <c r="I36" s="6" t="s">
        <v>17</v>
      </c>
      <c r="J36" s="8"/>
      <c r="K36" s="8"/>
    </row>
    <row r="37" spans="1:12" x14ac:dyDescent="0.2">
      <c r="A37" s="8"/>
      <c r="B37" s="6"/>
      <c r="C37" s="6"/>
      <c r="D37" s="8"/>
      <c r="E37" s="8"/>
      <c r="F37" s="578"/>
      <c r="G37" s="8"/>
      <c r="H37" s="6"/>
      <c r="I37" s="6"/>
      <c r="J37" s="8"/>
      <c r="K37" s="8"/>
    </row>
    <row r="38" spans="1:12" x14ac:dyDescent="0.2">
      <c r="A38" s="13"/>
      <c r="B38" s="13"/>
      <c r="C38" s="621"/>
      <c r="D38" s="622"/>
      <c r="E38" s="14"/>
      <c r="F38" s="578"/>
      <c r="G38" s="13"/>
      <c r="H38" s="13"/>
      <c r="I38" s="621"/>
      <c r="J38" s="622"/>
      <c r="K38" s="14"/>
    </row>
    <row r="39" spans="1:12" x14ac:dyDescent="0.2">
      <c r="A39" s="13"/>
      <c r="B39" s="13"/>
      <c r="C39" s="623"/>
      <c r="D39" s="624"/>
      <c r="E39" s="14"/>
      <c r="F39" s="578"/>
      <c r="G39" s="13"/>
      <c r="H39" s="13"/>
      <c r="I39" s="623"/>
      <c r="J39" s="624"/>
      <c r="K39" s="14"/>
    </row>
    <row r="40" spans="1:12" x14ac:dyDescent="0.2">
      <c r="C40" s="625"/>
      <c r="D40" s="626"/>
      <c r="E40" s="213"/>
      <c r="F40" s="578"/>
      <c r="I40" s="625"/>
      <c r="J40" s="626"/>
      <c r="K40" s="213"/>
    </row>
    <row r="41" spans="1:12" x14ac:dyDescent="0.2">
      <c r="C41" s="625"/>
      <c r="D41" s="626"/>
      <c r="F41" s="578"/>
      <c r="I41" s="625"/>
      <c r="J41" s="626"/>
    </row>
    <row r="42" spans="1:12" x14ac:dyDescent="0.2">
      <c r="A42" s="627"/>
      <c r="B42" s="628"/>
      <c r="C42" s="629"/>
      <c r="D42" s="630"/>
      <c r="E42" s="630"/>
      <c r="F42" s="630"/>
      <c r="G42" s="627"/>
      <c r="H42" s="628"/>
      <c r="I42" s="629"/>
      <c r="J42" s="630"/>
      <c r="K42" s="630"/>
      <c r="L42" s="631"/>
    </row>
    <row r="43" spans="1:12" x14ac:dyDescent="0.2">
      <c r="A43" s="627"/>
      <c r="B43" s="628"/>
      <c r="C43" s="629"/>
      <c r="D43" s="630"/>
      <c r="E43" s="630"/>
      <c r="F43" s="630"/>
      <c r="G43" s="627"/>
      <c r="H43" s="628"/>
      <c r="I43" s="629"/>
      <c r="J43" s="630"/>
      <c r="K43" s="630"/>
      <c r="L43" s="631"/>
    </row>
    <row r="44" spans="1:12" x14ac:dyDescent="0.2">
      <c r="A44" s="627"/>
      <c r="B44" s="632"/>
      <c r="C44" s="629"/>
      <c r="D44" s="630"/>
      <c r="E44" s="630"/>
      <c r="F44" s="630"/>
      <c r="G44" s="627"/>
      <c r="H44" s="632"/>
      <c r="I44" s="629"/>
      <c r="J44" s="630"/>
      <c r="K44" s="630"/>
      <c r="L44" s="631"/>
    </row>
    <row r="45" spans="1:12" x14ac:dyDescent="0.2">
      <c r="A45" s="627"/>
      <c r="B45" s="632"/>
      <c r="C45" s="629"/>
      <c r="D45" s="630"/>
      <c r="E45" s="630"/>
      <c r="F45" s="630"/>
      <c r="G45" s="627"/>
      <c r="H45" s="632"/>
      <c r="I45" s="629"/>
      <c r="J45" s="630"/>
      <c r="K45" s="630"/>
      <c r="L45" s="631"/>
    </row>
    <row r="46" spans="1:12" x14ac:dyDescent="0.2">
      <c r="A46" s="627"/>
      <c r="B46" s="632"/>
      <c r="C46" s="629"/>
      <c r="D46" s="630"/>
      <c r="E46" s="630"/>
      <c r="F46" s="630"/>
      <c r="G46" s="627"/>
      <c r="H46" s="632"/>
      <c r="I46" s="629"/>
      <c r="J46" s="630"/>
      <c r="K46" s="630"/>
      <c r="L46" s="631"/>
    </row>
    <row r="47" spans="1:12" x14ac:dyDescent="0.2">
      <c r="A47" s="633"/>
      <c r="B47" s="629"/>
      <c r="C47" s="634"/>
      <c r="D47" s="635"/>
      <c r="E47" s="629"/>
      <c r="F47" s="636"/>
      <c r="G47" s="633"/>
      <c r="H47" s="637"/>
      <c r="I47" s="634"/>
      <c r="J47" s="636"/>
      <c r="K47" s="638"/>
      <c r="L47" s="631"/>
    </row>
    <row r="48" spans="1:12" x14ac:dyDescent="0.2">
      <c r="A48" s="637"/>
      <c r="B48" s="637"/>
      <c r="C48" s="637"/>
      <c r="D48" s="637"/>
      <c r="E48" s="639"/>
      <c r="F48" s="637"/>
      <c r="G48" s="639"/>
      <c r="H48" s="637"/>
      <c r="I48" s="637"/>
      <c r="J48" s="637"/>
      <c r="K48" s="637"/>
      <c r="L48" s="631"/>
    </row>
    <row r="49" spans="1:12" x14ac:dyDescent="0.2">
      <c r="A49" s="629"/>
      <c r="B49" s="634"/>
      <c r="C49" s="634"/>
      <c r="D49" s="629"/>
      <c r="E49" s="629"/>
      <c r="F49" s="639"/>
      <c r="G49" s="634"/>
      <c r="H49" s="629"/>
      <c r="I49" s="634"/>
      <c r="J49" s="629"/>
      <c r="K49" s="640"/>
      <c r="L49" s="631"/>
    </row>
    <row r="50" spans="1:12" s="15" customFormat="1" x14ac:dyDescent="0.2">
      <c r="A50" s="641"/>
      <c r="B50" s="641"/>
      <c r="C50" s="642"/>
      <c r="D50" s="643"/>
      <c r="E50" s="644"/>
      <c r="F50" s="644"/>
      <c r="G50" s="644"/>
      <c r="H50" s="644"/>
      <c r="I50" s="645"/>
      <c r="J50" s="641"/>
      <c r="K50" s="641"/>
      <c r="L50" s="646"/>
    </row>
    <row r="51" spans="1:12" s="15" customFormat="1" x14ac:dyDescent="0.2">
      <c r="A51" s="647"/>
      <c r="B51" s="647"/>
      <c r="C51" s="648"/>
      <c r="D51" s="649"/>
      <c r="E51" s="650"/>
      <c r="F51" s="644"/>
      <c r="G51" s="647"/>
      <c r="H51" s="647"/>
      <c r="I51" s="647"/>
      <c r="J51" s="647"/>
      <c r="K51" s="647"/>
      <c r="L51" s="646"/>
    </row>
    <row r="52" spans="1:12" x14ac:dyDescent="0.2">
      <c r="A52" s="647"/>
      <c r="B52" s="647"/>
      <c r="C52" s="648"/>
      <c r="D52" s="649"/>
      <c r="E52" s="647"/>
      <c r="F52" s="647"/>
      <c r="G52" s="647"/>
      <c r="H52" s="647"/>
      <c r="I52" s="647"/>
      <c r="J52" s="647"/>
      <c r="K52" s="647"/>
      <c r="L52" s="631"/>
    </row>
    <row r="53" spans="1:12" x14ac:dyDescent="0.2">
      <c r="A53" s="647"/>
      <c r="B53" s="647"/>
      <c r="C53" s="648"/>
      <c r="D53" s="651"/>
      <c r="E53" s="650"/>
      <c r="F53" s="647"/>
      <c r="G53" s="647"/>
      <c r="H53" s="647"/>
      <c r="I53" s="647"/>
      <c r="J53" s="647"/>
      <c r="K53" s="647"/>
      <c r="L53" s="631"/>
    </row>
    <row r="54" spans="1:12" x14ac:dyDescent="0.2">
      <c r="A54" s="579"/>
      <c r="B54" s="579"/>
      <c r="C54" s="579"/>
      <c r="D54" s="580"/>
      <c r="E54" s="579"/>
      <c r="F54" s="579"/>
      <c r="G54" s="579"/>
      <c r="H54" s="579"/>
      <c r="I54" s="579"/>
      <c r="J54" s="579"/>
      <c r="K54" s="579"/>
    </row>
    <row r="55" spans="1:12" x14ac:dyDescent="0.2">
      <c r="A55" s="579"/>
      <c r="B55" s="579"/>
      <c r="C55" s="579"/>
      <c r="D55" s="579"/>
      <c r="E55" s="579"/>
      <c r="F55" s="579"/>
      <c r="G55" s="579"/>
      <c r="H55" s="579"/>
      <c r="I55" s="579"/>
      <c r="J55" s="579"/>
      <c r="K55" s="579"/>
    </row>
    <row r="56" spans="1:12" x14ac:dyDescent="0.2">
      <c r="A56" s="579"/>
      <c r="B56" s="579"/>
      <c r="C56" s="581"/>
      <c r="D56" s="579"/>
      <c r="E56" s="579"/>
      <c r="F56" s="579"/>
      <c r="G56" s="579"/>
      <c r="H56" s="579"/>
      <c r="I56" s="579"/>
      <c r="J56" s="579"/>
      <c r="K56" s="579"/>
    </row>
    <row r="57" spans="1:12" x14ac:dyDescent="0.2">
      <c r="A57" s="579"/>
      <c r="B57" s="579"/>
      <c r="C57" s="579"/>
      <c r="D57" s="580"/>
      <c r="E57" s="579"/>
      <c r="F57" s="579"/>
      <c r="G57" s="579"/>
      <c r="H57" s="579"/>
      <c r="I57" s="579"/>
      <c r="J57" s="579"/>
      <c r="K57" s="579"/>
    </row>
    <row r="58" spans="1:12" x14ac:dyDescent="0.2">
      <c r="A58" s="579"/>
      <c r="B58" s="579"/>
      <c r="C58" s="579"/>
      <c r="D58" s="580"/>
      <c r="E58" s="579"/>
      <c r="F58" s="579"/>
      <c r="G58" s="579"/>
      <c r="H58" s="579"/>
      <c r="I58" s="579"/>
      <c r="J58" s="579"/>
      <c r="K58" s="579"/>
    </row>
    <row r="59" spans="1:12" x14ac:dyDescent="0.2">
      <c r="C59" s="126"/>
      <c r="D59" s="19"/>
    </row>
    <row r="60" spans="1:12" x14ac:dyDescent="0.2">
      <c r="D60" s="213"/>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
  <sheetViews>
    <sheetView zoomScale="125" workbookViewId="0">
      <selection activeCell="C6" sqref="C6"/>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4.8554687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62"/>
      <c r="B1" s="962"/>
      <c r="C1" s="962"/>
      <c r="D1" s="962"/>
      <c r="E1" s="962"/>
      <c r="F1" s="962"/>
      <c r="G1" s="962"/>
      <c r="H1" s="962"/>
      <c r="I1" s="962"/>
      <c r="J1" s="962"/>
      <c r="K1" s="962"/>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96</v>
      </c>
      <c r="B5" s="6"/>
      <c r="C5" s="6" t="s">
        <v>140</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976" t="s">
        <v>20</v>
      </c>
      <c r="J9" s="977"/>
      <c r="K9" s="978"/>
    </row>
    <row r="10" spans="1:11" x14ac:dyDescent="0.2">
      <c r="A10" s="8"/>
      <c r="B10" s="6"/>
      <c r="C10" s="6"/>
      <c r="D10" s="31"/>
      <c r="E10" s="31"/>
      <c r="F10" s="6"/>
      <c r="G10" s="6"/>
      <c r="H10" s="6"/>
      <c r="I10" s="9" t="s">
        <v>21</v>
      </c>
      <c r="J10" s="979" t="s">
        <v>31</v>
      </c>
      <c r="K10" s="980"/>
    </row>
    <row r="11" spans="1:11" ht="12.75" customHeight="1" x14ac:dyDescent="0.2">
      <c r="A11" s="6"/>
      <c r="B11" s="6"/>
      <c r="C11" s="6"/>
      <c r="D11" s="31"/>
      <c r="E11" s="31"/>
      <c r="F11" s="6"/>
      <c r="G11" s="6"/>
      <c r="H11" s="5"/>
      <c r="I11" s="9" t="s">
        <v>22</v>
      </c>
      <c r="J11" s="981" t="s">
        <v>32</v>
      </c>
      <c r="K11" s="982"/>
    </row>
    <row r="12" spans="1:11" ht="12.75" customHeight="1" x14ac:dyDescent="0.2">
      <c r="A12" s="972" t="s">
        <v>23</v>
      </c>
      <c r="B12" s="972"/>
      <c r="C12" s="972"/>
      <c r="D12" s="972"/>
      <c r="E12" s="972"/>
      <c r="F12" s="972"/>
      <c r="G12" s="972"/>
      <c r="H12" s="972"/>
      <c r="I12" s="10" t="s">
        <v>24</v>
      </c>
      <c r="J12" s="983" t="s">
        <v>33</v>
      </c>
      <c r="K12" s="984"/>
    </row>
    <row r="13" spans="1:11" ht="15.75" customHeight="1" x14ac:dyDescent="0.2">
      <c r="A13" s="972" t="s">
        <v>39</v>
      </c>
      <c r="B13" s="972"/>
      <c r="C13" s="972"/>
      <c r="D13" s="972"/>
      <c r="E13" s="972"/>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973" t="s">
        <v>25</v>
      </c>
      <c r="B16" s="974"/>
      <c r="C16" s="974"/>
      <c r="D16" s="974"/>
      <c r="E16" s="975"/>
      <c r="F16" s="16"/>
      <c r="G16" s="973" t="s">
        <v>20</v>
      </c>
      <c r="H16" s="974"/>
      <c r="I16" s="974"/>
      <c r="J16" s="974"/>
      <c r="K16" s="975"/>
    </row>
    <row r="17" spans="1:11" x14ac:dyDescent="0.2">
      <c r="A17" s="129"/>
      <c r="B17" s="130"/>
      <c r="C17" s="130"/>
      <c r="D17" s="131"/>
      <c r="E17" s="132"/>
      <c r="F17" s="5"/>
      <c r="G17" s="129"/>
      <c r="H17" s="130" t="s">
        <v>15</v>
      </c>
      <c r="I17" s="130" t="s">
        <v>15</v>
      </c>
      <c r="J17" s="131" t="s">
        <v>15</v>
      </c>
      <c r="K17" s="132" t="s">
        <v>15</v>
      </c>
    </row>
    <row r="18" spans="1:11" s="12" customFormat="1" x14ac:dyDescent="0.2">
      <c r="A18" s="133" t="s">
        <v>0</v>
      </c>
      <c r="B18" s="134" t="s">
        <v>26</v>
      </c>
      <c r="C18" s="134" t="s">
        <v>27</v>
      </c>
      <c r="D18" s="127" t="s">
        <v>28</v>
      </c>
      <c r="E18" s="128" t="s">
        <v>29</v>
      </c>
      <c r="F18" s="17"/>
      <c r="G18" s="133" t="s">
        <v>0</v>
      </c>
      <c r="H18" s="134" t="s">
        <v>26</v>
      </c>
      <c r="I18" s="134" t="s">
        <v>27</v>
      </c>
      <c r="J18" s="127" t="s">
        <v>28</v>
      </c>
      <c r="K18" s="128" t="s">
        <v>29</v>
      </c>
    </row>
    <row r="19" spans="1:11" ht="12.75" customHeight="1" x14ac:dyDescent="0.2">
      <c r="A19" s="20">
        <v>44228</v>
      </c>
      <c r="B19" s="18"/>
      <c r="C19" s="18" t="s">
        <v>70</v>
      </c>
      <c r="D19" s="32">
        <v>36.29</v>
      </c>
      <c r="E19" s="33"/>
      <c r="F19" s="5"/>
      <c r="G19" s="20">
        <v>44228</v>
      </c>
      <c r="H19" s="18"/>
      <c r="I19" s="18" t="s">
        <v>70</v>
      </c>
      <c r="J19" s="32"/>
      <c r="K19" s="33">
        <v>36.29</v>
      </c>
    </row>
    <row r="20" spans="1:11" ht="12.75" customHeight="1" x14ac:dyDescent="0.2">
      <c r="A20" s="20">
        <v>44230</v>
      </c>
      <c r="B20" s="18">
        <v>1</v>
      </c>
      <c r="C20" s="18" t="s">
        <v>226</v>
      </c>
      <c r="D20" s="32">
        <v>7384</v>
      </c>
      <c r="E20" s="33"/>
      <c r="F20" s="5"/>
      <c r="G20" s="20">
        <v>44230</v>
      </c>
      <c r="H20" s="18">
        <v>1</v>
      </c>
      <c r="I20" s="18" t="s">
        <v>226</v>
      </c>
      <c r="J20" s="32"/>
      <c r="K20" s="33">
        <v>7384</v>
      </c>
    </row>
    <row r="21" spans="1:11" ht="12.75" customHeight="1" x14ac:dyDescent="0.2">
      <c r="A21" s="20">
        <v>44230</v>
      </c>
      <c r="B21" s="18">
        <v>2</v>
      </c>
      <c r="C21" s="18" t="s">
        <v>227</v>
      </c>
      <c r="D21" s="32"/>
      <c r="E21" s="33">
        <v>8.0299999999999994</v>
      </c>
      <c r="F21" s="5"/>
      <c r="G21" s="20">
        <v>44230</v>
      </c>
      <c r="H21" s="18">
        <v>2</v>
      </c>
      <c r="I21" s="18" t="s">
        <v>227</v>
      </c>
      <c r="J21" s="32">
        <v>8.0299999999999994</v>
      </c>
      <c r="K21" s="33"/>
    </row>
    <row r="22" spans="1:11" ht="12.75" customHeight="1" x14ac:dyDescent="0.2">
      <c r="A22" s="20">
        <v>44230</v>
      </c>
      <c r="B22" s="18">
        <v>3</v>
      </c>
      <c r="C22" s="18" t="s">
        <v>575</v>
      </c>
      <c r="D22" s="32"/>
      <c r="E22" s="33">
        <v>15</v>
      </c>
      <c r="F22" s="5"/>
      <c r="G22" s="20">
        <v>44230</v>
      </c>
      <c r="H22" s="18">
        <v>3</v>
      </c>
      <c r="I22" s="18" t="s">
        <v>576</v>
      </c>
      <c r="J22" s="32">
        <v>15</v>
      </c>
      <c r="K22" s="33"/>
    </row>
    <row r="23" spans="1:11" ht="12.75" customHeight="1" x14ac:dyDescent="0.2">
      <c r="A23" s="20">
        <v>44233</v>
      </c>
      <c r="B23" s="18">
        <v>4</v>
      </c>
      <c r="C23" s="18" t="s">
        <v>228</v>
      </c>
      <c r="D23" s="32">
        <v>7859</v>
      </c>
      <c r="E23" s="33"/>
      <c r="F23" s="5"/>
      <c r="G23" s="20">
        <v>44233</v>
      </c>
      <c r="H23" s="18">
        <v>4</v>
      </c>
      <c r="I23" s="18" t="s">
        <v>228</v>
      </c>
      <c r="J23" s="32"/>
      <c r="K23" s="33">
        <v>7859</v>
      </c>
    </row>
    <row r="24" spans="1:11" ht="12.75" customHeight="1" x14ac:dyDescent="0.2">
      <c r="A24" s="20">
        <v>44233</v>
      </c>
      <c r="B24" s="18">
        <v>5</v>
      </c>
      <c r="C24" s="18" t="s">
        <v>227</v>
      </c>
      <c r="D24" s="32"/>
      <c r="E24" s="33">
        <v>8.0399999999999991</v>
      </c>
      <c r="F24" s="5"/>
      <c r="G24" s="20">
        <v>44233</v>
      </c>
      <c r="H24" s="18">
        <v>5</v>
      </c>
      <c r="I24" s="18" t="s">
        <v>227</v>
      </c>
      <c r="J24" s="32">
        <v>8.0399999999999991</v>
      </c>
      <c r="K24" s="33"/>
    </row>
    <row r="25" spans="1:11" ht="12.75" customHeight="1" x14ac:dyDescent="0.2">
      <c r="A25" s="655">
        <v>44233</v>
      </c>
      <c r="B25" s="18">
        <v>6</v>
      </c>
      <c r="C25" s="652" t="s">
        <v>575</v>
      </c>
      <c r="D25" s="653"/>
      <c r="E25" s="656">
        <v>15</v>
      </c>
      <c r="F25" s="5"/>
      <c r="G25" s="655">
        <v>44233</v>
      </c>
      <c r="H25" s="18">
        <v>6</v>
      </c>
      <c r="I25" s="652" t="s">
        <v>576</v>
      </c>
      <c r="J25" s="653">
        <v>15</v>
      </c>
      <c r="K25" s="656"/>
    </row>
    <row r="26" spans="1:11" ht="12.75" customHeight="1" x14ac:dyDescent="0.2">
      <c r="A26" s="655">
        <v>44235</v>
      </c>
      <c r="B26" s="18">
        <v>7</v>
      </c>
      <c r="C26" s="652" t="s">
        <v>229</v>
      </c>
      <c r="D26" s="653"/>
      <c r="E26" s="656">
        <v>15197</v>
      </c>
      <c r="F26" s="5"/>
      <c r="G26" s="655">
        <v>44235</v>
      </c>
      <c r="H26" s="18">
        <v>7</v>
      </c>
      <c r="I26" s="652" t="s">
        <v>229</v>
      </c>
      <c r="J26" s="653">
        <v>15197</v>
      </c>
      <c r="K26" s="656"/>
    </row>
    <row r="27" spans="1:11" ht="12.75" customHeight="1" x14ac:dyDescent="0.2">
      <c r="A27" s="655">
        <v>44235</v>
      </c>
      <c r="B27" s="18">
        <v>8</v>
      </c>
      <c r="C27" s="652" t="s">
        <v>230</v>
      </c>
      <c r="D27" s="653"/>
      <c r="E27" s="656">
        <v>0.59</v>
      </c>
      <c r="F27" s="5"/>
      <c r="G27" s="655">
        <v>44235</v>
      </c>
      <c r="H27" s="18">
        <v>8</v>
      </c>
      <c r="I27" s="652" t="s">
        <v>230</v>
      </c>
      <c r="J27" s="653">
        <v>0.59</v>
      </c>
      <c r="K27" s="656"/>
    </row>
    <row r="28" spans="1:11" ht="12.75" customHeight="1" thickBot="1" x14ac:dyDescent="0.25">
      <c r="A28" s="655"/>
      <c r="B28" s="652"/>
      <c r="C28" s="652"/>
      <c r="D28" s="653"/>
      <c r="E28" s="656"/>
      <c r="F28" s="5"/>
      <c r="G28" s="655"/>
      <c r="H28" s="652"/>
      <c r="I28" s="652"/>
      <c r="J28" s="653"/>
      <c r="K28" s="656"/>
    </row>
    <row r="29" spans="1:11" ht="12.75" customHeight="1" thickBot="1" x14ac:dyDescent="0.25">
      <c r="A29" s="661" t="s">
        <v>141</v>
      </c>
      <c r="B29" s="662"/>
      <c r="C29" s="663" t="s">
        <v>48</v>
      </c>
      <c r="D29" s="664">
        <f>SUM(D19:D28)-SUM(E19:E28)</f>
        <v>35.630000000001019</v>
      </c>
      <c r="E29" s="665"/>
      <c r="F29" s="666"/>
      <c r="G29" s="661" t="s">
        <v>141</v>
      </c>
      <c r="H29" s="662"/>
      <c r="I29" s="663" t="s">
        <v>48</v>
      </c>
      <c r="J29" s="664"/>
      <c r="K29" s="665">
        <f>SUM(K19:K28)-SUM(J19:J28)</f>
        <v>35.630000000001019</v>
      </c>
    </row>
    <row r="30" spans="1:11" ht="12.75" customHeight="1" x14ac:dyDescent="0.2">
      <c r="A30" s="657"/>
      <c r="B30" s="658"/>
      <c r="C30" s="658"/>
      <c r="D30" s="659"/>
      <c r="E30" s="660"/>
      <c r="F30" s="5"/>
      <c r="G30" s="657"/>
      <c r="H30" s="658"/>
      <c r="I30" s="658"/>
      <c r="J30" s="659"/>
      <c r="K30" s="660"/>
    </row>
    <row r="31" spans="1:11" ht="12.75" customHeight="1" x14ac:dyDescent="0.2">
      <c r="A31" s="654"/>
      <c r="B31" s="18"/>
      <c r="C31" s="18"/>
      <c r="D31" s="32"/>
      <c r="E31" s="32"/>
      <c r="F31" s="18"/>
      <c r="G31" s="654"/>
      <c r="H31" s="18"/>
      <c r="I31" s="18"/>
      <c r="J31" s="32"/>
      <c r="K31" s="32"/>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workbookViewId="0">
      <selection activeCell="A6" sqref="A6"/>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44" t="s">
        <v>18</v>
      </c>
      <c r="F1" s="144"/>
      <c r="G1" s="144"/>
    </row>
    <row r="2" spans="1:11" ht="18.75" x14ac:dyDescent="0.3">
      <c r="E2" s="144" t="s">
        <v>55</v>
      </c>
      <c r="F2" s="144"/>
      <c r="G2" s="144"/>
    </row>
    <row r="3" spans="1:11" ht="18.75" x14ac:dyDescent="0.3">
      <c r="E3" s="212">
        <v>44255</v>
      </c>
      <c r="F3" s="144"/>
      <c r="G3" s="144"/>
    </row>
    <row r="4" spans="1:11" x14ac:dyDescent="0.25">
      <c r="C4" s="184" t="s">
        <v>64</v>
      </c>
      <c r="I4" s="184" t="s">
        <v>65</v>
      </c>
    </row>
    <row r="5" spans="1:11" x14ac:dyDescent="0.25">
      <c r="A5" s="146" t="s">
        <v>59</v>
      </c>
      <c r="B5" s="142"/>
      <c r="C5" s="142"/>
      <c r="D5" s="142"/>
      <c r="E5" s="142"/>
      <c r="G5" s="146" t="s">
        <v>59</v>
      </c>
      <c r="H5" s="142"/>
      <c r="I5" s="142"/>
      <c r="J5" s="142"/>
      <c r="K5" s="142"/>
    </row>
    <row r="6" spans="1:11" x14ac:dyDescent="0.25">
      <c r="A6" s="142"/>
      <c r="B6" s="142">
        <v>50000</v>
      </c>
      <c r="C6" s="142" t="s">
        <v>56</v>
      </c>
      <c r="D6" s="142">
        <v>10</v>
      </c>
      <c r="E6" s="147">
        <f>B6*D6</f>
        <v>500000</v>
      </c>
      <c r="G6" s="142"/>
      <c r="H6" s="142">
        <v>100</v>
      </c>
      <c r="I6" s="142" t="s">
        <v>56</v>
      </c>
      <c r="J6" s="142">
        <v>0</v>
      </c>
      <c r="K6" s="147">
        <f>H6*J6</f>
        <v>0</v>
      </c>
    </row>
    <row r="7" spans="1:11" x14ac:dyDescent="0.25">
      <c r="A7" s="142"/>
      <c r="B7" s="142">
        <v>20000</v>
      </c>
      <c r="C7" s="142" t="s">
        <v>56</v>
      </c>
      <c r="D7" s="142">
        <v>30</v>
      </c>
      <c r="E7" s="147">
        <f t="shared" ref="E7:E11" si="0">B7*D7</f>
        <v>600000</v>
      </c>
      <c r="G7" s="142"/>
      <c r="H7" s="142">
        <v>20</v>
      </c>
      <c r="I7" s="142" t="s">
        <v>56</v>
      </c>
      <c r="J7" s="142">
        <v>0</v>
      </c>
      <c r="K7" s="147">
        <f t="shared" ref="K7:K10" si="1">H7*J7</f>
        <v>0</v>
      </c>
    </row>
    <row r="8" spans="1:11" x14ac:dyDescent="0.25">
      <c r="A8" s="142"/>
      <c r="B8" s="142">
        <v>10000</v>
      </c>
      <c r="C8" s="142" t="s">
        <v>56</v>
      </c>
      <c r="D8" s="142">
        <v>20</v>
      </c>
      <c r="E8" s="147">
        <f t="shared" si="0"/>
        <v>200000</v>
      </c>
      <c r="G8" s="142"/>
      <c r="H8" s="142">
        <v>10</v>
      </c>
      <c r="I8" s="142" t="s">
        <v>56</v>
      </c>
      <c r="J8" s="142">
        <v>0</v>
      </c>
      <c r="K8" s="147">
        <f t="shared" si="1"/>
        <v>0</v>
      </c>
    </row>
    <row r="9" spans="1:11" x14ac:dyDescent="0.25">
      <c r="A9" s="142"/>
      <c r="B9" s="142">
        <v>5000</v>
      </c>
      <c r="C9" s="142" t="s">
        <v>56</v>
      </c>
      <c r="D9" s="142">
        <v>18</v>
      </c>
      <c r="E9" s="147">
        <f t="shared" si="0"/>
        <v>90000</v>
      </c>
      <c r="G9" s="142"/>
      <c r="H9" s="142">
        <v>5</v>
      </c>
      <c r="I9" s="142" t="s">
        <v>56</v>
      </c>
      <c r="J9" s="142">
        <v>0</v>
      </c>
      <c r="K9" s="147">
        <f t="shared" si="1"/>
        <v>0</v>
      </c>
    </row>
    <row r="10" spans="1:11" x14ac:dyDescent="0.25">
      <c r="A10" s="142"/>
      <c r="B10" s="142">
        <v>2000</v>
      </c>
      <c r="C10" s="142" t="s">
        <v>56</v>
      </c>
      <c r="D10" s="142">
        <v>0</v>
      </c>
      <c r="E10" s="147">
        <f t="shared" si="0"/>
        <v>0</v>
      </c>
      <c r="G10" s="142"/>
      <c r="H10" s="142">
        <v>1</v>
      </c>
      <c r="I10" s="142" t="s">
        <v>56</v>
      </c>
      <c r="J10" s="142">
        <v>5</v>
      </c>
      <c r="K10" s="147">
        <f t="shared" si="1"/>
        <v>5</v>
      </c>
    </row>
    <row r="11" spans="1:11" x14ac:dyDescent="0.25">
      <c r="A11" s="142"/>
      <c r="B11" s="142">
        <v>1000</v>
      </c>
      <c r="C11" s="142" t="s">
        <v>56</v>
      </c>
      <c r="D11" s="142">
        <v>1</v>
      </c>
      <c r="E11" s="147">
        <f t="shared" si="0"/>
        <v>1000</v>
      </c>
      <c r="G11" s="142"/>
      <c r="H11" s="142"/>
      <c r="I11" s="142"/>
      <c r="J11" s="142"/>
      <c r="K11" s="147"/>
    </row>
    <row r="12" spans="1:11" x14ac:dyDescent="0.25">
      <c r="A12" s="142"/>
      <c r="B12" s="142"/>
      <c r="C12" s="142"/>
      <c r="D12" s="142"/>
      <c r="E12" s="142"/>
      <c r="G12" s="142"/>
      <c r="H12" s="142"/>
      <c r="I12" s="142"/>
      <c r="J12" s="142"/>
      <c r="K12" s="142"/>
    </row>
    <row r="13" spans="1:11" x14ac:dyDescent="0.25">
      <c r="A13" s="149" t="s">
        <v>62</v>
      </c>
      <c r="B13" s="142"/>
      <c r="C13" s="142"/>
      <c r="D13" s="142"/>
      <c r="E13" s="142"/>
      <c r="G13" s="149"/>
      <c r="H13" s="142"/>
      <c r="I13" s="142"/>
      <c r="J13" s="142"/>
      <c r="K13" s="142"/>
    </row>
    <row r="14" spans="1:11" x14ac:dyDescent="0.25">
      <c r="A14" s="142"/>
      <c r="B14" s="142">
        <v>500</v>
      </c>
      <c r="C14" s="142" t="s">
        <v>56</v>
      </c>
      <c r="D14" s="142">
        <v>0</v>
      </c>
      <c r="E14" s="142">
        <f>B14*D14</f>
        <v>0</v>
      </c>
      <c r="G14" s="142"/>
      <c r="H14" s="142"/>
      <c r="I14" s="142"/>
      <c r="J14" s="142"/>
      <c r="K14" s="142"/>
    </row>
    <row r="15" spans="1:11" x14ac:dyDescent="0.25">
      <c r="A15" s="142"/>
      <c r="B15" s="142">
        <v>200</v>
      </c>
      <c r="C15" s="142" t="s">
        <v>56</v>
      </c>
      <c r="D15" s="142"/>
      <c r="E15" s="142">
        <f t="shared" ref="E15:E17" si="2">B15*D15</f>
        <v>0</v>
      </c>
      <c r="G15" s="142"/>
      <c r="H15" s="142"/>
      <c r="I15" s="142"/>
      <c r="J15" s="142"/>
      <c r="K15" s="142"/>
    </row>
    <row r="16" spans="1:11" x14ac:dyDescent="0.25">
      <c r="A16" s="142"/>
      <c r="B16" s="142">
        <v>100</v>
      </c>
      <c r="C16" s="142" t="s">
        <v>56</v>
      </c>
      <c r="D16" s="142">
        <v>9</v>
      </c>
      <c r="E16" s="142">
        <f t="shared" si="2"/>
        <v>900</v>
      </c>
      <c r="G16" s="142"/>
      <c r="H16" s="142"/>
      <c r="I16" s="142"/>
      <c r="J16" s="142"/>
      <c r="K16" s="142"/>
    </row>
    <row r="17" spans="1:11" x14ac:dyDescent="0.25">
      <c r="A17" s="142"/>
      <c r="B17" s="142">
        <v>50</v>
      </c>
      <c r="C17" s="142" t="s">
        <v>56</v>
      </c>
      <c r="D17" s="142"/>
      <c r="E17" s="142">
        <f t="shared" si="2"/>
        <v>0</v>
      </c>
      <c r="G17" s="142"/>
      <c r="H17" s="142"/>
      <c r="I17" s="142"/>
      <c r="J17" s="142"/>
      <c r="K17" s="142"/>
    </row>
    <row r="18" spans="1:11" x14ac:dyDescent="0.25">
      <c r="A18" s="142"/>
      <c r="B18" s="142"/>
      <c r="C18" s="142"/>
      <c r="D18" s="142"/>
      <c r="E18" s="142"/>
      <c r="G18" s="142"/>
      <c r="H18" s="142"/>
      <c r="I18" s="142"/>
      <c r="J18" s="142"/>
      <c r="K18" s="142"/>
    </row>
    <row r="19" spans="1:11" x14ac:dyDescent="0.25">
      <c r="A19" s="142"/>
      <c r="B19" s="142"/>
      <c r="C19" s="142"/>
      <c r="D19" s="142"/>
      <c r="E19" s="142"/>
      <c r="G19" s="142"/>
      <c r="H19" s="142"/>
      <c r="I19" s="142"/>
      <c r="J19" s="142"/>
      <c r="K19" s="142"/>
    </row>
    <row r="20" spans="1:11" x14ac:dyDescent="0.25">
      <c r="A20" s="142"/>
      <c r="B20" s="142"/>
      <c r="C20" s="142"/>
      <c r="D20" s="142"/>
      <c r="E20" s="148">
        <f>SUM(E6:E17)</f>
        <v>1391900</v>
      </c>
      <c r="G20" s="142"/>
      <c r="H20" s="142"/>
      <c r="I20" s="142"/>
      <c r="J20" s="142"/>
      <c r="K20" s="148">
        <f>SUM(K6:K17)</f>
        <v>5</v>
      </c>
    </row>
    <row r="21" spans="1:11" x14ac:dyDescent="0.25">
      <c r="A21" s="142"/>
      <c r="B21" s="142"/>
      <c r="C21" s="142"/>
      <c r="D21" s="142"/>
      <c r="E21" s="146"/>
      <c r="G21" s="142"/>
      <c r="H21" s="142"/>
      <c r="I21" s="142"/>
      <c r="J21" s="142"/>
      <c r="K21" s="146"/>
    </row>
    <row r="22" spans="1:11" x14ac:dyDescent="0.25">
      <c r="A22" s="142" t="s">
        <v>57</v>
      </c>
      <c r="B22" s="142"/>
      <c r="C22" s="142"/>
      <c r="D22" s="142"/>
      <c r="E22" s="148">
        <f>E20</f>
        <v>1391900</v>
      </c>
      <c r="G22" s="142" t="s">
        <v>57</v>
      </c>
      <c r="H22" s="142"/>
      <c r="I22" s="142"/>
      <c r="J22" s="142"/>
      <c r="K22" s="148">
        <f>K20</f>
        <v>5</v>
      </c>
    </row>
    <row r="23" spans="1:11" x14ac:dyDescent="0.25">
      <c r="A23" s="142" t="s">
        <v>40</v>
      </c>
      <c r="B23" s="142"/>
      <c r="C23" s="142"/>
      <c r="D23" s="142"/>
      <c r="E23" s="148">
        <f>'UGX Cash Box  February'!G153</f>
        <v>1391914</v>
      </c>
      <c r="G23" s="142" t="s">
        <v>40</v>
      </c>
      <c r="H23" s="142"/>
      <c r="I23" s="142"/>
      <c r="J23" s="142"/>
      <c r="K23" s="148">
        <f>'USD-cash box Feb.'!G5</f>
        <v>5</v>
      </c>
    </row>
    <row r="24" spans="1:11" x14ac:dyDescent="0.25">
      <c r="A24" s="142" t="s">
        <v>58</v>
      </c>
      <c r="B24" s="142"/>
      <c r="C24" s="142"/>
      <c r="D24" s="142"/>
      <c r="E24" s="147">
        <f>E22-E23</f>
        <v>-14</v>
      </c>
      <c r="G24" s="142" t="s">
        <v>58</v>
      </c>
      <c r="H24" s="142"/>
      <c r="I24" s="142"/>
      <c r="J24" s="142"/>
      <c r="K24" s="147">
        <f>K22-K23</f>
        <v>0</v>
      </c>
    </row>
    <row r="26" spans="1:11" x14ac:dyDescent="0.25">
      <c r="A26" t="s">
        <v>60</v>
      </c>
      <c r="C26" t="s">
        <v>107</v>
      </c>
      <c r="G26" t="s">
        <v>60</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480"/>
  <sheetViews>
    <sheetView topLeftCell="A32" zoomScale="110" zoomScaleNormal="85" workbookViewId="0">
      <selection activeCell="G48" sqref="G48"/>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41" bestFit="1" customWidth="1"/>
    <col min="7" max="7" width="18.7109375" style="541" customWidth="1"/>
    <col min="8"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85" t="s">
        <v>45</v>
      </c>
      <c r="B1" s="985"/>
      <c r="C1" s="985"/>
      <c r="D1" s="985"/>
      <c r="E1" s="985"/>
      <c r="F1" s="985"/>
      <c r="G1" s="985"/>
      <c r="H1" s="985"/>
      <c r="I1" s="985"/>
      <c r="J1" s="985"/>
      <c r="K1" s="985"/>
      <c r="L1" s="985"/>
      <c r="M1" s="985"/>
      <c r="N1" s="985"/>
    </row>
    <row r="2" spans="1:14" s="85" customFormat="1" ht="18.75" x14ac:dyDescent="0.25">
      <c r="A2" s="986" t="s">
        <v>52</v>
      </c>
      <c r="B2" s="986"/>
      <c r="C2" s="986"/>
      <c r="D2" s="986"/>
      <c r="E2" s="986"/>
      <c r="F2" s="986"/>
      <c r="G2" s="986"/>
      <c r="H2" s="986"/>
      <c r="I2" s="986"/>
      <c r="J2" s="986"/>
      <c r="K2" s="986"/>
      <c r="L2" s="986"/>
      <c r="M2" s="986"/>
      <c r="N2" s="986"/>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325">
        <v>44228</v>
      </c>
      <c r="B4" s="326" t="s">
        <v>142</v>
      </c>
      <c r="C4" s="336"/>
      <c r="D4" s="337"/>
      <c r="E4" s="718">
        <v>0</v>
      </c>
      <c r="F4" s="718">
        <v>0</v>
      </c>
      <c r="G4" s="715">
        <v>71500</v>
      </c>
      <c r="H4" s="716"/>
      <c r="I4" s="716" t="s">
        <v>18</v>
      </c>
      <c r="J4" s="717"/>
      <c r="K4" s="717" t="s">
        <v>74</v>
      </c>
      <c r="L4" s="717" t="s">
        <v>63</v>
      </c>
      <c r="M4" s="259"/>
      <c r="N4" s="260"/>
    </row>
    <row r="5" spans="1:14" s="23" customFormat="1" ht="21" customHeight="1" x14ac:dyDescent="0.25">
      <c r="A5" s="278">
        <v>44229</v>
      </c>
      <c r="B5" s="279" t="s">
        <v>108</v>
      </c>
      <c r="C5" s="279" t="s">
        <v>51</v>
      </c>
      <c r="D5" s="279" t="s">
        <v>53</v>
      </c>
      <c r="E5" s="445"/>
      <c r="F5" s="763">
        <v>21000</v>
      </c>
      <c r="G5" s="764">
        <f>G4-E5+F5</f>
        <v>92500</v>
      </c>
      <c r="H5" s="765" t="s">
        <v>54</v>
      </c>
      <c r="I5" s="765" t="s">
        <v>18</v>
      </c>
      <c r="J5" s="758" t="s">
        <v>172</v>
      </c>
      <c r="K5" s="758" t="s">
        <v>74</v>
      </c>
      <c r="L5" s="758" t="s">
        <v>63</v>
      </c>
      <c r="M5" s="766"/>
      <c r="N5" s="767"/>
    </row>
    <row r="6" spans="1:14" ht="17.25" customHeight="1" x14ac:dyDescent="0.25">
      <c r="A6" s="217">
        <v>44229</v>
      </c>
      <c r="B6" s="218" t="s">
        <v>171</v>
      </c>
      <c r="C6" s="218" t="s">
        <v>68</v>
      </c>
      <c r="D6" s="218" t="s">
        <v>53</v>
      </c>
      <c r="E6" s="209">
        <v>10000</v>
      </c>
      <c r="F6" s="209"/>
      <c r="G6" s="534">
        <f>G5-E6+F6</f>
        <v>82500</v>
      </c>
      <c r="H6" s="298" t="s">
        <v>54</v>
      </c>
      <c r="I6" s="298" t="s">
        <v>18</v>
      </c>
      <c r="J6" s="298" t="s">
        <v>172</v>
      </c>
      <c r="K6" s="216" t="s">
        <v>74</v>
      </c>
      <c r="L6" s="216" t="s">
        <v>63</v>
      </c>
      <c r="M6" s="216"/>
      <c r="N6" s="218" t="s">
        <v>128</v>
      </c>
    </row>
    <row r="7" spans="1:14" ht="16.5" customHeight="1" x14ac:dyDescent="0.25">
      <c r="A7" s="217">
        <v>44229</v>
      </c>
      <c r="B7" s="218" t="s">
        <v>171</v>
      </c>
      <c r="C7" s="218" t="s">
        <v>68</v>
      </c>
      <c r="D7" s="218" t="s">
        <v>53</v>
      </c>
      <c r="E7" s="209">
        <v>11000</v>
      </c>
      <c r="F7" s="209"/>
      <c r="G7" s="227">
        <f>G6-E7+F7</f>
        <v>71500</v>
      </c>
      <c r="H7" s="298" t="s">
        <v>54</v>
      </c>
      <c r="I7" s="298" t="s">
        <v>18</v>
      </c>
      <c r="J7" s="298" t="s">
        <v>172</v>
      </c>
      <c r="K7" s="216" t="s">
        <v>74</v>
      </c>
      <c r="L7" s="216" t="s">
        <v>63</v>
      </c>
      <c r="M7" s="216"/>
      <c r="N7" s="218" t="s">
        <v>129</v>
      </c>
    </row>
    <row r="8" spans="1:14" x14ac:dyDescent="0.25">
      <c r="A8" s="217">
        <v>44229</v>
      </c>
      <c r="B8" s="298" t="s">
        <v>163</v>
      </c>
      <c r="C8" s="298" t="s">
        <v>166</v>
      </c>
      <c r="D8" s="298" t="s">
        <v>94</v>
      </c>
      <c r="E8" s="226">
        <v>1000</v>
      </c>
      <c r="F8" s="226"/>
      <c r="G8" s="227">
        <f t="shared" ref="G8:G41" si="0">G7-E8+F8</f>
        <v>70500</v>
      </c>
      <c r="H8" s="298" t="s">
        <v>54</v>
      </c>
      <c r="I8" s="298" t="s">
        <v>18</v>
      </c>
      <c r="J8" s="298" t="s">
        <v>172</v>
      </c>
      <c r="K8" s="216" t="s">
        <v>74</v>
      </c>
      <c r="L8" s="216" t="s">
        <v>63</v>
      </c>
      <c r="M8" s="216"/>
      <c r="N8" s="218"/>
    </row>
    <row r="9" spans="1:14" ht="15" customHeight="1" x14ac:dyDescent="0.25">
      <c r="A9" s="826">
        <v>44230</v>
      </c>
      <c r="B9" s="827" t="s">
        <v>108</v>
      </c>
      <c r="C9" s="827" t="s">
        <v>51</v>
      </c>
      <c r="D9" s="838" t="s">
        <v>53</v>
      </c>
      <c r="E9" s="828"/>
      <c r="F9" s="777">
        <v>14000</v>
      </c>
      <c r="G9" s="777">
        <f t="shared" si="0"/>
        <v>84500</v>
      </c>
      <c r="H9" s="788" t="s">
        <v>54</v>
      </c>
      <c r="I9" s="789" t="s">
        <v>18</v>
      </c>
      <c r="J9" s="437" t="s">
        <v>181</v>
      </c>
      <c r="K9" s="789" t="s">
        <v>74</v>
      </c>
      <c r="L9" s="789" t="s">
        <v>63</v>
      </c>
      <c r="M9" s="789"/>
      <c r="N9" s="827"/>
    </row>
    <row r="10" spans="1:14" ht="15" customHeight="1" x14ac:dyDescent="0.25">
      <c r="A10" s="217">
        <v>44230</v>
      </c>
      <c r="B10" s="218" t="s">
        <v>69</v>
      </c>
      <c r="C10" s="218" t="s">
        <v>68</v>
      </c>
      <c r="D10" s="218" t="s">
        <v>53</v>
      </c>
      <c r="E10" s="269">
        <v>7000</v>
      </c>
      <c r="F10" s="234"/>
      <c r="G10" s="227">
        <f t="shared" si="0"/>
        <v>77500</v>
      </c>
      <c r="H10" s="216" t="s">
        <v>54</v>
      </c>
      <c r="I10" s="216" t="s">
        <v>18</v>
      </c>
      <c r="J10" s="298" t="s">
        <v>181</v>
      </c>
      <c r="K10" s="216" t="s">
        <v>74</v>
      </c>
      <c r="L10" s="216" t="s">
        <v>63</v>
      </c>
      <c r="M10" s="216"/>
      <c r="N10" s="218" t="s">
        <v>131</v>
      </c>
    </row>
    <row r="11" spans="1:14" ht="15" customHeight="1" x14ac:dyDescent="0.25">
      <c r="A11" s="217">
        <v>44230</v>
      </c>
      <c r="B11" s="218" t="s">
        <v>69</v>
      </c>
      <c r="C11" s="218" t="s">
        <v>68</v>
      </c>
      <c r="D11" s="218" t="s">
        <v>53</v>
      </c>
      <c r="E11" s="226">
        <v>7000</v>
      </c>
      <c r="F11" s="229"/>
      <c r="G11" s="227">
        <f t="shared" si="0"/>
        <v>70500</v>
      </c>
      <c r="H11" s="216" t="s">
        <v>54</v>
      </c>
      <c r="I11" s="216" t="s">
        <v>18</v>
      </c>
      <c r="J11" s="298" t="s">
        <v>181</v>
      </c>
      <c r="K11" s="216" t="s">
        <v>74</v>
      </c>
      <c r="L11" s="216" t="s">
        <v>63</v>
      </c>
      <c r="M11" s="216"/>
      <c r="N11" s="218" t="s">
        <v>132</v>
      </c>
    </row>
    <row r="12" spans="1:14" ht="15" customHeight="1" x14ac:dyDescent="0.25">
      <c r="A12" s="278">
        <v>44235</v>
      </c>
      <c r="B12" s="279" t="s">
        <v>108</v>
      </c>
      <c r="C12" s="279" t="s">
        <v>51</v>
      </c>
      <c r="D12" s="420" t="s">
        <v>53</v>
      </c>
      <c r="E12" s="286"/>
      <c r="F12" s="286">
        <v>56000</v>
      </c>
      <c r="G12" s="286">
        <f t="shared" si="0"/>
        <v>126500</v>
      </c>
      <c r="H12" s="792" t="s">
        <v>54</v>
      </c>
      <c r="I12" s="280" t="s">
        <v>18</v>
      </c>
      <c r="J12" s="437" t="s">
        <v>218</v>
      </c>
      <c r="K12" s="280" t="s">
        <v>74</v>
      </c>
      <c r="L12" s="280" t="s">
        <v>63</v>
      </c>
      <c r="M12" s="280"/>
      <c r="N12" s="279"/>
    </row>
    <row r="13" spans="1:14" ht="15" customHeight="1" x14ac:dyDescent="0.25">
      <c r="A13" s="217">
        <v>44235</v>
      </c>
      <c r="B13" s="218" t="s">
        <v>171</v>
      </c>
      <c r="C13" s="218" t="s">
        <v>68</v>
      </c>
      <c r="D13" s="224" t="s">
        <v>53</v>
      </c>
      <c r="E13" s="269">
        <v>10000</v>
      </c>
      <c r="F13" s="269"/>
      <c r="G13" s="227">
        <f t="shared" si="0"/>
        <v>116500</v>
      </c>
      <c r="H13" s="235" t="s">
        <v>54</v>
      </c>
      <c r="I13" s="216" t="s">
        <v>18</v>
      </c>
      <c r="J13" s="298" t="s">
        <v>218</v>
      </c>
      <c r="K13" s="216" t="s">
        <v>74</v>
      </c>
      <c r="L13" s="216" t="s">
        <v>63</v>
      </c>
      <c r="M13" s="216"/>
      <c r="N13" s="218" t="s">
        <v>128</v>
      </c>
    </row>
    <row r="14" spans="1:14" ht="15" customHeight="1" x14ac:dyDescent="0.25">
      <c r="A14" s="217">
        <v>44235</v>
      </c>
      <c r="B14" s="218" t="s">
        <v>171</v>
      </c>
      <c r="C14" s="218" t="s">
        <v>68</v>
      </c>
      <c r="D14" s="224" t="s">
        <v>53</v>
      </c>
      <c r="E14" s="227">
        <v>10000</v>
      </c>
      <c r="F14" s="227"/>
      <c r="G14" s="227">
        <f t="shared" si="0"/>
        <v>106500</v>
      </c>
      <c r="H14" s="235" t="s">
        <v>54</v>
      </c>
      <c r="I14" s="216" t="s">
        <v>18</v>
      </c>
      <c r="J14" s="298" t="s">
        <v>218</v>
      </c>
      <c r="K14" s="216" t="s">
        <v>74</v>
      </c>
      <c r="L14" s="216" t="s">
        <v>63</v>
      </c>
      <c r="M14" s="216"/>
      <c r="N14" s="218" t="s">
        <v>129</v>
      </c>
    </row>
    <row r="15" spans="1:14" ht="15" customHeight="1" x14ac:dyDescent="0.25">
      <c r="A15" s="217">
        <v>44236</v>
      </c>
      <c r="B15" s="218" t="s">
        <v>171</v>
      </c>
      <c r="C15" s="218" t="s">
        <v>68</v>
      </c>
      <c r="D15" s="224" t="s">
        <v>53</v>
      </c>
      <c r="E15" s="227">
        <v>8000</v>
      </c>
      <c r="F15" s="209"/>
      <c r="G15" s="227">
        <f t="shared" si="0"/>
        <v>98500</v>
      </c>
      <c r="H15" s="235" t="s">
        <v>54</v>
      </c>
      <c r="I15" s="216" t="s">
        <v>18</v>
      </c>
      <c r="J15" s="298" t="s">
        <v>218</v>
      </c>
      <c r="K15" s="216" t="s">
        <v>74</v>
      </c>
      <c r="L15" s="216" t="s">
        <v>63</v>
      </c>
      <c r="M15" s="216"/>
      <c r="N15" s="218" t="s">
        <v>131</v>
      </c>
    </row>
    <row r="16" spans="1:14" ht="15" customHeight="1" x14ac:dyDescent="0.25">
      <c r="A16" s="217">
        <v>44236</v>
      </c>
      <c r="B16" s="218" t="s">
        <v>171</v>
      </c>
      <c r="C16" s="218" t="s">
        <v>68</v>
      </c>
      <c r="D16" s="224" t="s">
        <v>53</v>
      </c>
      <c r="E16" s="227">
        <v>8000</v>
      </c>
      <c r="F16" s="209"/>
      <c r="G16" s="227">
        <f t="shared" si="0"/>
        <v>90500</v>
      </c>
      <c r="H16" s="235" t="s">
        <v>54</v>
      </c>
      <c r="I16" s="216" t="s">
        <v>18</v>
      </c>
      <c r="J16" s="298" t="s">
        <v>218</v>
      </c>
      <c r="K16" s="216" t="s">
        <v>74</v>
      </c>
      <c r="L16" s="216" t="s">
        <v>63</v>
      </c>
      <c r="M16" s="216"/>
      <c r="N16" s="218" t="s">
        <v>132</v>
      </c>
    </row>
    <row r="17" spans="1:14" ht="15" customHeight="1" x14ac:dyDescent="0.25">
      <c r="A17" s="217">
        <v>44237</v>
      </c>
      <c r="B17" s="218" t="s">
        <v>171</v>
      </c>
      <c r="C17" s="218" t="s">
        <v>68</v>
      </c>
      <c r="D17" s="224" t="s">
        <v>53</v>
      </c>
      <c r="E17" s="227">
        <v>10000</v>
      </c>
      <c r="F17" s="209"/>
      <c r="G17" s="227">
        <f t="shared" si="0"/>
        <v>80500</v>
      </c>
      <c r="H17" s="235" t="s">
        <v>54</v>
      </c>
      <c r="I17" s="216" t="s">
        <v>18</v>
      </c>
      <c r="J17" s="298" t="s">
        <v>218</v>
      </c>
      <c r="K17" s="216" t="s">
        <v>74</v>
      </c>
      <c r="L17" s="216" t="s">
        <v>63</v>
      </c>
      <c r="M17" s="216"/>
      <c r="N17" s="218" t="s">
        <v>128</v>
      </c>
    </row>
    <row r="18" spans="1:14" ht="15" customHeight="1" x14ac:dyDescent="0.25">
      <c r="A18" s="217">
        <v>44237</v>
      </c>
      <c r="B18" s="218" t="s">
        <v>171</v>
      </c>
      <c r="C18" s="218" t="s">
        <v>68</v>
      </c>
      <c r="D18" s="224" t="s">
        <v>53</v>
      </c>
      <c r="E18" s="227">
        <v>13000</v>
      </c>
      <c r="F18" s="209"/>
      <c r="G18" s="227">
        <f t="shared" si="0"/>
        <v>67500</v>
      </c>
      <c r="H18" s="235" t="s">
        <v>54</v>
      </c>
      <c r="I18" s="216" t="s">
        <v>18</v>
      </c>
      <c r="J18" s="298" t="s">
        <v>218</v>
      </c>
      <c r="K18" s="216" t="s">
        <v>74</v>
      </c>
      <c r="L18" s="216" t="s">
        <v>63</v>
      </c>
      <c r="M18" s="216"/>
      <c r="N18" s="218" t="s">
        <v>129</v>
      </c>
    </row>
    <row r="19" spans="1:14" ht="15" customHeight="1" x14ac:dyDescent="0.25">
      <c r="A19" s="217">
        <v>44237</v>
      </c>
      <c r="B19" s="218" t="s">
        <v>73</v>
      </c>
      <c r="C19" s="218" t="s">
        <v>51</v>
      </c>
      <c r="D19" s="224" t="s">
        <v>53</v>
      </c>
      <c r="E19" s="227"/>
      <c r="F19" s="209">
        <v>-10000</v>
      </c>
      <c r="G19" s="227">
        <f t="shared" si="0"/>
        <v>57500</v>
      </c>
      <c r="H19" s="235" t="s">
        <v>54</v>
      </c>
      <c r="I19" s="216" t="s">
        <v>18</v>
      </c>
      <c r="J19" s="298" t="s">
        <v>218</v>
      </c>
      <c r="K19" s="216" t="s">
        <v>74</v>
      </c>
      <c r="L19" s="216" t="s">
        <v>63</v>
      </c>
      <c r="M19" s="216"/>
      <c r="N19" s="218"/>
    </row>
    <row r="20" spans="1:14" ht="15" customHeight="1" x14ac:dyDescent="0.25">
      <c r="A20" s="217">
        <v>44237</v>
      </c>
      <c r="B20" s="218" t="s">
        <v>284</v>
      </c>
      <c r="C20" s="218" t="s">
        <v>51</v>
      </c>
      <c r="D20" s="218" t="s">
        <v>53</v>
      </c>
      <c r="E20" s="467"/>
      <c r="F20" s="921">
        <v>3000</v>
      </c>
      <c r="G20" s="227">
        <f t="shared" si="0"/>
        <v>60500</v>
      </c>
      <c r="H20" s="235" t="s">
        <v>54</v>
      </c>
      <c r="I20" s="216" t="s">
        <v>18</v>
      </c>
      <c r="J20" s="298" t="s">
        <v>218</v>
      </c>
      <c r="K20" s="216" t="s">
        <v>74</v>
      </c>
      <c r="L20" s="216" t="s">
        <v>63</v>
      </c>
      <c r="M20" s="216"/>
      <c r="N20" s="218"/>
    </row>
    <row r="21" spans="1:14" ht="15" customHeight="1" x14ac:dyDescent="0.25">
      <c r="A21" s="278">
        <v>44242</v>
      </c>
      <c r="B21" s="279" t="s">
        <v>108</v>
      </c>
      <c r="C21" s="279" t="s">
        <v>51</v>
      </c>
      <c r="D21" s="279" t="s">
        <v>53</v>
      </c>
      <c r="E21" s="780"/>
      <c r="F21" s="283">
        <v>70000</v>
      </c>
      <c r="G21" s="286">
        <f t="shared" si="0"/>
        <v>130500</v>
      </c>
      <c r="H21" s="280" t="s">
        <v>54</v>
      </c>
      <c r="I21" s="280" t="s">
        <v>18</v>
      </c>
      <c r="J21" s="437" t="s">
        <v>341</v>
      </c>
      <c r="K21" s="280" t="s">
        <v>74</v>
      </c>
      <c r="L21" s="280" t="s">
        <v>63</v>
      </c>
      <c r="M21" s="280"/>
      <c r="N21" s="279"/>
    </row>
    <row r="22" spans="1:14" x14ac:dyDescent="0.25">
      <c r="A22" s="217">
        <v>44242</v>
      </c>
      <c r="B22" s="218" t="s">
        <v>171</v>
      </c>
      <c r="C22" s="218" t="s">
        <v>68</v>
      </c>
      <c r="D22" s="218" t="s">
        <v>53</v>
      </c>
      <c r="E22" s="227">
        <v>10000</v>
      </c>
      <c r="F22" s="209"/>
      <c r="G22" s="227">
        <f t="shared" si="0"/>
        <v>120500</v>
      </c>
      <c r="H22" s="216" t="s">
        <v>54</v>
      </c>
      <c r="I22" s="216" t="s">
        <v>18</v>
      </c>
      <c r="J22" s="298" t="s">
        <v>341</v>
      </c>
      <c r="K22" s="216" t="s">
        <v>74</v>
      </c>
      <c r="L22" s="216" t="s">
        <v>63</v>
      </c>
      <c r="M22" s="216"/>
      <c r="N22" s="218" t="s">
        <v>128</v>
      </c>
    </row>
    <row r="23" spans="1:14" x14ac:dyDescent="0.25">
      <c r="A23" s="217">
        <v>44242</v>
      </c>
      <c r="B23" s="218" t="s">
        <v>171</v>
      </c>
      <c r="C23" s="218" t="s">
        <v>68</v>
      </c>
      <c r="D23" s="218" t="s">
        <v>53</v>
      </c>
      <c r="E23" s="209">
        <v>12000</v>
      </c>
      <c r="F23" s="209"/>
      <c r="G23" s="227">
        <f t="shared" si="0"/>
        <v>108500</v>
      </c>
      <c r="H23" s="216" t="s">
        <v>54</v>
      </c>
      <c r="I23" s="216" t="s">
        <v>18</v>
      </c>
      <c r="J23" s="298" t="s">
        <v>341</v>
      </c>
      <c r="K23" s="216" t="s">
        <v>74</v>
      </c>
      <c r="L23" s="216" t="s">
        <v>63</v>
      </c>
      <c r="M23" s="216"/>
      <c r="N23" s="218" t="s">
        <v>129</v>
      </c>
    </row>
    <row r="24" spans="1:14" ht="17.25" customHeight="1" x14ac:dyDescent="0.25">
      <c r="A24" s="217">
        <v>44244</v>
      </c>
      <c r="B24" s="218" t="s">
        <v>171</v>
      </c>
      <c r="C24" s="218" t="s">
        <v>68</v>
      </c>
      <c r="D24" s="218" t="s">
        <v>53</v>
      </c>
      <c r="E24" s="270">
        <v>8000</v>
      </c>
      <c r="F24" s="209"/>
      <c r="G24" s="227">
        <f t="shared" si="0"/>
        <v>100500</v>
      </c>
      <c r="H24" s="216" t="s">
        <v>54</v>
      </c>
      <c r="I24" s="216" t="s">
        <v>18</v>
      </c>
      <c r="J24" s="298" t="s">
        <v>341</v>
      </c>
      <c r="K24" s="216" t="s">
        <v>74</v>
      </c>
      <c r="L24" s="216" t="s">
        <v>63</v>
      </c>
      <c r="M24" s="216"/>
      <c r="N24" s="218" t="s">
        <v>131</v>
      </c>
    </row>
    <row r="25" spans="1:14" ht="17.25" customHeight="1" x14ac:dyDescent="0.25">
      <c r="A25" s="217">
        <v>44244</v>
      </c>
      <c r="B25" s="218" t="s">
        <v>171</v>
      </c>
      <c r="C25" s="218" t="s">
        <v>68</v>
      </c>
      <c r="D25" s="218" t="s">
        <v>53</v>
      </c>
      <c r="E25" s="270">
        <v>6000</v>
      </c>
      <c r="F25" s="209"/>
      <c r="G25" s="227">
        <f t="shared" si="0"/>
        <v>94500</v>
      </c>
      <c r="H25" s="216" t="s">
        <v>54</v>
      </c>
      <c r="I25" s="216" t="s">
        <v>18</v>
      </c>
      <c r="J25" s="298" t="s">
        <v>341</v>
      </c>
      <c r="K25" s="216" t="s">
        <v>74</v>
      </c>
      <c r="L25" s="216" t="s">
        <v>63</v>
      </c>
      <c r="M25" s="216"/>
      <c r="N25" s="218" t="s">
        <v>337</v>
      </c>
    </row>
    <row r="26" spans="1:14" ht="17.25" customHeight="1" x14ac:dyDescent="0.25">
      <c r="A26" s="217">
        <v>44244</v>
      </c>
      <c r="B26" s="218" t="s">
        <v>171</v>
      </c>
      <c r="C26" s="218" t="s">
        <v>68</v>
      </c>
      <c r="D26" s="218" t="s">
        <v>53</v>
      </c>
      <c r="E26" s="209">
        <v>7000</v>
      </c>
      <c r="F26" s="209"/>
      <c r="G26" s="227">
        <f t="shared" si="0"/>
        <v>87500</v>
      </c>
      <c r="H26" s="216" t="s">
        <v>54</v>
      </c>
      <c r="I26" s="216" t="s">
        <v>18</v>
      </c>
      <c r="J26" s="298" t="s">
        <v>341</v>
      </c>
      <c r="K26" s="216" t="s">
        <v>74</v>
      </c>
      <c r="L26" s="216" t="s">
        <v>63</v>
      </c>
      <c r="M26" s="216"/>
      <c r="N26" s="218" t="s">
        <v>338</v>
      </c>
    </row>
    <row r="27" spans="1:14" x14ac:dyDescent="0.25">
      <c r="A27" s="217">
        <v>44246</v>
      </c>
      <c r="B27" s="218" t="s">
        <v>171</v>
      </c>
      <c r="C27" s="218" t="s">
        <v>68</v>
      </c>
      <c r="D27" s="218" t="s">
        <v>53</v>
      </c>
      <c r="E27" s="226">
        <v>7000</v>
      </c>
      <c r="F27" s="209"/>
      <c r="G27" s="227">
        <f t="shared" si="0"/>
        <v>80500</v>
      </c>
      <c r="H27" s="216" t="s">
        <v>54</v>
      </c>
      <c r="I27" s="216" t="s">
        <v>18</v>
      </c>
      <c r="J27" s="298" t="s">
        <v>341</v>
      </c>
      <c r="K27" s="216" t="s">
        <v>74</v>
      </c>
      <c r="L27" s="216" t="s">
        <v>63</v>
      </c>
      <c r="M27" s="298"/>
      <c r="N27" s="258" t="s">
        <v>131</v>
      </c>
    </row>
    <row r="28" spans="1:14" ht="15.75" customHeight="1" x14ac:dyDescent="0.25">
      <c r="A28" s="217">
        <v>44246</v>
      </c>
      <c r="B28" s="218" t="s">
        <v>171</v>
      </c>
      <c r="C28" s="218" t="s">
        <v>68</v>
      </c>
      <c r="D28" s="218" t="s">
        <v>53</v>
      </c>
      <c r="E28" s="273">
        <v>7000</v>
      </c>
      <c r="F28" s="829"/>
      <c r="G28" s="227">
        <f t="shared" si="0"/>
        <v>73500</v>
      </c>
      <c r="H28" s="216" t="s">
        <v>54</v>
      </c>
      <c r="I28" s="216" t="s">
        <v>18</v>
      </c>
      <c r="J28" s="298" t="s">
        <v>341</v>
      </c>
      <c r="K28" s="216" t="s">
        <v>74</v>
      </c>
      <c r="L28" s="216" t="s">
        <v>63</v>
      </c>
      <c r="M28" s="276"/>
      <c r="N28" s="277" t="s">
        <v>339</v>
      </c>
    </row>
    <row r="29" spans="1:14" ht="15.75" customHeight="1" x14ac:dyDescent="0.25">
      <c r="A29" s="217">
        <v>44246</v>
      </c>
      <c r="B29" s="218" t="s">
        <v>171</v>
      </c>
      <c r="C29" s="218" t="s">
        <v>68</v>
      </c>
      <c r="D29" s="218" t="s">
        <v>53</v>
      </c>
      <c r="E29" s="721">
        <v>9000</v>
      </c>
      <c r="F29" s="270"/>
      <c r="G29" s="227">
        <f t="shared" si="0"/>
        <v>64500</v>
      </c>
      <c r="H29" s="216" t="s">
        <v>54</v>
      </c>
      <c r="I29" s="216" t="s">
        <v>18</v>
      </c>
      <c r="J29" s="298" t="s">
        <v>341</v>
      </c>
      <c r="K29" s="216" t="s">
        <v>74</v>
      </c>
      <c r="L29" s="216" t="s">
        <v>63</v>
      </c>
      <c r="M29" s="276"/>
      <c r="N29" s="277" t="s">
        <v>340</v>
      </c>
    </row>
    <row r="30" spans="1:14" ht="29.25" customHeight="1" x14ac:dyDescent="0.25">
      <c r="A30" s="872">
        <v>44245</v>
      </c>
      <c r="B30" s="529" t="s">
        <v>388</v>
      </c>
      <c r="C30" s="529" t="s">
        <v>51</v>
      </c>
      <c r="D30" s="529" t="s">
        <v>53</v>
      </c>
      <c r="E30" s="790"/>
      <c r="F30" s="273">
        <v>400000</v>
      </c>
      <c r="G30" s="227">
        <f>G29-E30+F30</f>
        <v>464500</v>
      </c>
      <c r="H30" s="742" t="s">
        <v>54</v>
      </c>
      <c r="I30" s="742" t="s">
        <v>18</v>
      </c>
      <c r="J30" s="298" t="s">
        <v>389</v>
      </c>
      <c r="K30" s="742" t="s">
        <v>74</v>
      </c>
      <c r="L30" s="742" t="s">
        <v>63</v>
      </c>
      <c r="M30" s="742"/>
      <c r="N30" s="832"/>
    </row>
    <row r="31" spans="1:14" x14ac:dyDescent="0.25">
      <c r="A31" s="278">
        <v>44246</v>
      </c>
      <c r="B31" s="279" t="s">
        <v>108</v>
      </c>
      <c r="C31" s="279" t="s">
        <v>51</v>
      </c>
      <c r="D31" s="420" t="s">
        <v>53</v>
      </c>
      <c r="E31" s="886"/>
      <c r="F31" s="894">
        <v>22000</v>
      </c>
      <c r="G31" s="286">
        <f t="shared" si="0"/>
        <v>486500</v>
      </c>
      <c r="H31" s="895" t="s">
        <v>54</v>
      </c>
      <c r="I31" s="437" t="s">
        <v>18</v>
      </c>
      <c r="J31" s="437" t="s">
        <v>390</v>
      </c>
      <c r="K31" s="437" t="s">
        <v>74</v>
      </c>
      <c r="L31" s="437" t="s">
        <v>63</v>
      </c>
      <c r="M31" s="437"/>
      <c r="N31" s="419"/>
    </row>
    <row r="32" spans="1:14" x14ac:dyDescent="0.25">
      <c r="A32" s="48">
        <v>44246</v>
      </c>
      <c r="B32" s="530" t="s">
        <v>171</v>
      </c>
      <c r="C32" s="530" t="s">
        <v>68</v>
      </c>
      <c r="D32" s="707" t="s">
        <v>53</v>
      </c>
      <c r="E32" s="885">
        <v>10000</v>
      </c>
      <c r="F32" s="893"/>
      <c r="G32" s="227">
        <f t="shared" si="0"/>
        <v>476500</v>
      </c>
      <c r="H32" s="817" t="s">
        <v>54</v>
      </c>
      <c r="I32" s="298" t="s">
        <v>18</v>
      </c>
      <c r="J32" s="298" t="s">
        <v>390</v>
      </c>
      <c r="K32" s="298" t="s">
        <v>74</v>
      </c>
      <c r="L32" s="298" t="s">
        <v>63</v>
      </c>
      <c r="M32" s="298"/>
      <c r="N32" s="258"/>
    </row>
    <row r="33" spans="1:14" x14ac:dyDescent="0.25">
      <c r="A33" s="48">
        <v>44246</v>
      </c>
      <c r="B33" s="530" t="s">
        <v>171</v>
      </c>
      <c r="C33" s="530" t="s">
        <v>68</v>
      </c>
      <c r="D33" s="707" t="s">
        <v>53</v>
      </c>
      <c r="E33" s="885">
        <v>11000</v>
      </c>
      <c r="F33" s="887"/>
      <c r="G33" s="227">
        <f t="shared" si="0"/>
        <v>465500</v>
      </c>
      <c r="H33" s="817" t="s">
        <v>54</v>
      </c>
      <c r="I33" s="298" t="s">
        <v>18</v>
      </c>
      <c r="J33" s="298" t="s">
        <v>390</v>
      </c>
      <c r="K33" s="298" t="s">
        <v>74</v>
      </c>
      <c r="L33" s="298" t="s">
        <v>63</v>
      </c>
      <c r="M33" s="298"/>
      <c r="N33" s="258"/>
    </row>
    <row r="34" spans="1:14" x14ac:dyDescent="0.25">
      <c r="A34" s="278">
        <v>44250</v>
      </c>
      <c r="B34" s="279" t="s">
        <v>108</v>
      </c>
      <c r="C34" s="279" t="s">
        <v>51</v>
      </c>
      <c r="D34" s="420" t="s">
        <v>53</v>
      </c>
      <c r="E34" s="926"/>
      <c r="F34" s="283">
        <v>69000</v>
      </c>
      <c r="G34" s="286">
        <f t="shared" si="0"/>
        <v>534500</v>
      </c>
      <c r="H34" s="792" t="s">
        <v>54</v>
      </c>
      <c r="I34" s="280" t="s">
        <v>18</v>
      </c>
      <c r="J34" s="437" t="s">
        <v>513</v>
      </c>
      <c r="K34" s="280" t="s">
        <v>74</v>
      </c>
      <c r="L34" s="280" t="s">
        <v>63</v>
      </c>
      <c r="M34" s="280"/>
      <c r="N34" s="279"/>
    </row>
    <row r="35" spans="1:14" x14ac:dyDescent="0.25">
      <c r="A35" s="48">
        <v>44250</v>
      </c>
      <c r="B35" s="218" t="s">
        <v>171</v>
      </c>
      <c r="C35" s="218" t="s">
        <v>68</v>
      </c>
      <c r="D35" s="218" t="s">
        <v>53</v>
      </c>
      <c r="E35" s="512">
        <v>8000</v>
      </c>
      <c r="F35" s="234"/>
      <c r="G35" s="227">
        <f t="shared" si="0"/>
        <v>526500</v>
      </c>
      <c r="H35" s="235" t="s">
        <v>54</v>
      </c>
      <c r="I35" s="216" t="s">
        <v>18</v>
      </c>
      <c r="J35" s="298" t="s">
        <v>513</v>
      </c>
      <c r="K35" s="216" t="s">
        <v>74</v>
      </c>
      <c r="L35" s="216" t="s">
        <v>63</v>
      </c>
      <c r="M35" s="216"/>
      <c r="N35" s="218" t="s">
        <v>514</v>
      </c>
    </row>
    <row r="36" spans="1:14" x14ac:dyDescent="0.25">
      <c r="A36" s="48">
        <v>44250</v>
      </c>
      <c r="B36" s="218" t="s">
        <v>171</v>
      </c>
      <c r="C36" s="218" t="s">
        <v>68</v>
      </c>
      <c r="D36" s="218" t="s">
        <v>53</v>
      </c>
      <c r="E36" s="240">
        <v>8000</v>
      </c>
      <c r="F36" s="209"/>
      <c r="G36" s="227">
        <f t="shared" si="0"/>
        <v>518500</v>
      </c>
      <c r="H36" s="235" t="s">
        <v>54</v>
      </c>
      <c r="I36" s="216" t="s">
        <v>18</v>
      </c>
      <c r="J36" s="298" t="s">
        <v>513</v>
      </c>
      <c r="K36" s="216" t="s">
        <v>74</v>
      </c>
      <c r="L36" s="216" t="s">
        <v>63</v>
      </c>
      <c r="M36" s="216"/>
      <c r="N36" s="218" t="s">
        <v>515</v>
      </c>
    </row>
    <row r="37" spans="1:14" x14ac:dyDescent="0.25">
      <c r="A37" s="48">
        <v>44251</v>
      </c>
      <c r="B37" s="218" t="s">
        <v>171</v>
      </c>
      <c r="C37" s="218" t="s">
        <v>68</v>
      </c>
      <c r="D37" s="218" t="s">
        <v>53</v>
      </c>
      <c r="E37" s="209">
        <v>7500</v>
      </c>
      <c r="F37" s="209"/>
      <c r="G37" s="227">
        <f t="shared" si="0"/>
        <v>511000</v>
      </c>
      <c r="H37" s="235" t="s">
        <v>54</v>
      </c>
      <c r="I37" s="216" t="s">
        <v>18</v>
      </c>
      <c r="J37" s="298" t="s">
        <v>513</v>
      </c>
      <c r="K37" s="216" t="s">
        <v>74</v>
      </c>
      <c r="L37" s="216" t="s">
        <v>63</v>
      </c>
      <c r="M37" s="216"/>
      <c r="N37" s="218" t="s">
        <v>131</v>
      </c>
    </row>
    <row r="38" spans="1:14" x14ac:dyDescent="0.25">
      <c r="A38" s="48">
        <v>44251</v>
      </c>
      <c r="B38" s="218" t="s">
        <v>171</v>
      </c>
      <c r="C38" s="218" t="s">
        <v>68</v>
      </c>
      <c r="D38" s="218" t="s">
        <v>53</v>
      </c>
      <c r="E38" s="209">
        <v>7500</v>
      </c>
      <c r="F38" s="209"/>
      <c r="G38" s="227">
        <f t="shared" si="0"/>
        <v>503500</v>
      </c>
      <c r="H38" s="235" t="s">
        <v>54</v>
      </c>
      <c r="I38" s="216" t="s">
        <v>18</v>
      </c>
      <c r="J38" s="298" t="s">
        <v>513</v>
      </c>
      <c r="K38" s="216" t="s">
        <v>74</v>
      </c>
      <c r="L38" s="216" t="s">
        <v>63</v>
      </c>
      <c r="M38" s="216"/>
      <c r="N38" s="218" t="s">
        <v>132</v>
      </c>
    </row>
    <row r="39" spans="1:14" x14ac:dyDescent="0.25">
      <c r="A39" s="48">
        <v>44252</v>
      </c>
      <c r="B39" s="218" t="s">
        <v>171</v>
      </c>
      <c r="C39" s="218" t="s">
        <v>68</v>
      </c>
      <c r="D39" s="218" t="s">
        <v>53</v>
      </c>
      <c r="E39" s="209">
        <v>10000</v>
      </c>
      <c r="F39" s="209"/>
      <c r="G39" s="227">
        <f t="shared" si="0"/>
        <v>493500</v>
      </c>
      <c r="H39" s="235" t="s">
        <v>54</v>
      </c>
      <c r="I39" s="216" t="s">
        <v>18</v>
      </c>
      <c r="J39" s="298" t="s">
        <v>513</v>
      </c>
      <c r="K39" s="216" t="s">
        <v>74</v>
      </c>
      <c r="L39" s="216" t="s">
        <v>63</v>
      </c>
      <c r="M39" s="216"/>
      <c r="N39" s="218" t="s">
        <v>128</v>
      </c>
    </row>
    <row r="40" spans="1:14" x14ac:dyDescent="0.25">
      <c r="A40" s="48">
        <v>44252</v>
      </c>
      <c r="B40" s="218" t="s">
        <v>171</v>
      </c>
      <c r="C40" s="218" t="s">
        <v>68</v>
      </c>
      <c r="D40" s="218" t="s">
        <v>53</v>
      </c>
      <c r="E40" s="209">
        <v>10000</v>
      </c>
      <c r="F40" s="209"/>
      <c r="G40" s="227">
        <f t="shared" si="0"/>
        <v>483500</v>
      </c>
      <c r="H40" s="235" t="s">
        <v>54</v>
      </c>
      <c r="I40" s="216" t="s">
        <v>18</v>
      </c>
      <c r="J40" s="298" t="s">
        <v>513</v>
      </c>
      <c r="K40" s="216" t="s">
        <v>74</v>
      </c>
      <c r="L40" s="216" t="s">
        <v>63</v>
      </c>
      <c r="M40" s="216"/>
      <c r="N40" s="218" t="s">
        <v>129</v>
      </c>
    </row>
    <row r="41" spans="1:14" ht="15.75" customHeight="1" thickBot="1" x14ac:dyDescent="0.3">
      <c r="A41" s="222">
        <v>44252</v>
      </c>
      <c r="B41" s="218" t="s">
        <v>73</v>
      </c>
      <c r="C41" s="218" t="s">
        <v>51</v>
      </c>
      <c r="D41" s="218" t="s">
        <v>53</v>
      </c>
      <c r="E41" s="542"/>
      <c r="F41" s="542">
        <v>-9000</v>
      </c>
      <c r="G41" s="226">
        <f t="shared" si="0"/>
        <v>474500</v>
      </c>
      <c r="H41" s="235" t="s">
        <v>54</v>
      </c>
      <c r="I41" s="216" t="s">
        <v>18</v>
      </c>
      <c r="J41" s="298" t="s">
        <v>527</v>
      </c>
      <c r="K41" s="216" t="s">
        <v>74</v>
      </c>
      <c r="L41" s="216" t="s">
        <v>63</v>
      </c>
      <c r="M41" s="216"/>
      <c r="N41" s="218"/>
    </row>
    <row r="42" spans="1:14" ht="15.75" thickBot="1" x14ac:dyDescent="0.3">
      <c r="A42" s="217"/>
      <c r="B42" s="218"/>
      <c r="C42" s="218"/>
      <c r="D42" s="294"/>
      <c r="E42" s="931">
        <f>SUM(E4:E41)</f>
        <v>233000</v>
      </c>
      <c r="F42" s="932">
        <f>SUM(F4:F41)+G4</f>
        <v>707500</v>
      </c>
      <c r="G42" s="902">
        <f>F42-E42</f>
        <v>474500</v>
      </c>
      <c r="H42" s="235"/>
      <c r="I42" s="216"/>
      <c r="J42" s="298"/>
      <c r="K42" s="216"/>
      <c r="L42" s="216"/>
      <c r="M42" s="216"/>
      <c r="N42" s="218"/>
    </row>
    <row r="43" spans="1:14" x14ac:dyDescent="0.25">
      <c r="A43" s="222"/>
      <c r="B43" s="218"/>
      <c r="C43" s="218"/>
      <c r="D43" s="218"/>
      <c r="E43" s="930"/>
      <c r="F43" s="930"/>
      <c r="G43" s="269"/>
      <c r="H43" s="216"/>
      <c r="I43" s="216"/>
      <c r="J43" s="298"/>
      <c r="K43" s="216"/>
      <c r="L43" s="216"/>
      <c r="M43" s="216"/>
      <c r="N43" s="218"/>
    </row>
    <row r="44" spans="1:14" x14ac:dyDescent="0.25">
      <c r="A44" s="222"/>
      <c r="B44" s="218"/>
      <c r="C44" s="218"/>
      <c r="D44" s="218"/>
      <c r="E44" s="536"/>
      <c r="F44" s="536"/>
      <c r="G44" s="227"/>
      <c r="H44" s="216"/>
      <c r="I44" s="216"/>
      <c r="J44" s="298"/>
      <c r="K44" s="216"/>
      <c r="L44" s="216"/>
      <c r="M44" s="216"/>
      <c r="N44" s="218"/>
    </row>
    <row r="45" spans="1:14" x14ac:dyDescent="0.25">
      <c r="A45" s="222"/>
      <c r="B45" s="218"/>
      <c r="C45" s="218"/>
      <c r="D45" s="218"/>
      <c r="E45" s="536"/>
      <c r="F45" s="536"/>
      <c r="G45" s="227"/>
      <c r="H45" s="216"/>
      <c r="I45" s="216"/>
      <c r="J45" s="298"/>
      <c r="K45" s="216"/>
      <c r="L45" s="216"/>
      <c r="M45" s="216"/>
      <c r="N45" s="218"/>
    </row>
    <row r="46" spans="1:14" ht="13.5" customHeight="1" x14ac:dyDescent="0.25">
      <c r="A46" s="316"/>
      <c r="B46" s="258"/>
      <c r="C46" s="258"/>
      <c r="D46" s="258"/>
      <c r="E46" s="534"/>
      <c r="F46" s="534"/>
      <c r="G46" s="227"/>
      <c r="H46" s="298"/>
      <c r="I46" s="298"/>
      <c r="J46" s="298"/>
      <c r="K46" s="298"/>
      <c r="L46" s="298"/>
      <c r="M46" s="298"/>
      <c r="N46" s="258"/>
    </row>
    <row r="47" spans="1:14" x14ac:dyDescent="0.25">
      <c r="A47" s="222"/>
      <c r="B47" s="216"/>
      <c r="C47" s="216"/>
      <c r="D47" s="216"/>
      <c r="E47" s="536"/>
      <c r="F47" s="534"/>
      <c r="G47" s="227"/>
      <c r="H47" s="216"/>
      <c r="I47" s="216"/>
      <c r="J47" s="298"/>
      <c r="K47" s="216"/>
      <c r="L47" s="216"/>
      <c r="M47" s="216"/>
      <c r="N47" s="218"/>
    </row>
    <row r="48" spans="1:14" x14ac:dyDescent="0.25">
      <c r="A48" s="222"/>
      <c r="B48" s="216"/>
      <c r="C48" s="216"/>
      <c r="D48" s="216"/>
      <c r="E48" s="536"/>
      <c r="F48" s="536"/>
      <c r="G48" s="227"/>
      <c r="H48" s="216"/>
      <c r="I48" s="216"/>
      <c r="J48" s="298"/>
      <c r="K48" s="216"/>
      <c r="L48" s="216"/>
      <c r="M48" s="216"/>
      <c r="N48" s="218"/>
    </row>
    <row r="49" spans="1:14" x14ac:dyDescent="0.25">
      <c r="A49" s="222"/>
      <c r="B49" s="216"/>
      <c r="C49" s="216"/>
      <c r="D49" s="216"/>
      <c r="E49" s="536"/>
      <c r="F49" s="536"/>
      <c r="G49" s="227"/>
      <c r="H49" s="216"/>
      <c r="I49" s="216"/>
      <c r="J49" s="298"/>
      <c r="K49" s="216"/>
      <c r="L49" s="216"/>
      <c r="M49" s="216"/>
      <c r="N49" s="218"/>
    </row>
    <row r="50" spans="1:14" x14ac:dyDescent="0.25">
      <c r="A50" s="246"/>
      <c r="B50" s="202"/>
      <c r="C50" s="202"/>
      <c r="D50" s="202"/>
      <c r="E50" s="537"/>
      <c r="F50" s="537"/>
      <c r="G50" s="226"/>
      <c r="H50" s="202"/>
      <c r="I50" s="202"/>
      <c r="J50" s="298"/>
      <c r="K50" s="202"/>
      <c r="L50" s="202"/>
      <c r="M50" s="202"/>
      <c r="N50" s="108"/>
    </row>
    <row r="51" spans="1:14" x14ac:dyDescent="0.25">
      <c r="A51" s="222"/>
      <c r="B51" s="216"/>
      <c r="C51" s="216"/>
      <c r="D51" s="216"/>
      <c r="E51" s="537"/>
      <c r="F51" s="537"/>
      <c r="G51" s="226"/>
      <c r="H51" s="216"/>
      <c r="I51" s="216"/>
      <c r="J51" s="298"/>
      <c r="K51" s="216"/>
      <c r="L51" s="216"/>
      <c r="M51" s="216"/>
      <c r="N51" s="218"/>
    </row>
    <row r="52" spans="1:14" x14ac:dyDescent="0.25">
      <c r="A52" s="246"/>
      <c r="B52" s="216"/>
      <c r="C52" s="216"/>
      <c r="D52" s="216"/>
      <c r="E52" s="537"/>
      <c r="F52" s="537"/>
      <c r="G52" s="226"/>
      <c r="H52" s="202"/>
      <c r="I52" s="202"/>
      <c r="J52" s="298"/>
      <c r="K52" s="216"/>
      <c r="L52" s="216"/>
      <c r="M52" s="202"/>
      <c r="N52" s="108"/>
    </row>
    <row r="53" spans="1:14" x14ac:dyDescent="0.25">
      <c r="A53" s="246"/>
      <c r="B53" s="216"/>
      <c r="C53" s="216"/>
      <c r="D53" s="216"/>
      <c r="E53" s="537"/>
      <c r="F53" s="537"/>
      <c r="G53" s="534"/>
      <c r="H53" s="202"/>
      <c r="I53" s="202"/>
      <c r="J53" s="298"/>
      <c r="K53" s="216"/>
      <c r="L53" s="216"/>
      <c r="M53" s="202"/>
      <c r="N53" s="108"/>
    </row>
    <row r="54" spans="1:14" x14ac:dyDescent="0.25">
      <c r="A54" s="246"/>
      <c r="B54" s="216"/>
      <c r="C54" s="216"/>
      <c r="D54" s="216"/>
      <c r="E54" s="537"/>
      <c r="F54" s="537"/>
      <c r="G54" s="534"/>
      <c r="H54" s="202"/>
      <c r="I54" s="202"/>
      <c r="J54" s="298"/>
      <c r="K54" s="216"/>
      <c r="L54" s="216"/>
      <c r="M54" s="202"/>
      <c r="N54" s="108"/>
    </row>
    <row r="55" spans="1:14" x14ac:dyDescent="0.25">
      <c r="A55" s="246"/>
      <c r="B55" s="202"/>
      <c r="C55" s="202"/>
      <c r="D55" s="202"/>
      <c r="E55" s="537"/>
      <c r="F55" s="537"/>
      <c r="G55" s="534"/>
      <c r="H55" s="202"/>
      <c r="I55" s="202"/>
      <c r="J55" s="202"/>
      <c r="K55" s="216"/>
      <c r="L55" s="216"/>
      <c r="M55" s="202"/>
      <c r="N55" s="108"/>
    </row>
    <row r="56" spans="1:14" x14ac:dyDescent="0.25">
      <c r="A56" s="246"/>
      <c r="B56" s="202"/>
      <c r="C56" s="202"/>
      <c r="D56" s="202"/>
      <c r="E56" s="537"/>
      <c r="F56" s="537"/>
      <c r="G56" s="534"/>
      <c r="H56" s="202"/>
      <c r="I56" s="202"/>
      <c r="J56" s="202"/>
      <c r="K56" s="202"/>
      <c r="L56" s="202"/>
      <c r="M56" s="202"/>
      <c r="N56" s="108"/>
    </row>
    <row r="57" spans="1:14" x14ac:dyDescent="0.25">
      <c r="A57" s="246"/>
      <c r="B57" s="202"/>
      <c r="C57" s="202"/>
      <c r="D57" s="202"/>
      <c r="E57" s="537"/>
      <c r="F57" s="537"/>
      <c r="G57" s="534"/>
      <c r="H57" s="202"/>
      <c r="I57" s="202"/>
      <c r="J57" s="202"/>
      <c r="K57" s="202"/>
      <c r="L57" s="202"/>
      <c r="M57" s="202"/>
      <c r="N57" s="108"/>
    </row>
    <row r="58" spans="1:14" x14ac:dyDescent="0.25">
      <c r="A58" s="246"/>
      <c r="B58" s="202"/>
      <c r="C58" s="202"/>
      <c r="D58" s="202"/>
      <c r="E58" s="537"/>
      <c r="F58" s="537"/>
      <c r="G58" s="534"/>
      <c r="H58" s="202"/>
      <c r="I58" s="202"/>
      <c r="J58" s="202"/>
      <c r="K58" s="202"/>
      <c r="L58" s="202"/>
      <c r="M58" s="202"/>
      <c r="N58" s="108"/>
    </row>
    <row r="59" spans="1:14" x14ac:dyDescent="0.25">
      <c r="A59" s="246"/>
      <c r="B59" s="202"/>
      <c r="C59" s="202"/>
      <c r="D59" s="202"/>
      <c r="E59" s="537"/>
      <c r="F59" s="537"/>
      <c r="G59" s="534"/>
      <c r="H59" s="202"/>
      <c r="I59" s="202"/>
      <c r="J59" s="202"/>
      <c r="K59" s="202"/>
      <c r="L59" s="202"/>
      <c r="M59" s="202"/>
      <c r="N59" s="108"/>
    </row>
    <row r="60" spans="1:14" x14ac:dyDescent="0.25">
      <c r="A60" s="246"/>
      <c r="B60" s="202"/>
      <c r="C60" s="202"/>
      <c r="D60" s="202"/>
      <c r="E60" s="537"/>
      <c r="F60" s="537"/>
      <c r="G60" s="534"/>
      <c r="H60" s="202"/>
      <c r="I60" s="202"/>
      <c r="J60" s="202"/>
      <c r="K60" s="202"/>
      <c r="L60" s="202"/>
      <c r="M60" s="202"/>
      <c r="N60" s="108"/>
    </row>
    <row r="61" spans="1:14" x14ac:dyDescent="0.25">
      <c r="A61" s="202"/>
      <c r="B61" s="202"/>
      <c r="C61" s="202"/>
      <c r="D61" s="202"/>
      <c r="E61" s="538"/>
      <c r="F61" s="538"/>
      <c r="G61" s="539"/>
      <c r="H61" s="202"/>
      <c r="I61" s="202"/>
      <c r="J61" s="202"/>
      <c r="K61" s="202"/>
      <c r="L61" s="202"/>
      <c r="M61" s="202"/>
      <c r="N61" s="108"/>
    </row>
    <row r="62" spans="1:14" x14ac:dyDescent="0.25">
      <c r="A62" s="202"/>
      <c r="B62" s="202"/>
      <c r="C62" s="202"/>
      <c r="D62" s="202"/>
      <c r="E62" s="540"/>
      <c r="F62" s="540"/>
      <c r="G62" s="534"/>
      <c r="H62" s="202"/>
      <c r="I62" s="202"/>
      <c r="J62" s="202"/>
      <c r="K62" s="202"/>
      <c r="L62" s="202"/>
      <c r="M62" s="202"/>
      <c r="N62" s="108"/>
    </row>
    <row r="63" spans="1:14" x14ac:dyDescent="0.25">
      <c r="A63" s="202"/>
      <c r="B63" s="202"/>
      <c r="C63" s="202"/>
      <c r="D63" s="202"/>
      <c r="E63" s="540"/>
      <c r="F63" s="540"/>
      <c r="G63" s="534"/>
      <c r="H63" s="202"/>
      <c r="I63" s="202"/>
      <c r="J63" s="202"/>
      <c r="K63" s="202"/>
      <c r="L63" s="202"/>
      <c r="M63" s="202"/>
      <c r="N63" s="108"/>
    </row>
    <row r="64" spans="1:14" x14ac:dyDescent="0.25">
      <c r="A64" s="202"/>
      <c r="B64" s="202"/>
      <c r="C64" s="202"/>
      <c r="D64" s="202"/>
      <c r="E64" s="540"/>
      <c r="F64" s="540"/>
      <c r="G64" s="540"/>
      <c r="H64" s="202"/>
      <c r="I64" s="202"/>
      <c r="J64" s="202"/>
      <c r="K64" s="202"/>
      <c r="L64" s="202"/>
      <c r="M64" s="202"/>
      <c r="N64" s="108"/>
    </row>
    <row r="65" spans="1:14" x14ac:dyDescent="0.25">
      <c r="A65" s="202"/>
      <c r="B65" s="202"/>
      <c r="C65" s="202"/>
      <c r="D65" s="202"/>
      <c r="E65" s="540"/>
      <c r="F65" s="540"/>
      <c r="G65" s="540"/>
      <c r="H65" s="202"/>
      <c r="I65" s="202"/>
      <c r="J65" s="202"/>
      <c r="K65" s="202"/>
      <c r="L65" s="202"/>
      <c r="M65" s="202"/>
      <c r="N65" s="108"/>
    </row>
    <row r="66" spans="1:14" x14ac:dyDescent="0.25">
      <c r="A66" s="202"/>
      <c r="B66" s="202"/>
      <c r="C66" s="202"/>
      <c r="D66" s="202"/>
      <c r="E66" s="540"/>
      <c r="F66" s="540"/>
      <c r="G66" s="540"/>
      <c r="H66" s="202"/>
      <c r="I66" s="202"/>
      <c r="J66" s="202"/>
      <c r="K66" s="202"/>
      <c r="L66" s="202"/>
      <c r="M66" s="202"/>
      <c r="N66" s="108"/>
    </row>
    <row r="67" spans="1:14" x14ac:dyDescent="0.25">
      <c r="A67" s="202"/>
      <c r="B67" s="202"/>
      <c r="C67" s="202"/>
      <c r="D67" s="202"/>
      <c r="E67" s="540"/>
      <c r="F67" s="540"/>
      <c r="G67" s="540"/>
      <c r="H67" s="202"/>
      <c r="I67" s="202"/>
      <c r="J67" s="202"/>
      <c r="K67" s="202"/>
      <c r="L67" s="202"/>
      <c r="M67" s="202"/>
      <c r="N67" s="108"/>
    </row>
    <row r="68" spans="1:14" x14ac:dyDescent="0.25">
      <c r="A68" s="202"/>
      <c r="B68" s="202"/>
      <c r="C68" s="202"/>
      <c r="D68" s="202"/>
      <c r="E68" s="540"/>
      <c r="F68" s="540"/>
      <c r="G68" s="540"/>
      <c r="H68" s="202"/>
      <c r="I68" s="202"/>
      <c r="J68" s="202"/>
      <c r="K68" s="202"/>
      <c r="L68" s="202"/>
      <c r="M68" s="202"/>
      <c r="N68" s="108"/>
    </row>
    <row r="69" spans="1:14" x14ac:dyDescent="0.25">
      <c r="A69" s="202"/>
      <c r="B69" s="202"/>
      <c r="C69" s="202"/>
      <c r="D69" s="202"/>
      <c r="E69" s="540"/>
      <c r="F69" s="540"/>
      <c r="G69" s="540"/>
      <c r="H69" s="202"/>
      <c r="I69" s="202"/>
      <c r="J69" s="202"/>
      <c r="K69" s="202"/>
      <c r="L69" s="202"/>
      <c r="M69" s="202"/>
      <c r="N69" s="108"/>
    </row>
    <row r="70" spans="1:14" x14ac:dyDescent="0.25">
      <c r="A70" s="202"/>
      <c r="B70" s="202"/>
      <c r="C70" s="202"/>
      <c r="D70" s="202"/>
      <c r="E70" s="540"/>
      <c r="F70" s="540"/>
      <c r="G70" s="540"/>
      <c r="H70" s="202"/>
      <c r="I70" s="202"/>
      <c r="J70" s="202"/>
      <c r="K70" s="202"/>
      <c r="L70" s="202"/>
      <c r="M70" s="202"/>
      <c r="N70" s="108"/>
    </row>
    <row r="71" spans="1:14" x14ac:dyDescent="0.25">
      <c r="A71" s="202"/>
      <c r="B71" s="202"/>
      <c r="C71" s="202"/>
      <c r="D71" s="202"/>
      <c r="E71" s="540"/>
      <c r="F71" s="540"/>
      <c r="G71" s="540"/>
      <c r="H71" s="202"/>
      <c r="I71" s="202"/>
      <c r="J71" s="202"/>
      <c r="K71" s="202"/>
      <c r="L71" s="202"/>
      <c r="M71" s="202"/>
      <c r="N71" s="108"/>
    </row>
    <row r="72" spans="1:14" x14ac:dyDescent="0.25">
      <c r="A72" s="202"/>
      <c r="B72" s="202"/>
      <c r="C72" s="202"/>
      <c r="D72" s="202"/>
      <c r="E72" s="540"/>
      <c r="F72" s="540"/>
      <c r="G72" s="540"/>
      <c r="H72" s="202"/>
      <c r="I72" s="202"/>
      <c r="J72" s="202"/>
      <c r="K72" s="202"/>
      <c r="L72" s="202"/>
      <c r="M72" s="202"/>
      <c r="N72" s="108"/>
    </row>
    <row r="73" spans="1:14" x14ac:dyDescent="0.25">
      <c r="A73" s="202"/>
      <c r="B73" s="202"/>
      <c r="C73" s="202"/>
      <c r="D73" s="202"/>
      <c r="E73" s="540"/>
      <c r="F73" s="540"/>
      <c r="G73" s="540"/>
      <c r="H73" s="202"/>
      <c r="I73" s="202"/>
      <c r="J73" s="202"/>
      <c r="K73" s="202"/>
      <c r="L73" s="202"/>
      <c r="M73" s="202"/>
      <c r="N73" s="108"/>
    </row>
    <row r="74" spans="1:14" x14ac:dyDescent="0.25">
      <c r="A74" s="202"/>
      <c r="B74" s="202"/>
      <c r="C74" s="202"/>
      <c r="D74" s="202"/>
      <c r="E74" s="540"/>
      <c r="F74" s="540"/>
      <c r="G74" s="540"/>
      <c r="H74" s="202"/>
      <c r="I74" s="202"/>
      <c r="J74" s="202"/>
      <c r="K74" s="202"/>
      <c r="L74" s="202"/>
      <c r="M74" s="202"/>
      <c r="N74" s="108"/>
    </row>
    <row r="75" spans="1:14" x14ac:dyDescent="0.25">
      <c r="A75" s="202"/>
      <c r="B75" s="202"/>
      <c r="C75" s="202"/>
      <c r="D75" s="202"/>
      <c r="E75" s="540"/>
      <c r="F75" s="540"/>
      <c r="G75" s="540"/>
      <c r="H75" s="202"/>
      <c r="I75" s="202"/>
      <c r="J75" s="202"/>
      <c r="K75" s="202"/>
      <c r="L75" s="202"/>
      <c r="M75" s="202"/>
      <c r="N75" s="108"/>
    </row>
    <row r="76" spans="1:14" x14ac:dyDescent="0.25">
      <c r="A76" s="202"/>
      <c r="B76" s="202"/>
      <c r="C76" s="202"/>
      <c r="D76" s="202"/>
      <c r="E76" s="540"/>
      <c r="F76" s="540"/>
      <c r="G76" s="540"/>
      <c r="H76" s="202"/>
      <c r="I76" s="202"/>
      <c r="J76" s="202"/>
      <c r="K76" s="202"/>
      <c r="L76" s="202"/>
      <c r="M76" s="202"/>
      <c r="N76" s="108"/>
    </row>
    <row r="77" spans="1:14" x14ac:dyDescent="0.25">
      <c r="A77" s="202"/>
      <c r="B77" s="202"/>
      <c r="C77" s="202"/>
      <c r="D77" s="202"/>
      <c r="E77" s="540"/>
      <c r="F77" s="540"/>
      <c r="G77" s="540"/>
      <c r="H77" s="202"/>
      <c r="I77" s="202"/>
      <c r="J77" s="202"/>
      <c r="K77" s="202"/>
      <c r="L77" s="202"/>
      <c r="M77" s="202"/>
      <c r="N77" s="108"/>
    </row>
    <row r="78" spans="1:14" x14ac:dyDescent="0.25">
      <c r="A78" s="202"/>
      <c r="B78" s="202"/>
      <c r="C78" s="202"/>
      <c r="D78" s="202"/>
      <c r="E78" s="540"/>
      <c r="F78" s="540"/>
      <c r="G78" s="540"/>
      <c r="H78" s="202"/>
      <c r="I78" s="202"/>
      <c r="J78" s="202"/>
      <c r="K78" s="202"/>
      <c r="L78" s="202"/>
      <c r="M78" s="202"/>
      <c r="N78" s="108"/>
    </row>
    <row r="79" spans="1:14" x14ac:dyDescent="0.25">
      <c r="A79" s="202"/>
      <c r="B79" s="202"/>
      <c r="C79" s="202"/>
      <c r="D79" s="202"/>
      <c r="E79" s="540"/>
      <c r="F79" s="540"/>
      <c r="G79" s="540"/>
      <c r="H79" s="202"/>
      <c r="I79" s="202"/>
      <c r="J79" s="202"/>
      <c r="K79" s="202"/>
      <c r="L79" s="202"/>
      <c r="M79" s="202"/>
      <c r="N79" s="108"/>
    </row>
    <row r="80" spans="1:14" x14ac:dyDescent="0.25">
      <c r="A80" s="202"/>
      <c r="B80" s="202"/>
      <c r="C80" s="202"/>
      <c r="D80" s="202"/>
      <c r="E80" s="540"/>
      <c r="F80" s="540"/>
      <c r="G80" s="540"/>
      <c r="H80" s="202"/>
      <c r="I80" s="202"/>
      <c r="J80" s="202"/>
      <c r="K80" s="202"/>
      <c r="L80" s="202"/>
      <c r="M80" s="202"/>
      <c r="N80" s="108"/>
    </row>
    <row r="81" spans="1:14" x14ac:dyDescent="0.25">
      <c r="A81" s="202"/>
      <c r="B81" s="202"/>
      <c r="C81" s="202"/>
      <c r="D81" s="202"/>
      <c r="E81" s="540"/>
      <c r="F81" s="540"/>
      <c r="G81" s="540"/>
      <c r="H81" s="202"/>
      <c r="I81" s="202"/>
      <c r="J81" s="202"/>
      <c r="K81" s="202"/>
      <c r="L81" s="202"/>
      <c r="M81" s="202"/>
      <c r="N81" s="108"/>
    </row>
    <row r="82" spans="1:14" x14ac:dyDescent="0.25">
      <c r="A82" s="202"/>
      <c r="B82" s="202"/>
      <c r="C82" s="202"/>
      <c r="D82" s="202"/>
      <c r="E82" s="540"/>
      <c r="F82" s="540"/>
      <c r="G82" s="540"/>
      <c r="H82" s="202"/>
      <c r="I82" s="202"/>
      <c r="J82" s="202"/>
      <c r="K82" s="202"/>
      <c r="L82" s="202"/>
      <c r="M82" s="202"/>
      <c r="N82" s="108"/>
    </row>
    <row r="83" spans="1:14" x14ac:dyDescent="0.25">
      <c r="A83" s="202"/>
      <c r="B83" s="202"/>
      <c r="C83" s="202"/>
      <c r="D83" s="202"/>
      <c r="E83" s="540"/>
      <c r="F83" s="540"/>
      <c r="G83" s="540"/>
      <c r="H83" s="202"/>
      <c r="I83" s="202"/>
      <c r="J83" s="202"/>
      <c r="K83" s="202"/>
      <c r="L83" s="202"/>
      <c r="M83" s="202"/>
      <c r="N83" s="108"/>
    </row>
    <row r="84" spans="1:14" x14ac:dyDescent="0.25">
      <c r="A84" s="202"/>
      <c r="B84" s="202"/>
      <c r="C84" s="202"/>
      <c r="D84" s="202"/>
      <c r="E84" s="540"/>
      <c r="F84" s="540"/>
      <c r="G84" s="540"/>
      <c r="H84" s="202"/>
      <c r="I84" s="202"/>
      <c r="J84" s="202"/>
      <c r="K84" s="202"/>
      <c r="L84" s="202"/>
      <c r="M84" s="202"/>
      <c r="N84" s="108"/>
    </row>
    <row r="85" spans="1:14" x14ac:dyDescent="0.25">
      <c r="A85" s="202"/>
      <c r="B85" s="202"/>
      <c r="C85" s="202"/>
      <c r="D85" s="202"/>
      <c r="E85" s="540"/>
      <c r="F85" s="540"/>
      <c r="G85" s="540"/>
      <c r="H85" s="202"/>
      <c r="I85" s="202"/>
      <c r="J85" s="202"/>
      <c r="K85" s="202"/>
      <c r="L85" s="202"/>
      <c r="M85" s="202"/>
      <c r="N85" s="108"/>
    </row>
    <row r="86" spans="1:14" x14ac:dyDescent="0.25">
      <c r="A86" s="202"/>
      <c r="B86" s="202"/>
      <c r="C86" s="202"/>
      <c r="D86" s="202"/>
      <c r="E86" s="540"/>
      <c r="F86" s="540"/>
      <c r="G86" s="540"/>
      <c r="H86" s="202"/>
      <c r="I86" s="202"/>
      <c r="J86" s="202"/>
      <c r="K86" s="202"/>
      <c r="L86" s="202"/>
      <c r="M86" s="202"/>
      <c r="N86" s="108"/>
    </row>
    <row r="87" spans="1:14" x14ac:dyDescent="0.25">
      <c r="A87" s="202"/>
      <c r="B87" s="202"/>
      <c r="C87" s="202"/>
      <c r="D87" s="202"/>
      <c r="E87" s="540"/>
      <c r="F87" s="540"/>
      <c r="G87" s="540"/>
      <c r="H87" s="202"/>
      <c r="I87" s="202"/>
      <c r="J87" s="202"/>
      <c r="K87" s="202"/>
      <c r="L87" s="202"/>
      <c r="M87" s="202"/>
      <c r="N87" s="108"/>
    </row>
    <row r="88" spans="1:14" x14ac:dyDescent="0.25">
      <c r="A88" s="202"/>
      <c r="B88" s="202"/>
      <c r="C88" s="202"/>
      <c r="D88" s="202"/>
      <c r="E88" s="540"/>
      <c r="F88" s="540"/>
      <c r="G88" s="540"/>
      <c r="H88" s="202"/>
      <c r="I88" s="202"/>
      <c r="J88" s="202"/>
      <c r="K88" s="202"/>
      <c r="L88" s="202"/>
      <c r="M88" s="202"/>
      <c r="N88" s="108"/>
    </row>
    <row r="89" spans="1:14" x14ac:dyDescent="0.25">
      <c r="A89" s="202"/>
      <c r="B89" s="202"/>
      <c r="C89" s="202"/>
      <c r="D89" s="202"/>
      <c r="E89" s="540"/>
      <c r="F89" s="540"/>
      <c r="G89" s="540"/>
      <c r="H89" s="202"/>
      <c r="I89" s="202"/>
      <c r="J89" s="202"/>
      <c r="K89" s="202"/>
      <c r="L89" s="202"/>
      <c r="M89" s="202"/>
      <c r="N89" s="108"/>
    </row>
    <row r="90" spans="1:14" x14ac:dyDescent="0.25">
      <c r="A90" s="202"/>
      <c r="B90" s="202"/>
      <c r="C90" s="202"/>
      <c r="D90" s="202"/>
      <c r="E90" s="540"/>
      <c r="F90" s="540"/>
      <c r="G90" s="540"/>
      <c r="H90" s="202"/>
      <c r="I90" s="202"/>
      <c r="J90" s="202"/>
      <c r="K90" s="202"/>
      <c r="L90" s="202"/>
      <c r="M90" s="202"/>
      <c r="N90" s="108"/>
    </row>
    <row r="91" spans="1:14" x14ac:dyDescent="0.25">
      <c r="A91" s="202"/>
      <c r="B91" s="202"/>
      <c r="C91" s="202"/>
      <c r="D91" s="202"/>
      <c r="E91" s="540"/>
      <c r="F91" s="540"/>
      <c r="G91" s="540"/>
      <c r="H91" s="202"/>
      <c r="I91" s="202"/>
      <c r="J91" s="202"/>
      <c r="K91" s="202"/>
      <c r="L91" s="202"/>
      <c r="M91" s="202"/>
      <c r="N91" s="108"/>
    </row>
    <row r="92" spans="1:14" x14ac:dyDescent="0.25">
      <c r="A92" s="202"/>
      <c r="B92" s="202"/>
      <c r="C92" s="202"/>
      <c r="D92" s="202"/>
      <c r="E92" s="540"/>
      <c r="F92" s="540"/>
      <c r="G92" s="540"/>
      <c r="H92" s="202"/>
      <c r="I92" s="202"/>
      <c r="J92" s="202"/>
      <c r="K92" s="202"/>
      <c r="L92" s="202"/>
      <c r="M92" s="202"/>
      <c r="N92" s="108"/>
    </row>
    <row r="93" spans="1:14" x14ac:dyDescent="0.25">
      <c r="A93" s="202"/>
      <c r="B93" s="202"/>
      <c r="C93" s="202"/>
      <c r="D93" s="202"/>
      <c r="E93" s="540"/>
      <c r="F93" s="540"/>
      <c r="G93" s="540"/>
      <c r="H93" s="202"/>
      <c r="I93" s="202"/>
      <c r="J93" s="202"/>
      <c r="K93" s="202"/>
      <c r="L93" s="202"/>
      <c r="M93" s="202"/>
      <c r="N93" s="108"/>
    </row>
    <row r="94" spans="1:14" x14ac:dyDescent="0.25">
      <c r="A94" s="202"/>
      <c r="B94" s="202"/>
      <c r="C94" s="202"/>
      <c r="D94" s="202"/>
      <c r="E94" s="540"/>
      <c r="F94" s="540"/>
      <c r="G94" s="540"/>
      <c r="H94" s="202"/>
      <c r="I94" s="202"/>
      <c r="J94" s="202"/>
      <c r="K94" s="202"/>
      <c r="L94" s="202"/>
      <c r="M94" s="202"/>
      <c r="N94" s="108"/>
    </row>
    <row r="95" spans="1:14" x14ac:dyDescent="0.25">
      <c r="A95" s="202"/>
      <c r="B95" s="202"/>
      <c r="C95" s="202"/>
      <c r="D95" s="202"/>
      <c r="E95" s="540"/>
      <c r="F95" s="540"/>
      <c r="G95" s="540"/>
      <c r="H95" s="202"/>
      <c r="I95" s="202"/>
      <c r="J95" s="202"/>
      <c r="K95" s="202"/>
      <c r="L95" s="202"/>
      <c r="M95" s="202"/>
      <c r="N95" s="108"/>
    </row>
    <row r="96" spans="1:14" x14ac:dyDescent="0.25">
      <c r="A96" s="202"/>
      <c r="B96" s="202"/>
      <c r="C96" s="202"/>
      <c r="D96" s="202"/>
      <c r="E96" s="540"/>
      <c r="F96" s="540"/>
      <c r="G96" s="540"/>
      <c r="H96" s="202"/>
      <c r="I96" s="202"/>
      <c r="J96" s="202"/>
      <c r="K96" s="202"/>
      <c r="L96" s="202"/>
      <c r="M96" s="202"/>
      <c r="N96" s="108"/>
    </row>
    <row r="97" spans="1:14" x14ac:dyDescent="0.25">
      <c r="A97" s="202"/>
      <c r="B97" s="202"/>
      <c r="C97" s="202"/>
      <c r="D97" s="202"/>
      <c r="E97" s="540"/>
      <c r="F97" s="540"/>
      <c r="G97" s="540"/>
      <c r="H97" s="202"/>
      <c r="I97" s="202"/>
      <c r="J97" s="202"/>
      <c r="K97" s="202"/>
      <c r="L97" s="202"/>
      <c r="M97" s="202"/>
      <c r="N97" s="108"/>
    </row>
    <row r="98" spans="1:14" x14ac:dyDescent="0.25">
      <c r="A98" s="202"/>
      <c r="B98" s="202"/>
      <c r="C98" s="202"/>
      <c r="D98" s="202"/>
      <c r="E98" s="540"/>
      <c r="F98" s="540"/>
      <c r="G98" s="540"/>
      <c r="H98" s="202"/>
      <c r="I98" s="202"/>
      <c r="J98" s="202"/>
      <c r="K98" s="202"/>
      <c r="L98" s="202"/>
      <c r="M98" s="202"/>
      <c r="N98" s="108"/>
    </row>
    <row r="99" spans="1:14" x14ac:dyDescent="0.25">
      <c r="A99" s="202"/>
      <c r="B99" s="202"/>
      <c r="C99" s="202"/>
      <c r="D99" s="202"/>
      <c r="E99" s="540"/>
      <c r="F99" s="540"/>
      <c r="G99" s="540"/>
      <c r="H99" s="202"/>
      <c r="I99" s="202"/>
      <c r="J99" s="202"/>
      <c r="K99" s="202"/>
      <c r="L99" s="202"/>
      <c r="M99" s="202"/>
      <c r="N99" s="108"/>
    </row>
    <row r="100" spans="1:14" x14ac:dyDescent="0.25">
      <c r="A100" s="202"/>
      <c r="B100" s="202"/>
      <c r="C100" s="202"/>
      <c r="D100" s="202"/>
      <c r="E100" s="540"/>
      <c r="F100" s="540"/>
      <c r="G100" s="540"/>
      <c r="H100" s="202"/>
      <c r="I100" s="202"/>
      <c r="J100" s="202"/>
      <c r="K100" s="202"/>
      <c r="L100" s="202"/>
      <c r="M100" s="202"/>
      <c r="N100" s="108"/>
    </row>
    <row r="101" spans="1:14" x14ac:dyDescent="0.25">
      <c r="A101" s="202"/>
      <c r="B101" s="202"/>
      <c r="C101" s="202"/>
      <c r="D101" s="202"/>
      <c r="E101" s="540"/>
      <c r="F101" s="540"/>
      <c r="G101" s="540"/>
      <c r="H101" s="202"/>
      <c r="I101" s="202"/>
      <c r="J101" s="202"/>
      <c r="K101" s="202"/>
      <c r="L101" s="202"/>
      <c r="M101" s="202"/>
      <c r="N101" s="108"/>
    </row>
    <row r="102" spans="1:14" x14ac:dyDescent="0.25">
      <c r="A102" s="202"/>
      <c r="B102" s="202"/>
      <c r="C102" s="202"/>
      <c r="D102" s="202"/>
      <c r="E102" s="540"/>
      <c r="F102" s="540"/>
      <c r="G102" s="540"/>
      <c r="H102" s="202"/>
      <c r="I102" s="202"/>
      <c r="J102" s="202"/>
      <c r="K102" s="202"/>
      <c r="L102" s="202"/>
      <c r="M102" s="202"/>
      <c r="N102" s="108"/>
    </row>
    <row r="103" spans="1:14" x14ac:dyDescent="0.25">
      <c r="A103" s="202"/>
      <c r="B103" s="202"/>
      <c r="C103" s="202"/>
      <c r="D103" s="202"/>
      <c r="E103" s="540"/>
      <c r="F103" s="540"/>
      <c r="G103" s="540"/>
      <c r="H103" s="202"/>
      <c r="I103" s="202"/>
      <c r="J103" s="202"/>
      <c r="K103" s="202"/>
      <c r="L103" s="202"/>
      <c r="M103" s="202"/>
      <c r="N103" s="108"/>
    </row>
    <row r="104" spans="1:14" x14ac:dyDescent="0.25">
      <c r="A104" s="202"/>
      <c r="B104" s="202"/>
      <c r="C104" s="202"/>
      <c r="D104" s="202"/>
      <c r="E104" s="540"/>
      <c r="F104" s="540"/>
      <c r="G104" s="540"/>
      <c r="H104" s="202"/>
      <c r="I104" s="202"/>
      <c r="J104" s="202"/>
      <c r="K104" s="202"/>
      <c r="L104" s="202"/>
      <c r="M104" s="202"/>
      <c r="N104" s="108"/>
    </row>
    <row r="105" spans="1:14" x14ac:dyDescent="0.25">
      <c r="A105" s="202"/>
      <c r="B105" s="202"/>
      <c r="C105" s="202"/>
      <c r="D105" s="202"/>
      <c r="E105" s="540"/>
      <c r="F105" s="540"/>
      <c r="G105" s="540"/>
      <c r="H105" s="202"/>
      <c r="I105" s="202"/>
      <c r="J105" s="202"/>
      <c r="K105" s="202"/>
      <c r="L105" s="202"/>
      <c r="M105" s="202"/>
      <c r="N105" s="108"/>
    </row>
    <row r="106" spans="1:14" x14ac:dyDescent="0.25">
      <c r="A106" s="202"/>
      <c r="B106" s="202"/>
      <c r="C106" s="202"/>
      <c r="D106" s="202"/>
      <c r="E106" s="540"/>
      <c r="F106" s="540"/>
      <c r="G106" s="540"/>
      <c r="H106" s="202"/>
      <c r="I106" s="202"/>
      <c r="J106" s="202"/>
      <c r="K106" s="202"/>
      <c r="L106" s="202"/>
      <c r="M106" s="202"/>
      <c r="N106" s="108"/>
    </row>
    <row r="107" spans="1:14" x14ac:dyDescent="0.25">
      <c r="A107" s="202"/>
      <c r="B107" s="202"/>
      <c r="C107" s="202"/>
      <c r="D107" s="202"/>
      <c r="E107" s="540"/>
      <c r="F107" s="540"/>
      <c r="G107" s="540"/>
      <c r="H107" s="202"/>
      <c r="I107" s="202"/>
      <c r="J107" s="202"/>
      <c r="K107" s="202"/>
      <c r="L107" s="202"/>
      <c r="M107" s="202"/>
      <c r="N107" s="108"/>
    </row>
    <row r="108" spans="1:14" x14ac:dyDescent="0.25">
      <c r="A108" s="202"/>
      <c r="B108" s="202"/>
      <c r="C108" s="202"/>
      <c r="D108" s="202"/>
      <c r="E108" s="540"/>
      <c r="F108" s="540"/>
      <c r="G108" s="540"/>
      <c r="H108" s="202"/>
      <c r="I108" s="202"/>
      <c r="J108" s="202"/>
      <c r="K108" s="202"/>
      <c r="L108" s="202"/>
      <c r="M108" s="202"/>
      <c r="N108" s="108"/>
    </row>
    <row r="109" spans="1:14" x14ac:dyDescent="0.25">
      <c r="A109" s="202"/>
      <c r="B109" s="202"/>
      <c r="C109" s="202"/>
      <c r="D109" s="202"/>
      <c r="E109" s="540"/>
      <c r="F109" s="540"/>
      <c r="G109" s="540"/>
      <c r="H109" s="202"/>
      <c r="I109" s="202"/>
      <c r="J109" s="202"/>
      <c r="K109" s="202"/>
      <c r="L109" s="202"/>
      <c r="M109" s="202"/>
      <c r="N109" s="108"/>
    </row>
    <row r="110" spans="1:14" x14ac:dyDescent="0.25">
      <c r="A110" s="202"/>
      <c r="B110" s="202"/>
      <c r="C110" s="202"/>
      <c r="D110" s="202"/>
      <c r="E110" s="540"/>
      <c r="F110" s="540"/>
      <c r="G110" s="540"/>
      <c r="H110" s="202"/>
      <c r="I110" s="202"/>
      <c r="J110" s="202"/>
      <c r="K110" s="202"/>
      <c r="L110" s="202"/>
      <c r="M110" s="202"/>
      <c r="N110" s="108"/>
    </row>
    <row r="111" spans="1:14" x14ac:dyDescent="0.25">
      <c r="A111" s="202"/>
      <c r="B111" s="202"/>
      <c r="C111" s="202"/>
      <c r="D111" s="202"/>
      <c r="E111" s="540"/>
      <c r="F111" s="540"/>
      <c r="G111" s="540"/>
      <c r="H111" s="202"/>
      <c r="I111" s="202"/>
      <c r="J111" s="202"/>
      <c r="K111" s="202"/>
      <c r="L111" s="202"/>
      <c r="M111" s="202"/>
      <c r="N111" s="108"/>
    </row>
    <row r="112" spans="1:14" x14ac:dyDescent="0.25">
      <c r="A112" s="202"/>
      <c r="B112" s="202"/>
      <c r="C112" s="202"/>
      <c r="D112" s="202"/>
      <c r="E112" s="540"/>
      <c r="F112" s="540"/>
      <c r="G112" s="540"/>
      <c r="H112" s="202"/>
      <c r="I112" s="202"/>
      <c r="J112" s="202"/>
      <c r="K112" s="202"/>
      <c r="L112" s="202"/>
      <c r="M112" s="202"/>
      <c r="N112" s="108"/>
    </row>
    <row r="113" spans="9:12" x14ac:dyDescent="0.25">
      <c r="I113" s="124"/>
      <c r="J113" s="124"/>
      <c r="K113" s="124"/>
      <c r="L113" s="124"/>
    </row>
    <row r="114" spans="9:12" x14ac:dyDescent="0.25">
      <c r="I114" s="124"/>
      <c r="J114" s="124"/>
      <c r="K114" s="124"/>
      <c r="L114" s="124"/>
    </row>
    <row r="115" spans="9:12" x14ac:dyDescent="0.25">
      <c r="I115" s="124"/>
      <c r="J115" s="124"/>
      <c r="K115" s="124"/>
      <c r="L115" s="124"/>
    </row>
    <row r="116" spans="9:12" x14ac:dyDescent="0.25">
      <c r="I116" s="124"/>
      <c r="J116" s="124"/>
      <c r="K116" s="124"/>
      <c r="L116" s="124"/>
    </row>
    <row r="117" spans="9:12" x14ac:dyDescent="0.25">
      <c r="I117" s="124"/>
      <c r="J117" s="124"/>
      <c r="K117" s="124"/>
      <c r="L117" s="124"/>
    </row>
    <row r="118" spans="9:12" x14ac:dyDescent="0.25">
      <c r="I118" s="124"/>
      <c r="J118" s="124"/>
      <c r="K118" s="124"/>
      <c r="L118" s="124"/>
    </row>
    <row r="119" spans="9:12" x14ac:dyDescent="0.25">
      <c r="I119" s="124"/>
      <c r="J119" s="124"/>
      <c r="K119" s="124"/>
      <c r="L119" s="124"/>
    </row>
    <row r="120" spans="9:12" x14ac:dyDescent="0.25">
      <c r="I120" s="124"/>
      <c r="J120" s="124"/>
      <c r="K120" s="124"/>
      <c r="L120" s="124"/>
    </row>
    <row r="121" spans="9:12" x14ac:dyDescent="0.25">
      <c r="I121" s="124"/>
      <c r="J121" s="124"/>
      <c r="K121" s="124"/>
      <c r="L121" s="124"/>
    </row>
    <row r="122" spans="9:12" x14ac:dyDescent="0.25">
      <c r="I122" s="124"/>
      <c r="J122" s="124"/>
      <c r="K122" s="124"/>
      <c r="L122" s="124"/>
    </row>
    <row r="123" spans="9:12" x14ac:dyDescent="0.25">
      <c r="I123" s="124"/>
      <c r="J123" s="124"/>
      <c r="K123" s="124"/>
      <c r="L123" s="124"/>
    </row>
    <row r="124" spans="9:12" x14ac:dyDescent="0.25">
      <c r="I124" s="124"/>
      <c r="J124" s="124"/>
      <c r="K124" s="124"/>
      <c r="L124" s="124"/>
    </row>
    <row r="125" spans="9:12" x14ac:dyDescent="0.25">
      <c r="I125" s="124"/>
      <c r="J125" s="124"/>
      <c r="K125" s="124"/>
      <c r="L125" s="124"/>
    </row>
    <row r="126" spans="9:12" x14ac:dyDescent="0.25">
      <c r="I126" s="124"/>
      <c r="J126" s="124"/>
      <c r="K126" s="124"/>
      <c r="L126" s="124"/>
    </row>
    <row r="127" spans="9:12" x14ac:dyDescent="0.25">
      <c r="I127" s="124"/>
      <c r="J127" s="124"/>
      <c r="K127" s="124"/>
      <c r="L127" s="124"/>
    </row>
    <row r="128" spans="9:12"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sheetData>
  <mergeCells count="2">
    <mergeCell ref="A1:N1"/>
    <mergeCell ref="A2:N2"/>
  </mergeCells>
  <pageMargins left="0.7" right="0.7" top="0.75" bottom="0.75" header="0.3" footer="0.3"/>
  <pageSetup paperSize="9"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87"/>
  <sheetViews>
    <sheetView topLeftCell="A5" zoomScale="110" zoomScaleNormal="85" workbookViewId="0">
      <selection activeCell="B22" sqref="B22"/>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41" bestFit="1" customWidth="1"/>
    <col min="7" max="7" width="18.7109375" style="541" customWidth="1"/>
    <col min="8"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5" s="85" customFormat="1" ht="31.5" x14ac:dyDescent="0.25">
      <c r="A1" s="985" t="s">
        <v>45</v>
      </c>
      <c r="B1" s="985"/>
      <c r="C1" s="985"/>
      <c r="D1" s="985"/>
      <c r="E1" s="985"/>
      <c r="F1" s="985"/>
      <c r="G1" s="985"/>
      <c r="H1" s="985"/>
      <c r="I1" s="985"/>
      <c r="J1" s="985"/>
      <c r="K1" s="985"/>
      <c r="L1" s="985"/>
      <c r="M1" s="985"/>
      <c r="N1" s="985"/>
    </row>
    <row r="2" spans="1:15" s="85" customFormat="1" ht="18.75" x14ac:dyDescent="0.25">
      <c r="A2" s="986" t="s">
        <v>100</v>
      </c>
      <c r="B2" s="986"/>
      <c r="C2" s="986"/>
      <c r="D2" s="986"/>
      <c r="E2" s="986"/>
      <c r="F2" s="986"/>
      <c r="G2" s="986"/>
      <c r="H2" s="986"/>
      <c r="I2" s="986"/>
      <c r="J2" s="986"/>
      <c r="K2" s="986"/>
      <c r="L2" s="986"/>
      <c r="M2" s="986"/>
      <c r="N2" s="986"/>
    </row>
    <row r="3" spans="1:15"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5" s="23" customFormat="1" ht="27.95" customHeight="1" x14ac:dyDescent="0.25">
      <c r="A4" s="325">
        <v>44228</v>
      </c>
      <c r="B4" s="326" t="s">
        <v>143</v>
      </c>
      <c r="C4" s="336"/>
      <c r="D4" s="337"/>
      <c r="E4" s="532">
        <v>0</v>
      </c>
      <c r="F4" s="532">
        <v>0</v>
      </c>
      <c r="G4" s="755">
        <v>0</v>
      </c>
      <c r="H4" s="315"/>
      <c r="I4" s="450" t="s">
        <v>18</v>
      </c>
      <c r="J4" s="324"/>
      <c r="K4" s="324"/>
      <c r="L4" s="324"/>
      <c r="M4" s="259"/>
      <c r="N4" s="260"/>
    </row>
    <row r="5" spans="1:15" ht="17.25" customHeight="1" x14ac:dyDescent="0.25">
      <c r="A5" s="278">
        <v>44230</v>
      </c>
      <c r="B5" s="419" t="s">
        <v>108</v>
      </c>
      <c r="C5" s="419" t="s">
        <v>51</v>
      </c>
      <c r="D5" s="836" t="s">
        <v>53</v>
      </c>
      <c r="E5" s="286"/>
      <c r="F5" s="803">
        <v>15000</v>
      </c>
      <c r="G5" s="837">
        <f t="shared" ref="G5:G20" si="0">G4-E5+F5</f>
        <v>15000</v>
      </c>
      <c r="H5" s="428"/>
      <c r="I5" s="428" t="s">
        <v>18</v>
      </c>
      <c r="J5" s="430" t="s">
        <v>179</v>
      </c>
      <c r="K5" s="430"/>
      <c r="L5" s="430"/>
      <c r="M5" s="431"/>
      <c r="N5" s="432"/>
    </row>
    <row r="6" spans="1:15" x14ac:dyDescent="0.25">
      <c r="A6" s="217">
        <v>44230</v>
      </c>
      <c r="B6" s="218" t="s">
        <v>69</v>
      </c>
      <c r="C6" s="218" t="s">
        <v>68</v>
      </c>
      <c r="D6" s="218" t="s">
        <v>53</v>
      </c>
      <c r="E6" s="460">
        <v>7000</v>
      </c>
      <c r="F6" s="209"/>
      <c r="G6" s="534">
        <f t="shared" si="0"/>
        <v>8000</v>
      </c>
      <c r="H6" s="747" t="s">
        <v>99</v>
      </c>
      <c r="I6" s="315" t="s">
        <v>18</v>
      </c>
      <c r="J6" s="434" t="s">
        <v>179</v>
      </c>
      <c r="K6" s="324" t="s">
        <v>74</v>
      </c>
      <c r="L6" s="324" t="s">
        <v>46</v>
      </c>
      <c r="M6" s="259"/>
      <c r="N6" s="260" t="s">
        <v>131</v>
      </c>
    </row>
    <row r="7" spans="1:15" x14ac:dyDescent="0.25">
      <c r="A7" s="217">
        <v>44230</v>
      </c>
      <c r="B7" s="218" t="s">
        <v>69</v>
      </c>
      <c r="C7" s="218" t="s">
        <v>68</v>
      </c>
      <c r="D7" s="218" t="s">
        <v>53</v>
      </c>
      <c r="E7" s="721">
        <v>7000</v>
      </c>
      <c r="F7" s="269"/>
      <c r="G7" s="738">
        <f t="shared" si="0"/>
        <v>1000</v>
      </c>
      <c r="H7" s="298" t="s">
        <v>99</v>
      </c>
      <c r="I7" s="298" t="s">
        <v>18</v>
      </c>
      <c r="J7" s="298" t="s">
        <v>179</v>
      </c>
      <c r="K7" s="216" t="s">
        <v>74</v>
      </c>
      <c r="L7" s="434" t="s">
        <v>46</v>
      </c>
      <c r="M7" s="259"/>
      <c r="N7" s="218" t="s">
        <v>180</v>
      </c>
    </row>
    <row r="8" spans="1:15" x14ac:dyDescent="0.25">
      <c r="A8" s="217">
        <v>44230</v>
      </c>
      <c r="B8" s="252" t="s">
        <v>73</v>
      </c>
      <c r="C8" s="252" t="s">
        <v>51</v>
      </c>
      <c r="D8" s="586" t="s">
        <v>53</v>
      </c>
      <c r="E8" s="247"/>
      <c r="F8" s="226">
        <v>-1000</v>
      </c>
      <c r="G8" s="535">
        <f t="shared" si="0"/>
        <v>0</v>
      </c>
      <c r="H8" s="298" t="s">
        <v>99</v>
      </c>
      <c r="I8" s="298" t="s">
        <v>18</v>
      </c>
      <c r="J8" s="298" t="s">
        <v>179</v>
      </c>
      <c r="K8" s="216" t="s">
        <v>74</v>
      </c>
      <c r="L8" s="434" t="s">
        <v>46</v>
      </c>
      <c r="M8" s="259"/>
      <c r="N8" s="218"/>
    </row>
    <row r="9" spans="1:15" ht="15" customHeight="1" x14ac:dyDescent="0.25">
      <c r="A9" s="278">
        <v>44237</v>
      </c>
      <c r="B9" s="279" t="s">
        <v>285</v>
      </c>
      <c r="C9" s="279" t="s">
        <v>51</v>
      </c>
      <c r="D9" s="279" t="s">
        <v>53</v>
      </c>
      <c r="E9" s="441"/>
      <c r="F9" s="869">
        <v>20000</v>
      </c>
      <c r="G9" s="806">
        <f t="shared" si="0"/>
        <v>20000</v>
      </c>
      <c r="H9" s="280" t="s">
        <v>99</v>
      </c>
      <c r="I9" s="280" t="s">
        <v>18</v>
      </c>
      <c r="J9" s="437" t="s">
        <v>286</v>
      </c>
      <c r="K9" s="280" t="s">
        <v>74</v>
      </c>
      <c r="L9" s="280" t="s">
        <v>46</v>
      </c>
      <c r="M9" s="280"/>
      <c r="N9" s="279"/>
    </row>
    <row r="10" spans="1:15" x14ac:dyDescent="0.25">
      <c r="A10" s="222">
        <v>44237</v>
      </c>
      <c r="B10" s="218" t="s">
        <v>69</v>
      </c>
      <c r="C10" s="218" t="s">
        <v>68</v>
      </c>
      <c r="D10" s="218" t="s">
        <v>53</v>
      </c>
      <c r="E10" s="536">
        <v>7500</v>
      </c>
      <c r="F10" s="536"/>
      <c r="G10" s="534">
        <f t="shared" si="0"/>
        <v>12500</v>
      </c>
      <c r="H10" s="216" t="s">
        <v>99</v>
      </c>
      <c r="I10" s="216" t="s">
        <v>18</v>
      </c>
      <c r="J10" s="298" t="s">
        <v>286</v>
      </c>
      <c r="K10" s="216" t="s">
        <v>74</v>
      </c>
      <c r="L10" s="216" t="s">
        <v>46</v>
      </c>
      <c r="M10" s="216"/>
      <c r="N10" s="218" t="s">
        <v>131</v>
      </c>
      <c r="O10" s="202"/>
    </row>
    <row r="11" spans="1:15" x14ac:dyDescent="0.25">
      <c r="A11" s="222">
        <v>44237</v>
      </c>
      <c r="B11" s="218" t="s">
        <v>69</v>
      </c>
      <c r="C11" s="218" t="s">
        <v>68</v>
      </c>
      <c r="D11" s="218" t="s">
        <v>53</v>
      </c>
      <c r="E11" s="536">
        <v>7500</v>
      </c>
      <c r="F11" s="536"/>
      <c r="G11" s="534">
        <f t="shared" si="0"/>
        <v>5000</v>
      </c>
      <c r="H11" s="216" t="s">
        <v>99</v>
      </c>
      <c r="I11" s="216" t="s">
        <v>18</v>
      </c>
      <c r="J11" s="298" t="s">
        <v>286</v>
      </c>
      <c r="K11" s="216" t="s">
        <v>74</v>
      </c>
      <c r="L11" s="216" t="s">
        <v>46</v>
      </c>
      <c r="M11" s="216"/>
      <c r="N11" s="218" t="s">
        <v>132</v>
      </c>
      <c r="O11" s="202"/>
    </row>
    <row r="12" spans="1:15" ht="15.75" thickBot="1" x14ac:dyDescent="0.3">
      <c r="A12" s="222">
        <v>44237</v>
      </c>
      <c r="B12" s="218" t="s">
        <v>73</v>
      </c>
      <c r="C12" s="218" t="s">
        <v>51</v>
      </c>
      <c r="D12" s="218" t="s">
        <v>53</v>
      </c>
      <c r="E12" s="542"/>
      <c r="F12" s="870">
        <v>-5000</v>
      </c>
      <c r="G12" s="533">
        <f t="shared" si="0"/>
        <v>0</v>
      </c>
      <c r="H12" s="216" t="s">
        <v>99</v>
      </c>
      <c r="I12" s="216" t="s">
        <v>18</v>
      </c>
      <c r="J12" s="298" t="s">
        <v>286</v>
      </c>
      <c r="K12" s="216" t="s">
        <v>74</v>
      </c>
      <c r="L12" s="216" t="s">
        <v>46</v>
      </c>
      <c r="M12" s="216"/>
      <c r="N12" s="218"/>
      <c r="O12" s="202"/>
    </row>
    <row r="13" spans="1:15" ht="15.75" thickBot="1" x14ac:dyDescent="0.3">
      <c r="A13" s="278">
        <v>44244</v>
      </c>
      <c r="B13" s="279" t="s">
        <v>108</v>
      </c>
      <c r="C13" s="279" t="s">
        <v>51</v>
      </c>
      <c r="D13" s="279" t="s">
        <v>53</v>
      </c>
      <c r="E13" s="871"/>
      <c r="F13" s="880">
        <v>15000</v>
      </c>
      <c r="G13" s="837">
        <f>G12-E13+F13</f>
        <v>15000</v>
      </c>
      <c r="H13" s="881" t="s">
        <v>99</v>
      </c>
      <c r="I13" s="278" t="s">
        <v>18</v>
      </c>
      <c r="J13" s="437" t="s">
        <v>350</v>
      </c>
      <c r="K13" s="776" t="s">
        <v>74</v>
      </c>
      <c r="L13" s="430" t="s">
        <v>46</v>
      </c>
      <c r="M13" s="431"/>
      <c r="N13" s="779"/>
      <c r="O13" s="202"/>
    </row>
    <row r="14" spans="1:15" x14ac:dyDescent="0.25">
      <c r="A14" s="217">
        <v>44244</v>
      </c>
      <c r="B14" s="218" t="s">
        <v>69</v>
      </c>
      <c r="C14" s="218" t="s">
        <v>68</v>
      </c>
      <c r="D14" s="218" t="s">
        <v>53</v>
      </c>
      <c r="E14" s="799">
        <v>7500</v>
      </c>
      <c r="F14" s="269"/>
      <c r="G14" s="533">
        <f t="shared" si="0"/>
        <v>7500</v>
      </c>
      <c r="H14" s="298" t="s">
        <v>99</v>
      </c>
      <c r="I14" s="298" t="s">
        <v>18</v>
      </c>
      <c r="J14" s="298" t="s">
        <v>350</v>
      </c>
      <c r="K14" s="298" t="s">
        <v>74</v>
      </c>
      <c r="L14" s="252" t="s">
        <v>46</v>
      </c>
      <c r="M14" s="187"/>
      <c r="N14" s="258" t="s">
        <v>131</v>
      </c>
      <c r="O14" s="202"/>
    </row>
    <row r="15" spans="1:15" x14ac:dyDescent="0.25">
      <c r="A15" s="217">
        <v>44244</v>
      </c>
      <c r="B15" s="224" t="s">
        <v>69</v>
      </c>
      <c r="C15" s="224" t="s">
        <v>68</v>
      </c>
      <c r="D15" s="224" t="s">
        <v>53</v>
      </c>
      <c r="E15" s="284">
        <v>7500</v>
      </c>
      <c r="F15" s="290"/>
      <c r="G15" s="533">
        <f t="shared" si="0"/>
        <v>0</v>
      </c>
      <c r="H15" s="457" t="s">
        <v>99</v>
      </c>
      <c r="I15" s="457" t="s">
        <v>18</v>
      </c>
      <c r="J15" s="298" t="s">
        <v>350</v>
      </c>
      <c r="K15" s="223" t="s">
        <v>74</v>
      </c>
      <c r="L15" s="223" t="s">
        <v>46</v>
      </c>
      <c r="M15" s="223"/>
      <c r="N15" s="224" t="s">
        <v>132</v>
      </c>
      <c r="O15" s="216"/>
    </row>
    <row r="16" spans="1:15" x14ac:dyDescent="0.25">
      <c r="A16" s="278">
        <v>44251</v>
      </c>
      <c r="B16" s="279" t="s">
        <v>108</v>
      </c>
      <c r="C16" s="279" t="s">
        <v>51</v>
      </c>
      <c r="D16" s="279" t="s">
        <v>53</v>
      </c>
      <c r="E16" s="884"/>
      <c r="F16" s="286">
        <v>35000</v>
      </c>
      <c r="G16" s="837">
        <f t="shared" si="0"/>
        <v>35000</v>
      </c>
      <c r="H16" s="895" t="s">
        <v>99</v>
      </c>
      <c r="I16" s="437" t="s">
        <v>18</v>
      </c>
      <c r="J16" s="437" t="s">
        <v>559</v>
      </c>
      <c r="K16" s="438" t="s">
        <v>74</v>
      </c>
      <c r="L16" s="438" t="s">
        <v>46</v>
      </c>
      <c r="M16" s="280"/>
      <c r="N16" s="279"/>
      <c r="O16" s="216"/>
    </row>
    <row r="17" spans="1:15" x14ac:dyDescent="0.25">
      <c r="A17" s="48">
        <v>44251</v>
      </c>
      <c r="B17" s="258" t="s">
        <v>69</v>
      </c>
      <c r="C17" s="218" t="s">
        <v>68</v>
      </c>
      <c r="D17" s="294" t="s">
        <v>53</v>
      </c>
      <c r="E17" s="234">
        <v>7500</v>
      </c>
      <c r="F17" s="269"/>
      <c r="G17" s="533">
        <f t="shared" si="0"/>
        <v>27500</v>
      </c>
      <c r="H17" s="817" t="s">
        <v>99</v>
      </c>
      <c r="I17" s="298" t="s">
        <v>18</v>
      </c>
      <c r="J17" s="298" t="s">
        <v>559</v>
      </c>
      <c r="K17" s="223" t="s">
        <v>74</v>
      </c>
      <c r="L17" s="223" t="s">
        <v>46</v>
      </c>
      <c r="M17" s="216"/>
      <c r="N17" s="218" t="s">
        <v>131</v>
      </c>
      <c r="O17" s="216"/>
    </row>
    <row r="18" spans="1:15" x14ac:dyDescent="0.25">
      <c r="A18" s="48">
        <v>44251</v>
      </c>
      <c r="B18" s="258" t="s">
        <v>69</v>
      </c>
      <c r="C18" s="218" t="s">
        <v>68</v>
      </c>
      <c r="D18" s="294" t="s">
        <v>53</v>
      </c>
      <c r="E18" s="270">
        <v>7500</v>
      </c>
      <c r="F18" s="690"/>
      <c r="G18" s="533">
        <f t="shared" si="0"/>
        <v>20000</v>
      </c>
      <c r="H18" s="817" t="s">
        <v>99</v>
      </c>
      <c r="I18" s="298" t="s">
        <v>18</v>
      </c>
      <c r="J18" s="298" t="s">
        <v>559</v>
      </c>
      <c r="K18" s="223" t="s">
        <v>74</v>
      </c>
      <c r="L18" s="223" t="s">
        <v>46</v>
      </c>
      <c r="M18" s="216"/>
      <c r="N18" s="218" t="s">
        <v>132</v>
      </c>
      <c r="O18" s="216"/>
    </row>
    <row r="19" spans="1:15" x14ac:dyDescent="0.25">
      <c r="A19" s="48">
        <v>44251</v>
      </c>
      <c r="B19" s="258" t="s">
        <v>69</v>
      </c>
      <c r="C19" s="218" t="s">
        <v>68</v>
      </c>
      <c r="D19" s="218" t="s">
        <v>53</v>
      </c>
      <c r="E19" s="269">
        <v>10000</v>
      </c>
      <c r="F19" s="269"/>
      <c r="G19" s="533">
        <f t="shared" si="0"/>
        <v>10000</v>
      </c>
      <c r="H19" s="817" t="s">
        <v>99</v>
      </c>
      <c r="I19" s="298" t="s">
        <v>18</v>
      </c>
      <c r="J19" s="298" t="s">
        <v>559</v>
      </c>
      <c r="K19" s="223" t="s">
        <v>74</v>
      </c>
      <c r="L19" s="223" t="s">
        <v>46</v>
      </c>
      <c r="M19" s="216"/>
      <c r="N19" s="218" t="s">
        <v>128</v>
      </c>
      <c r="O19" s="216"/>
    </row>
    <row r="20" spans="1:15" ht="15.75" thickBot="1" x14ac:dyDescent="0.3">
      <c r="A20" s="48">
        <v>44251</v>
      </c>
      <c r="B20" s="258" t="s">
        <v>69</v>
      </c>
      <c r="C20" s="218" t="s">
        <v>68</v>
      </c>
      <c r="D20" s="218" t="s">
        <v>53</v>
      </c>
      <c r="E20" s="229">
        <v>10000</v>
      </c>
      <c r="F20" s="323"/>
      <c r="G20" s="533">
        <f t="shared" si="0"/>
        <v>0</v>
      </c>
      <c r="H20" s="817" t="s">
        <v>99</v>
      </c>
      <c r="I20" s="298" t="s">
        <v>18</v>
      </c>
      <c r="J20" s="298" t="s">
        <v>559</v>
      </c>
      <c r="K20" s="223" t="s">
        <v>74</v>
      </c>
      <c r="L20" s="223" t="s">
        <v>46</v>
      </c>
      <c r="M20" s="216"/>
      <c r="N20" s="218" t="s">
        <v>129</v>
      </c>
      <c r="O20" s="216"/>
    </row>
    <row r="21" spans="1:15" ht="15.75" thickBot="1" x14ac:dyDescent="0.3">
      <c r="A21" s="217"/>
      <c r="B21" s="218"/>
      <c r="C21" s="218"/>
      <c r="D21" s="294"/>
      <c r="E21" s="900">
        <f>SUM(E4:E20)</f>
        <v>79000</v>
      </c>
      <c r="F21" s="901">
        <f>SUM(F4:F20)</f>
        <v>79000</v>
      </c>
      <c r="G21" s="947">
        <f>F21-E21</f>
        <v>0</v>
      </c>
      <c r="H21" s="817"/>
      <c r="I21" s="298"/>
      <c r="J21" s="298"/>
      <c r="K21" s="216"/>
      <c r="L21" s="216"/>
      <c r="M21" s="216"/>
      <c r="N21" s="218"/>
      <c r="O21" s="216"/>
    </row>
    <row r="22" spans="1:15" x14ac:dyDescent="0.25">
      <c r="A22" s="257"/>
      <c r="B22" s="298"/>
      <c r="C22" s="298"/>
      <c r="D22" s="298"/>
      <c r="E22" s="234"/>
      <c r="F22" s="269"/>
      <c r="G22" s="738"/>
      <c r="H22" s="298"/>
      <c r="I22" s="298"/>
      <c r="J22" s="298"/>
      <c r="K22" s="216"/>
      <c r="L22" s="216"/>
      <c r="M22" s="216"/>
      <c r="N22" s="218"/>
      <c r="O22" s="216"/>
    </row>
    <row r="23" spans="1:15" ht="15.75" customHeight="1" x14ac:dyDescent="0.25">
      <c r="A23" s="257"/>
      <c r="B23" s="298"/>
      <c r="C23" s="298"/>
      <c r="D23" s="298"/>
      <c r="E23" s="227"/>
      <c r="F23" s="227"/>
      <c r="G23" s="534"/>
      <c r="H23" s="298"/>
      <c r="I23" s="298"/>
      <c r="J23" s="298"/>
      <c r="K23" s="216"/>
      <c r="L23" s="216"/>
      <c r="M23" s="216"/>
      <c r="N23" s="218"/>
      <c r="O23" s="216"/>
    </row>
    <row r="24" spans="1:15" x14ac:dyDescent="0.25">
      <c r="A24" s="316"/>
      <c r="B24" s="298"/>
      <c r="C24" s="298"/>
      <c r="D24" s="298"/>
      <c r="E24" s="536"/>
      <c r="F24" s="536"/>
      <c r="G24" s="534"/>
      <c r="H24" s="298"/>
      <c r="I24" s="298"/>
      <c r="J24" s="298"/>
      <c r="K24" s="216"/>
      <c r="L24" s="216"/>
      <c r="M24" s="216"/>
      <c r="N24" s="218"/>
      <c r="O24" s="216"/>
    </row>
    <row r="25" spans="1:15" x14ac:dyDescent="0.25">
      <c r="A25" s="316"/>
      <c r="B25" s="298"/>
      <c r="C25" s="298"/>
      <c r="D25" s="298"/>
      <c r="E25" s="240"/>
      <c r="F25" s="536"/>
      <c r="G25" s="534"/>
      <c r="H25" s="298"/>
      <c r="I25" s="298"/>
      <c r="J25" s="298"/>
      <c r="K25" s="216"/>
      <c r="L25" s="216"/>
      <c r="M25" s="216"/>
      <c r="N25" s="218"/>
      <c r="O25" s="216"/>
    </row>
    <row r="26" spans="1:15" x14ac:dyDescent="0.25">
      <c r="A26" s="257"/>
      <c r="B26" s="218"/>
      <c r="C26" s="218"/>
      <c r="D26" s="218"/>
      <c r="E26" s="536"/>
      <c r="F26" s="534"/>
      <c r="G26" s="534"/>
      <c r="H26" s="298"/>
      <c r="I26" s="298"/>
      <c r="J26" s="298"/>
      <c r="K26" s="216"/>
      <c r="L26" s="216"/>
      <c r="M26" s="216"/>
      <c r="N26" s="218"/>
      <c r="O26" s="216"/>
    </row>
    <row r="27" spans="1:15" x14ac:dyDescent="0.25">
      <c r="A27" s="257"/>
      <c r="B27" s="216"/>
      <c r="C27" s="216"/>
      <c r="D27" s="216"/>
      <c r="E27" s="536"/>
      <c r="F27" s="536"/>
      <c r="G27" s="534"/>
      <c r="H27" s="216"/>
      <c r="I27" s="216"/>
      <c r="J27" s="298"/>
      <c r="K27" s="216"/>
      <c r="L27" s="216"/>
      <c r="M27" s="216"/>
      <c r="N27" s="218"/>
      <c r="O27" s="216"/>
    </row>
    <row r="28" spans="1:15" x14ac:dyDescent="0.25">
      <c r="A28" s="257"/>
      <c r="B28" s="218"/>
      <c r="C28" s="218"/>
      <c r="D28" s="218"/>
      <c r="E28" s="536"/>
      <c r="F28" s="536"/>
      <c r="G28" s="534"/>
      <c r="H28" s="202"/>
      <c r="I28" s="216"/>
      <c r="J28" s="298"/>
      <c r="K28" s="216"/>
      <c r="L28" s="216"/>
      <c r="M28" s="216"/>
      <c r="N28" s="218"/>
      <c r="O28" s="216"/>
    </row>
    <row r="29" spans="1:15" x14ac:dyDescent="0.25">
      <c r="A29" s="257"/>
      <c r="B29" s="216"/>
      <c r="C29" s="216"/>
      <c r="D29" s="216"/>
      <c r="E29" s="536"/>
      <c r="F29" s="536"/>
      <c r="G29" s="534"/>
      <c r="H29" s="216"/>
      <c r="I29" s="216"/>
      <c r="J29" s="298"/>
      <c r="K29" s="216"/>
      <c r="L29" s="216"/>
      <c r="M29" s="216"/>
      <c r="N29" s="218"/>
      <c r="O29" s="216"/>
    </row>
    <row r="30" spans="1:15" x14ac:dyDescent="0.25">
      <c r="A30" s="217"/>
      <c r="B30" s="218"/>
      <c r="C30" s="218"/>
      <c r="D30" s="218"/>
      <c r="E30" s="240"/>
      <c r="F30" s="536"/>
      <c r="G30" s="534"/>
      <c r="H30" s="216"/>
      <c r="I30" s="216"/>
      <c r="J30" s="298"/>
      <c r="K30" s="216"/>
      <c r="L30" s="216"/>
      <c r="M30" s="216"/>
      <c r="N30" s="218"/>
      <c r="O30" s="216"/>
    </row>
    <row r="31" spans="1:15" x14ac:dyDescent="0.25">
      <c r="A31" s="222"/>
      <c r="B31" s="218"/>
      <c r="C31" s="218"/>
      <c r="D31" s="218"/>
      <c r="E31" s="536"/>
      <c r="F31" s="536"/>
      <c r="G31" s="534"/>
      <c r="H31" s="216"/>
      <c r="I31" s="216"/>
      <c r="J31" s="298"/>
      <c r="K31" s="216"/>
      <c r="L31" s="216"/>
      <c r="M31" s="216"/>
      <c r="N31" s="218"/>
      <c r="O31" s="216"/>
    </row>
    <row r="32" spans="1:15" x14ac:dyDescent="0.25">
      <c r="A32" s="222"/>
      <c r="B32" s="218"/>
      <c r="C32" s="218"/>
      <c r="D32" s="218"/>
      <c r="E32" s="536"/>
      <c r="F32" s="536"/>
      <c r="G32" s="534"/>
      <c r="H32" s="216"/>
      <c r="I32" s="216"/>
      <c r="J32" s="298"/>
      <c r="K32" s="216"/>
      <c r="L32" s="216"/>
      <c r="M32" s="216"/>
      <c r="N32" s="218"/>
      <c r="O32" s="216"/>
    </row>
    <row r="33" spans="1:15" x14ac:dyDescent="0.25">
      <c r="A33" s="222"/>
      <c r="B33" s="218"/>
      <c r="C33" s="218"/>
      <c r="D33" s="218"/>
      <c r="E33" s="536"/>
      <c r="F33" s="536"/>
      <c r="G33" s="534"/>
      <c r="H33" s="216"/>
      <c r="I33" s="216"/>
      <c r="J33" s="298"/>
      <c r="K33" s="216"/>
      <c r="L33" s="216"/>
      <c r="M33" s="216"/>
      <c r="N33" s="218"/>
      <c r="O33" s="216"/>
    </row>
    <row r="34" spans="1:15" ht="15.75" customHeight="1" x14ac:dyDescent="0.25">
      <c r="A34" s="257"/>
      <c r="B34" s="258"/>
      <c r="C34" s="218"/>
      <c r="D34" s="218"/>
      <c r="E34" s="534"/>
      <c r="F34" s="536"/>
      <c r="G34" s="534"/>
      <c r="H34" s="216"/>
      <c r="I34" s="216"/>
      <c r="J34" s="298"/>
      <c r="K34" s="216"/>
      <c r="L34" s="216"/>
      <c r="M34" s="216"/>
      <c r="N34" s="218"/>
      <c r="O34" s="216"/>
    </row>
    <row r="35" spans="1:15" x14ac:dyDescent="0.25">
      <c r="A35" s="217"/>
      <c r="B35" s="218"/>
      <c r="C35" s="218"/>
      <c r="D35" s="218"/>
      <c r="E35" s="536"/>
      <c r="F35" s="536"/>
      <c r="G35" s="534"/>
      <c r="H35" s="216"/>
      <c r="I35" s="216"/>
      <c r="J35" s="298"/>
      <c r="K35" s="216"/>
      <c r="L35" s="216"/>
      <c r="M35" s="216"/>
      <c r="N35" s="218"/>
      <c r="O35" s="216"/>
    </row>
    <row r="36" spans="1:15" x14ac:dyDescent="0.25">
      <c r="A36" s="222"/>
      <c r="B36" s="218"/>
      <c r="C36" s="218"/>
      <c r="D36" s="218"/>
      <c r="E36" s="536"/>
      <c r="F36" s="536"/>
      <c r="G36" s="216"/>
      <c r="H36" s="216"/>
      <c r="I36" s="216"/>
      <c r="J36" s="298"/>
      <c r="K36" s="216"/>
      <c r="L36" s="216"/>
      <c r="M36" s="216"/>
      <c r="N36" s="218"/>
      <c r="O36" s="216"/>
    </row>
    <row r="37" spans="1:15" x14ac:dyDescent="0.25">
      <c r="A37" s="222"/>
      <c r="B37" s="218"/>
      <c r="C37" s="218"/>
      <c r="D37" s="218"/>
      <c r="E37" s="536"/>
      <c r="F37" s="536"/>
      <c r="G37" s="534"/>
      <c r="H37" s="216"/>
      <c r="I37" s="216"/>
      <c r="J37" s="298"/>
      <c r="K37" s="216"/>
      <c r="L37" s="216"/>
      <c r="M37" s="216"/>
      <c r="N37" s="218"/>
      <c r="O37" s="216"/>
    </row>
    <row r="38" spans="1:15" x14ac:dyDescent="0.25">
      <c r="A38" s="217"/>
      <c r="B38" s="218"/>
      <c r="C38" s="218"/>
      <c r="D38" s="218"/>
      <c r="E38" s="240"/>
      <c r="F38" s="536"/>
      <c r="G38" s="534"/>
      <c r="H38" s="216"/>
      <c r="I38" s="216"/>
      <c r="J38" s="298"/>
      <c r="K38" s="216"/>
      <c r="L38" s="216"/>
      <c r="M38" s="216"/>
      <c r="N38" s="218"/>
      <c r="O38" s="216"/>
    </row>
    <row r="39" spans="1:15" ht="16.5" customHeight="1" x14ac:dyDescent="0.25">
      <c r="A39" s="257"/>
      <c r="B39" s="258"/>
      <c r="C39" s="258"/>
      <c r="D39" s="258"/>
      <c r="E39" s="460"/>
      <c r="F39" s="534"/>
      <c r="G39" s="534"/>
      <c r="H39" s="298"/>
      <c r="I39" s="298"/>
      <c r="J39" s="298"/>
      <c r="K39" s="216"/>
      <c r="L39" s="298"/>
      <c r="M39" s="298"/>
      <c r="N39" s="258"/>
      <c r="O39" s="216"/>
    </row>
    <row r="40" spans="1:15" x14ac:dyDescent="0.25">
      <c r="A40" s="222"/>
      <c r="B40" s="216"/>
      <c r="C40" s="216"/>
      <c r="D40" s="216"/>
      <c r="E40" s="536"/>
      <c r="F40" s="536"/>
      <c r="G40" s="534"/>
      <c r="H40" s="216"/>
      <c r="I40" s="216"/>
      <c r="J40" s="298"/>
      <c r="K40" s="216"/>
      <c r="L40" s="216"/>
      <c r="M40" s="216"/>
      <c r="N40" s="218"/>
      <c r="O40" s="216"/>
    </row>
    <row r="41" spans="1:15" x14ac:dyDescent="0.25">
      <c r="A41" s="222"/>
      <c r="B41" s="216"/>
      <c r="C41" s="216"/>
      <c r="D41" s="216"/>
      <c r="E41" s="536"/>
      <c r="F41" s="536"/>
      <c r="G41" s="534"/>
      <c r="H41" s="216"/>
      <c r="I41" s="216"/>
      <c r="J41" s="298"/>
      <c r="K41" s="216"/>
      <c r="L41" s="216"/>
      <c r="M41" s="216"/>
      <c r="N41" s="218"/>
      <c r="O41" s="216"/>
    </row>
    <row r="42" spans="1:15" x14ac:dyDescent="0.25">
      <c r="A42" s="217"/>
      <c r="B42" s="218"/>
      <c r="C42" s="218"/>
      <c r="D42" s="218"/>
      <c r="E42" s="467"/>
      <c r="F42" s="536"/>
      <c r="G42" s="534"/>
      <c r="H42" s="216"/>
      <c r="I42" s="216"/>
      <c r="J42" s="298"/>
      <c r="K42" s="216"/>
      <c r="L42" s="216"/>
      <c r="M42" s="216"/>
      <c r="N42" s="218"/>
      <c r="O42" s="216"/>
    </row>
    <row r="43" spans="1:15" x14ac:dyDescent="0.25">
      <c r="A43" s="222"/>
      <c r="B43" s="216"/>
      <c r="C43" s="216"/>
      <c r="D43" s="216"/>
      <c r="E43" s="536"/>
      <c r="F43" s="536"/>
      <c r="G43" s="534"/>
      <c r="H43" s="216"/>
      <c r="I43" s="216"/>
      <c r="J43" s="298"/>
      <c r="K43" s="216"/>
      <c r="L43" s="216"/>
      <c r="M43" s="216"/>
      <c r="N43" s="218"/>
      <c r="O43" s="216"/>
    </row>
    <row r="44" spans="1:15" x14ac:dyDescent="0.25">
      <c r="A44" s="222"/>
      <c r="B44" s="216"/>
      <c r="C44" s="216"/>
      <c r="D44" s="216"/>
      <c r="E44" s="536"/>
      <c r="F44" s="536"/>
      <c r="G44" s="534"/>
      <c r="H44" s="216"/>
      <c r="I44" s="216"/>
      <c r="J44" s="298"/>
      <c r="K44" s="216"/>
      <c r="L44" s="216"/>
      <c r="M44" s="216"/>
      <c r="N44" s="218"/>
      <c r="O44" s="216"/>
    </row>
    <row r="45" spans="1:15" x14ac:dyDescent="0.25">
      <c r="A45" s="217"/>
      <c r="B45" s="216"/>
      <c r="C45" s="216"/>
      <c r="D45" s="216"/>
      <c r="E45" s="460"/>
      <c r="F45" s="536"/>
      <c r="G45" s="534"/>
      <c r="H45" s="216"/>
      <c r="I45" s="216"/>
      <c r="J45" s="298"/>
      <c r="K45" s="216"/>
      <c r="L45" s="216"/>
      <c r="M45" s="216"/>
      <c r="N45" s="218"/>
      <c r="O45" s="216"/>
    </row>
    <row r="46" spans="1:15" x14ac:dyDescent="0.25">
      <c r="A46" s="217"/>
      <c r="B46" s="218"/>
      <c r="C46" s="218"/>
      <c r="D46" s="218"/>
      <c r="E46" s="240"/>
      <c r="F46" s="536"/>
      <c r="G46" s="534"/>
      <c r="H46" s="216"/>
      <c r="I46" s="216"/>
      <c r="J46" s="298"/>
      <c r="K46" s="216"/>
      <c r="L46" s="216"/>
      <c r="M46" s="216"/>
      <c r="N46" s="218"/>
      <c r="O46" s="216"/>
    </row>
    <row r="47" spans="1:15" x14ac:dyDescent="0.25">
      <c r="A47" s="222"/>
      <c r="B47" s="216"/>
      <c r="C47" s="216"/>
      <c r="D47" s="216"/>
      <c r="E47" s="536"/>
      <c r="F47" s="536"/>
      <c r="G47" s="534"/>
      <c r="H47" s="216"/>
      <c r="I47" s="216"/>
      <c r="J47" s="298"/>
      <c r="K47" s="216"/>
      <c r="L47" s="216"/>
      <c r="M47" s="216"/>
      <c r="N47" s="218"/>
      <c r="O47" s="216"/>
    </row>
    <row r="48" spans="1:15" x14ac:dyDescent="0.25">
      <c r="A48" s="222"/>
      <c r="B48" s="216"/>
      <c r="C48" s="216"/>
      <c r="D48" s="216"/>
      <c r="E48" s="536"/>
      <c r="F48" s="536"/>
      <c r="G48" s="534"/>
      <c r="H48" s="216"/>
      <c r="I48" s="216"/>
      <c r="J48" s="298"/>
      <c r="K48" s="216"/>
      <c r="L48" s="216"/>
      <c r="M48" s="216"/>
      <c r="N48" s="218"/>
      <c r="O48" s="216"/>
    </row>
    <row r="49" spans="1:15" x14ac:dyDescent="0.25">
      <c r="A49" s="222"/>
      <c r="B49" s="216"/>
      <c r="C49" s="216"/>
      <c r="D49" s="216"/>
      <c r="E49" s="536"/>
      <c r="F49" s="536"/>
      <c r="G49" s="534"/>
      <c r="H49" s="216"/>
      <c r="I49" s="216"/>
      <c r="J49" s="298"/>
      <c r="K49" s="216"/>
      <c r="L49" s="216"/>
      <c r="M49" s="216"/>
      <c r="N49" s="218"/>
      <c r="O49" s="216"/>
    </row>
    <row r="50" spans="1:15" x14ac:dyDescent="0.25">
      <c r="A50" s="222"/>
      <c r="B50" s="216"/>
      <c r="C50" s="216"/>
      <c r="D50" s="216"/>
      <c r="E50" s="536"/>
      <c r="F50" s="536"/>
      <c r="G50" s="534"/>
      <c r="H50" s="216"/>
      <c r="I50" s="216"/>
      <c r="J50" s="298"/>
      <c r="K50" s="216"/>
      <c r="L50" s="216"/>
      <c r="M50" s="216"/>
      <c r="N50" s="218"/>
      <c r="O50" s="216"/>
    </row>
    <row r="51" spans="1:15" x14ac:dyDescent="0.25">
      <c r="A51" s="217"/>
      <c r="B51" s="218"/>
      <c r="C51" s="218"/>
      <c r="D51" s="218"/>
      <c r="E51" s="240"/>
      <c r="F51" s="536"/>
      <c r="G51" s="534"/>
      <c r="H51" s="216"/>
      <c r="I51" s="216"/>
      <c r="J51" s="298"/>
      <c r="K51" s="216"/>
      <c r="L51" s="216"/>
      <c r="M51" s="216"/>
      <c r="N51" s="218"/>
      <c r="O51" s="216"/>
    </row>
    <row r="52" spans="1:15" x14ac:dyDescent="0.25">
      <c r="A52" s="222"/>
      <c r="B52" s="216"/>
      <c r="C52" s="216"/>
      <c r="D52" s="216"/>
      <c r="E52" s="536"/>
      <c r="F52" s="536"/>
      <c r="G52" s="534"/>
      <c r="H52" s="216"/>
      <c r="I52" s="216"/>
      <c r="J52" s="298"/>
      <c r="K52" s="216"/>
      <c r="L52" s="216"/>
      <c r="M52" s="216"/>
      <c r="N52" s="218"/>
      <c r="O52" s="216"/>
    </row>
    <row r="53" spans="1:15" x14ac:dyDescent="0.25">
      <c r="A53" s="222"/>
      <c r="B53" s="216"/>
      <c r="C53" s="216"/>
      <c r="D53" s="216"/>
      <c r="E53" s="536"/>
      <c r="F53" s="536"/>
      <c r="G53" s="534"/>
      <c r="H53" s="216"/>
      <c r="I53" s="216"/>
      <c r="J53" s="298"/>
      <c r="K53" s="216"/>
      <c r="L53" s="216"/>
      <c r="M53" s="216"/>
      <c r="N53" s="218"/>
      <c r="O53" s="216"/>
    </row>
    <row r="54" spans="1:15" x14ac:dyDescent="0.25">
      <c r="A54" s="222"/>
      <c r="B54" s="216"/>
      <c r="C54" s="216"/>
      <c r="D54" s="216"/>
      <c r="E54" s="536"/>
      <c r="F54" s="582"/>
      <c r="G54" s="534"/>
      <c r="H54" s="216"/>
      <c r="I54" s="216"/>
      <c r="J54" s="298"/>
      <c r="K54" s="216"/>
      <c r="L54" s="216"/>
      <c r="M54" s="216"/>
      <c r="N54" s="218"/>
      <c r="O54" s="216"/>
    </row>
    <row r="55" spans="1:15" x14ac:dyDescent="0.25">
      <c r="A55" s="222"/>
      <c r="B55" s="216"/>
      <c r="C55" s="216"/>
      <c r="D55" s="216"/>
      <c r="E55" s="536"/>
      <c r="F55" s="582"/>
      <c r="G55" s="534"/>
      <c r="H55" s="216"/>
      <c r="I55" s="216"/>
      <c r="J55" s="298"/>
      <c r="K55" s="216"/>
      <c r="L55" s="216"/>
      <c r="M55" s="216"/>
      <c r="N55" s="218"/>
      <c r="O55" s="216"/>
    </row>
    <row r="56" spans="1:15" x14ac:dyDescent="0.25">
      <c r="A56" s="217"/>
      <c r="B56" s="218"/>
      <c r="C56" s="218"/>
      <c r="D56" s="218"/>
      <c r="E56" s="536"/>
      <c r="F56" s="670"/>
      <c r="G56" s="534"/>
      <c r="H56" s="216"/>
      <c r="I56" s="216"/>
      <c r="J56" s="298"/>
      <c r="K56" s="216"/>
      <c r="L56" s="216"/>
      <c r="M56" s="216"/>
      <c r="N56" s="218"/>
      <c r="O56" s="216"/>
    </row>
    <row r="57" spans="1:15" x14ac:dyDescent="0.25">
      <c r="A57" s="217"/>
      <c r="B57" s="218"/>
      <c r="C57" s="218"/>
      <c r="D57" s="218"/>
      <c r="E57" s="534"/>
      <c r="F57" s="240"/>
      <c r="G57" s="534"/>
      <c r="H57" s="216"/>
      <c r="I57" s="216"/>
      <c r="J57" s="298"/>
      <c r="K57" s="216"/>
      <c r="L57" s="216"/>
      <c r="M57" s="216"/>
      <c r="N57" s="218"/>
      <c r="O57" s="216"/>
    </row>
    <row r="58" spans="1:15" x14ac:dyDescent="0.25">
      <c r="A58" s="217"/>
      <c r="B58" s="218"/>
      <c r="C58" s="218"/>
      <c r="D58" s="218"/>
      <c r="E58" s="534"/>
      <c r="F58" s="240"/>
      <c r="G58" s="534"/>
      <c r="H58" s="216"/>
      <c r="I58" s="216"/>
      <c r="J58" s="298"/>
      <c r="K58" s="216"/>
      <c r="L58" s="216"/>
      <c r="M58" s="216"/>
      <c r="N58" s="218"/>
      <c r="O58" s="216"/>
    </row>
    <row r="59" spans="1:15" x14ac:dyDescent="0.25">
      <c r="A59" s="217"/>
      <c r="B59" s="218"/>
      <c r="C59" s="218"/>
      <c r="D59" s="218"/>
      <c r="E59" s="534"/>
      <c r="F59" s="240"/>
      <c r="G59" s="534"/>
      <c r="H59" s="216"/>
      <c r="I59" s="216"/>
      <c r="J59" s="298"/>
      <c r="K59" s="216"/>
      <c r="L59" s="216"/>
      <c r="M59" s="216"/>
      <c r="N59" s="218"/>
      <c r="O59" s="216"/>
    </row>
    <row r="60" spans="1:15" x14ac:dyDescent="0.25">
      <c r="A60" s="217"/>
      <c r="B60" s="218"/>
      <c r="C60" s="218"/>
      <c r="D60" s="218"/>
      <c r="E60" s="534"/>
      <c r="F60" s="240"/>
      <c r="G60" s="534"/>
      <c r="H60" s="216"/>
      <c r="I60" s="216"/>
      <c r="J60" s="298"/>
      <c r="K60" s="216"/>
      <c r="L60" s="216"/>
      <c r="M60" s="216"/>
      <c r="N60" s="218"/>
      <c r="O60" s="216"/>
    </row>
    <row r="61" spans="1:15" x14ac:dyDescent="0.25">
      <c r="A61" s="217"/>
      <c r="B61" s="218"/>
      <c r="C61" s="218"/>
      <c r="D61" s="218"/>
      <c r="E61" s="534"/>
      <c r="F61" s="240"/>
      <c r="G61" s="534"/>
      <c r="H61" s="216"/>
      <c r="I61" s="216"/>
      <c r="J61" s="298"/>
      <c r="K61" s="216"/>
      <c r="L61" s="216"/>
      <c r="M61" s="216"/>
      <c r="N61" s="218"/>
      <c r="O61" s="216"/>
    </row>
    <row r="62" spans="1:15" x14ac:dyDescent="0.25">
      <c r="A62" s="217"/>
      <c r="B62" s="218"/>
      <c r="C62" s="218"/>
      <c r="D62" s="218"/>
      <c r="E62" s="534"/>
      <c r="F62" s="240"/>
      <c r="G62" s="534"/>
      <c r="H62" s="216"/>
      <c r="I62" s="216"/>
      <c r="J62" s="298"/>
      <c r="K62" s="216"/>
      <c r="L62" s="216"/>
      <c r="M62" s="216"/>
      <c r="N62" s="218"/>
      <c r="O62" s="216"/>
    </row>
    <row r="63" spans="1:15" x14ac:dyDescent="0.25">
      <c r="A63" s="217"/>
      <c r="B63" s="218"/>
      <c r="C63" s="218"/>
      <c r="D63" s="218"/>
      <c r="E63" s="534"/>
      <c r="F63" s="240"/>
      <c r="G63" s="534"/>
      <c r="H63" s="216"/>
      <c r="I63" s="216"/>
      <c r="J63" s="298"/>
      <c r="K63" s="216"/>
      <c r="L63" s="216"/>
      <c r="M63" s="216"/>
      <c r="N63" s="218"/>
      <c r="O63" s="216"/>
    </row>
    <row r="64" spans="1:15" x14ac:dyDescent="0.25">
      <c r="A64" s="217"/>
      <c r="B64" s="218"/>
      <c r="C64" s="218"/>
      <c r="D64" s="218"/>
      <c r="E64" s="534"/>
      <c r="F64" s="240"/>
      <c r="G64" s="534"/>
      <c r="H64" s="216"/>
      <c r="I64" s="216"/>
      <c r="J64" s="298"/>
      <c r="K64" s="216"/>
      <c r="L64" s="216"/>
      <c r="M64" s="216"/>
      <c r="N64" s="218"/>
      <c r="O64" s="216"/>
    </row>
    <row r="65" spans="1:15" x14ac:dyDescent="0.25">
      <c r="A65" s="217"/>
      <c r="B65" s="218"/>
      <c r="C65" s="218"/>
      <c r="D65" s="218"/>
      <c r="E65" s="534"/>
      <c r="F65" s="240"/>
      <c r="G65" s="534"/>
      <c r="H65" s="216"/>
      <c r="I65" s="216"/>
      <c r="J65" s="298"/>
      <c r="K65" s="216"/>
      <c r="L65" s="216"/>
      <c r="M65" s="216"/>
      <c r="N65" s="218"/>
      <c r="O65" s="216"/>
    </row>
    <row r="66" spans="1:15" x14ac:dyDescent="0.25">
      <c r="A66" s="217"/>
      <c r="B66" s="218"/>
      <c r="C66" s="218"/>
      <c r="D66" s="218"/>
      <c r="E66" s="534"/>
      <c r="F66" s="240"/>
      <c r="G66" s="534"/>
      <c r="H66" s="216"/>
      <c r="I66" s="216"/>
      <c r="J66" s="298"/>
      <c r="K66" s="216"/>
      <c r="L66" s="216"/>
      <c r="M66" s="216"/>
      <c r="N66" s="218"/>
      <c r="O66" s="216"/>
    </row>
    <row r="67" spans="1:15" x14ac:dyDescent="0.25">
      <c r="A67" s="217"/>
      <c r="B67" s="218"/>
      <c r="C67" s="218"/>
      <c r="D67" s="218"/>
      <c r="E67" s="534"/>
      <c r="F67" s="240"/>
      <c r="G67" s="534"/>
      <c r="H67" s="216"/>
      <c r="I67" s="216"/>
      <c r="J67" s="298"/>
      <c r="K67" s="216"/>
      <c r="L67" s="216"/>
      <c r="M67" s="216"/>
      <c r="N67" s="218"/>
      <c r="O67" s="216"/>
    </row>
    <row r="68" spans="1:15" x14ac:dyDescent="0.25">
      <c r="A68" s="217"/>
      <c r="B68" s="218"/>
      <c r="C68" s="218"/>
      <c r="D68" s="218"/>
      <c r="E68" s="534"/>
      <c r="F68" s="240"/>
      <c r="G68" s="534"/>
      <c r="H68" s="216"/>
      <c r="I68" s="216"/>
      <c r="J68" s="298"/>
      <c r="K68" s="216"/>
      <c r="L68" s="216"/>
      <c r="M68" s="216"/>
      <c r="N68" s="218"/>
      <c r="O68" s="216"/>
    </row>
    <row r="69" spans="1:15" x14ac:dyDescent="0.25">
      <c r="A69" s="217"/>
      <c r="B69" s="218"/>
      <c r="C69" s="218"/>
      <c r="D69" s="218"/>
      <c r="E69" s="534"/>
      <c r="F69" s="240"/>
      <c r="G69" s="534"/>
      <c r="H69" s="216"/>
      <c r="I69" s="216"/>
      <c r="J69" s="298"/>
      <c r="K69" s="216"/>
      <c r="L69" s="216"/>
      <c r="M69" s="216"/>
      <c r="N69" s="218"/>
      <c r="O69" s="216"/>
    </row>
    <row r="70" spans="1:15" x14ac:dyDescent="0.25">
      <c r="A70" s="222"/>
      <c r="B70" s="216"/>
      <c r="C70" s="216"/>
      <c r="D70" s="216"/>
      <c r="E70" s="240"/>
      <c r="F70" s="240"/>
      <c r="G70" s="534"/>
      <c r="H70" s="216"/>
      <c r="I70" s="216"/>
      <c r="J70" s="298"/>
      <c r="K70" s="216"/>
      <c r="L70" s="216"/>
      <c r="M70" s="216"/>
      <c r="N70" s="218"/>
      <c r="O70" s="216"/>
    </row>
    <row r="71" spans="1:15" x14ac:dyDescent="0.25">
      <c r="A71" s="222"/>
      <c r="B71" s="216"/>
      <c r="C71" s="216"/>
      <c r="D71" s="216"/>
      <c r="E71" s="536"/>
      <c r="F71" s="536"/>
      <c r="G71" s="534"/>
      <c r="H71" s="216"/>
      <c r="I71" s="216"/>
      <c r="J71" s="298"/>
      <c r="K71" s="216"/>
      <c r="L71" s="216"/>
      <c r="M71" s="216"/>
      <c r="N71" s="218"/>
      <c r="O71" s="216"/>
    </row>
    <row r="72" spans="1:15" x14ac:dyDescent="0.25">
      <c r="A72" s="222"/>
      <c r="B72" s="216"/>
      <c r="C72" s="216"/>
      <c r="D72" s="216"/>
      <c r="E72" s="536"/>
      <c r="F72" s="536"/>
      <c r="G72" s="534"/>
      <c r="H72" s="216"/>
      <c r="I72" s="216"/>
      <c r="J72" s="298"/>
      <c r="K72" s="216"/>
      <c r="L72" s="216"/>
      <c r="M72" s="216"/>
      <c r="N72" s="218"/>
      <c r="O72" s="216"/>
    </row>
    <row r="73" spans="1:15" x14ac:dyDescent="0.25">
      <c r="A73" s="222"/>
      <c r="B73" s="216"/>
      <c r="C73" s="216"/>
      <c r="D73" s="216"/>
      <c r="E73" s="536"/>
      <c r="F73" s="536"/>
      <c r="G73" s="534"/>
      <c r="H73" s="216"/>
      <c r="I73" s="216"/>
      <c r="J73" s="298"/>
      <c r="K73" s="216"/>
      <c r="L73" s="216"/>
      <c r="M73" s="216"/>
      <c r="N73" s="218"/>
      <c r="O73" s="216"/>
    </row>
    <row r="74" spans="1:15" x14ac:dyDescent="0.25">
      <c r="A74" s="222"/>
      <c r="B74" s="216"/>
      <c r="C74" s="216"/>
      <c r="D74" s="216"/>
      <c r="E74" s="536"/>
      <c r="F74" s="536"/>
      <c r="G74" s="534"/>
      <c r="H74" s="216"/>
      <c r="I74" s="216"/>
      <c r="J74" s="298"/>
      <c r="K74" s="216"/>
      <c r="L74" s="216"/>
      <c r="M74" s="216"/>
      <c r="N74" s="218"/>
      <c r="O74" s="216"/>
    </row>
    <row r="75" spans="1:15" x14ac:dyDescent="0.25">
      <c r="A75" s="217"/>
      <c r="B75" s="218"/>
      <c r="C75" s="218"/>
      <c r="D75" s="218"/>
      <c r="E75" s="536"/>
      <c r="F75" s="536"/>
      <c r="G75" s="534"/>
      <c r="H75" s="216"/>
      <c r="I75" s="216"/>
      <c r="J75" s="298"/>
      <c r="K75" s="216"/>
      <c r="L75" s="216"/>
      <c r="M75" s="216"/>
      <c r="N75" s="218"/>
      <c r="O75" s="216"/>
    </row>
    <row r="76" spans="1:15" x14ac:dyDescent="0.25">
      <c r="A76" s="217"/>
      <c r="B76" s="216"/>
      <c r="C76" s="216"/>
      <c r="D76" s="216"/>
      <c r="E76" s="536"/>
      <c r="F76" s="536"/>
      <c r="G76" s="534"/>
      <c r="H76" s="216"/>
      <c r="I76" s="216"/>
      <c r="J76" s="298"/>
      <c r="K76" s="216"/>
      <c r="L76" s="216"/>
      <c r="M76" s="216"/>
      <c r="N76" s="218"/>
      <c r="O76" s="216"/>
    </row>
    <row r="77" spans="1:15" x14ac:dyDescent="0.25">
      <c r="A77" s="217"/>
      <c r="B77" s="216"/>
      <c r="C77" s="216"/>
      <c r="D77" s="216"/>
      <c r="E77" s="536"/>
      <c r="F77" s="536"/>
      <c r="G77" s="534"/>
      <c r="H77" s="216"/>
      <c r="I77" s="216"/>
      <c r="J77" s="298"/>
      <c r="K77" s="216"/>
      <c r="L77" s="216"/>
      <c r="M77" s="216"/>
      <c r="N77" s="218"/>
      <c r="O77" s="216"/>
    </row>
    <row r="78" spans="1:15" x14ac:dyDescent="0.25">
      <c r="A78" s="217"/>
      <c r="B78" s="216"/>
      <c r="C78" s="216"/>
      <c r="D78" s="216"/>
      <c r="E78" s="536"/>
      <c r="F78" s="536"/>
      <c r="G78" s="534"/>
      <c r="H78" s="216"/>
      <c r="I78" s="216"/>
      <c r="J78" s="298"/>
      <c r="K78" s="216"/>
      <c r="L78" s="216"/>
      <c r="M78" s="216"/>
      <c r="N78" s="218"/>
      <c r="O78" s="216"/>
    </row>
    <row r="79" spans="1:15" x14ac:dyDescent="0.25">
      <c r="A79" s="217"/>
      <c r="B79" s="216"/>
      <c r="C79" s="216"/>
      <c r="D79" s="216"/>
      <c r="E79" s="536"/>
      <c r="F79" s="536"/>
      <c r="G79" s="534"/>
      <c r="H79" s="216"/>
      <c r="I79" s="216"/>
      <c r="J79" s="298"/>
      <c r="K79" s="216"/>
      <c r="L79" s="216"/>
      <c r="M79" s="216"/>
      <c r="N79" s="218"/>
      <c r="O79" s="216"/>
    </row>
    <row r="80" spans="1:15" x14ac:dyDescent="0.25">
      <c r="A80" s="217"/>
      <c r="B80" s="218"/>
      <c r="C80" s="218"/>
      <c r="D80" s="218"/>
      <c r="E80" s="240"/>
      <c r="F80" s="460"/>
      <c r="G80" s="534"/>
      <c r="H80" s="216"/>
      <c r="I80" s="216"/>
      <c r="J80" s="298"/>
      <c r="K80" s="216"/>
      <c r="L80" s="216"/>
      <c r="M80" s="216"/>
      <c r="N80" s="218"/>
      <c r="O80" s="216"/>
    </row>
    <row r="81" spans="1:15" x14ac:dyDescent="0.25">
      <c r="A81" s="216"/>
      <c r="B81" s="216"/>
      <c r="C81" s="216"/>
      <c r="D81" s="216"/>
      <c r="E81" s="240"/>
      <c r="F81" s="240"/>
      <c r="G81" s="534"/>
      <c r="H81" s="216"/>
      <c r="I81" s="216"/>
      <c r="J81" s="216"/>
      <c r="K81" s="216"/>
      <c r="L81" s="216"/>
      <c r="M81" s="216"/>
      <c r="N81" s="218"/>
      <c r="O81" s="216"/>
    </row>
    <row r="82" spans="1:15" x14ac:dyDescent="0.25">
      <c r="A82" s="216"/>
      <c r="B82" s="216"/>
      <c r="C82" s="216"/>
      <c r="D82" s="216"/>
      <c r="E82" s="582"/>
      <c r="F82" s="582"/>
      <c r="G82" s="534"/>
      <c r="H82" s="216"/>
      <c r="I82" s="216"/>
      <c r="J82" s="216"/>
      <c r="K82" s="216"/>
      <c r="L82" s="216"/>
      <c r="M82" s="216"/>
      <c r="N82" s="218"/>
      <c r="O82" s="216"/>
    </row>
    <row r="83" spans="1:15" x14ac:dyDescent="0.25">
      <c r="A83" s="216"/>
      <c r="B83" s="216"/>
      <c r="C83" s="216"/>
      <c r="D83" s="216"/>
      <c r="E83" s="582"/>
      <c r="F83" s="582"/>
      <c r="G83" s="534"/>
      <c r="H83" s="216"/>
      <c r="I83" s="216"/>
      <c r="J83" s="216"/>
      <c r="K83" s="216"/>
      <c r="L83" s="216"/>
      <c r="M83" s="216"/>
      <c r="N83" s="218"/>
      <c r="O83" s="216"/>
    </row>
    <row r="84" spans="1:15" x14ac:dyDescent="0.25">
      <c r="A84" s="216"/>
      <c r="B84" s="216"/>
      <c r="C84" s="216"/>
      <c r="D84" s="216"/>
      <c r="E84" s="582"/>
      <c r="F84" s="582"/>
      <c r="G84" s="534"/>
      <c r="H84" s="216"/>
      <c r="I84" s="216"/>
      <c r="J84" s="216"/>
      <c r="K84" s="216"/>
      <c r="L84" s="216"/>
      <c r="M84" s="216"/>
      <c r="N84" s="218"/>
      <c r="O84" s="216"/>
    </row>
    <row r="85" spans="1:15" x14ac:dyDescent="0.25">
      <c r="A85" s="668"/>
      <c r="B85" s="668"/>
      <c r="C85" s="668"/>
      <c r="D85" s="668"/>
      <c r="E85" s="543"/>
      <c r="F85" s="543"/>
      <c r="G85" s="535"/>
      <c r="H85" s="668"/>
      <c r="I85" s="668"/>
      <c r="J85" s="668"/>
      <c r="K85" s="668" t="s">
        <v>74</v>
      </c>
      <c r="L85" s="668" t="s">
        <v>63</v>
      </c>
      <c r="M85" s="668"/>
      <c r="N85" s="669"/>
    </row>
    <row r="86" spans="1:15" x14ac:dyDescent="0.25">
      <c r="A86" s="202"/>
      <c r="B86" s="202"/>
      <c r="C86" s="202"/>
      <c r="D86" s="202"/>
      <c r="E86" s="540"/>
      <c r="F86" s="540"/>
      <c r="G86" s="533"/>
      <c r="H86" s="202"/>
      <c r="I86" s="202"/>
      <c r="J86" s="202"/>
      <c r="K86" s="202" t="s">
        <v>74</v>
      </c>
      <c r="L86" s="202" t="s">
        <v>63</v>
      </c>
      <c r="M86" s="202"/>
      <c r="N86" s="108"/>
    </row>
    <row r="87" spans="1:15" x14ac:dyDescent="0.25">
      <c r="A87" s="202"/>
      <c r="B87" s="202"/>
      <c r="C87" s="202"/>
      <c r="D87" s="202"/>
      <c r="E87" s="540"/>
      <c r="F87" s="540"/>
      <c r="G87" s="533"/>
      <c r="H87" s="202"/>
      <c r="I87" s="202"/>
      <c r="J87" s="202"/>
      <c r="K87" s="202" t="s">
        <v>74</v>
      </c>
      <c r="L87" s="202" t="s">
        <v>63</v>
      </c>
      <c r="M87" s="202"/>
      <c r="N87" s="108"/>
    </row>
    <row r="88" spans="1:15" x14ac:dyDescent="0.25">
      <c r="A88" s="202"/>
      <c r="B88" s="202"/>
      <c r="C88" s="202"/>
      <c r="D88" s="202"/>
      <c r="E88" s="540"/>
      <c r="F88" s="540"/>
      <c r="G88" s="533"/>
      <c r="H88" s="202"/>
      <c r="I88" s="202"/>
      <c r="J88" s="202"/>
      <c r="K88" s="202" t="s">
        <v>74</v>
      </c>
      <c r="L88" s="202" t="s">
        <v>63</v>
      </c>
      <c r="M88" s="202"/>
      <c r="N88" s="108"/>
    </row>
    <row r="89" spans="1:15" x14ac:dyDescent="0.25">
      <c r="A89" s="202"/>
      <c r="B89" s="202"/>
      <c r="C89" s="202"/>
      <c r="D89" s="202"/>
      <c r="E89" s="540"/>
      <c r="F89" s="540"/>
      <c r="G89" s="533"/>
      <c r="H89" s="202"/>
      <c r="I89" s="202"/>
      <c r="J89" s="202"/>
      <c r="K89" s="202" t="s">
        <v>74</v>
      </c>
      <c r="L89" s="202" t="s">
        <v>63</v>
      </c>
      <c r="M89" s="202"/>
      <c r="N89" s="108"/>
    </row>
    <row r="90" spans="1:15" x14ac:dyDescent="0.25">
      <c r="A90" s="202"/>
      <c r="B90" s="202"/>
      <c r="C90" s="202"/>
      <c r="D90" s="202"/>
      <c r="E90" s="540"/>
      <c r="F90" s="540"/>
      <c r="G90" s="533"/>
      <c r="H90" s="202"/>
      <c r="I90" s="202"/>
      <c r="J90" s="202"/>
      <c r="K90" s="202" t="s">
        <v>74</v>
      </c>
      <c r="L90" s="202" t="s">
        <v>63</v>
      </c>
      <c r="M90" s="202"/>
      <c r="N90" s="108"/>
    </row>
    <row r="91" spans="1:15" x14ac:dyDescent="0.25">
      <c r="A91" s="202"/>
      <c r="B91" s="202"/>
      <c r="C91" s="202"/>
      <c r="D91" s="202"/>
      <c r="E91" s="540"/>
      <c r="F91" s="540"/>
      <c r="G91" s="534"/>
      <c r="H91" s="202"/>
      <c r="I91" s="202"/>
      <c r="J91" s="202"/>
      <c r="K91" s="202"/>
      <c r="L91" s="202"/>
      <c r="M91" s="202"/>
      <c r="N91" s="108"/>
    </row>
    <row r="92" spans="1:15" x14ac:dyDescent="0.25">
      <c r="A92" s="202"/>
      <c r="B92" s="202"/>
      <c r="C92" s="202"/>
      <c r="D92" s="202"/>
      <c r="E92" s="540"/>
      <c r="F92" s="540"/>
      <c r="G92" s="534"/>
      <c r="H92" s="202"/>
      <c r="I92" s="202"/>
      <c r="J92" s="202"/>
      <c r="K92" s="202"/>
      <c r="L92" s="202"/>
      <c r="M92" s="202"/>
      <c r="N92" s="108"/>
    </row>
    <row r="93" spans="1:15" x14ac:dyDescent="0.25">
      <c r="A93" s="202"/>
      <c r="B93" s="202"/>
      <c r="C93" s="202"/>
      <c r="D93" s="202"/>
      <c r="E93" s="540"/>
      <c r="F93" s="540"/>
      <c r="G93" s="534"/>
      <c r="H93" s="202"/>
      <c r="I93" s="202"/>
      <c r="J93" s="202"/>
      <c r="K93" s="202"/>
      <c r="L93" s="202"/>
      <c r="M93" s="202"/>
      <c r="N93" s="108"/>
    </row>
    <row r="94" spans="1:15" x14ac:dyDescent="0.25">
      <c r="A94" s="202"/>
      <c r="B94" s="202"/>
      <c r="C94" s="202"/>
      <c r="D94" s="202"/>
      <c r="E94" s="540"/>
      <c r="F94" s="540"/>
      <c r="G94" s="534"/>
      <c r="H94" s="202"/>
      <c r="I94" s="202"/>
      <c r="J94" s="202"/>
      <c r="K94" s="202"/>
      <c r="L94" s="202"/>
      <c r="M94" s="202"/>
      <c r="N94" s="108"/>
    </row>
    <row r="95" spans="1:15" x14ac:dyDescent="0.25">
      <c r="A95" s="202"/>
      <c r="B95" s="202"/>
      <c r="C95" s="202"/>
      <c r="D95" s="202"/>
      <c r="E95" s="540"/>
      <c r="F95" s="540"/>
      <c r="G95" s="534"/>
      <c r="H95" s="202"/>
      <c r="I95" s="202"/>
      <c r="J95" s="202"/>
      <c r="K95" s="202"/>
      <c r="L95" s="202"/>
      <c r="M95" s="202"/>
      <c r="N95" s="108"/>
    </row>
    <row r="96" spans="1:15" x14ac:dyDescent="0.25">
      <c r="A96" s="202"/>
      <c r="B96" s="202"/>
      <c r="C96" s="202"/>
      <c r="D96" s="202"/>
      <c r="E96" s="540"/>
      <c r="F96" s="540"/>
      <c r="G96" s="534"/>
      <c r="H96" s="202"/>
      <c r="I96" s="202"/>
      <c r="J96" s="202"/>
      <c r="K96" s="202"/>
      <c r="L96" s="202"/>
      <c r="M96" s="202"/>
      <c r="N96" s="108"/>
    </row>
    <row r="97" spans="1:14" x14ac:dyDescent="0.25">
      <c r="A97" s="202"/>
      <c r="B97" s="202"/>
      <c r="C97" s="202"/>
      <c r="D97" s="202"/>
      <c r="E97" s="540"/>
      <c r="F97" s="540"/>
      <c r="G97" s="534"/>
      <c r="H97" s="202"/>
      <c r="I97" s="202"/>
      <c r="J97" s="202"/>
      <c r="K97" s="202"/>
      <c r="L97" s="202"/>
      <c r="M97" s="202"/>
      <c r="N97" s="108"/>
    </row>
    <row r="98" spans="1:14" x14ac:dyDescent="0.25">
      <c r="A98" s="202"/>
      <c r="B98" s="202"/>
      <c r="C98" s="202"/>
      <c r="D98" s="202"/>
      <c r="E98" s="540"/>
      <c r="F98" s="540"/>
      <c r="G98" s="534"/>
      <c r="H98" s="202"/>
      <c r="I98" s="202"/>
      <c r="J98" s="202"/>
      <c r="K98" s="202"/>
      <c r="L98" s="202"/>
      <c r="M98" s="202"/>
      <c r="N98" s="108"/>
    </row>
    <row r="99" spans="1:14" x14ac:dyDescent="0.25">
      <c r="A99" s="202"/>
      <c r="B99" s="202"/>
      <c r="C99" s="202"/>
      <c r="D99" s="202"/>
      <c r="E99" s="540"/>
      <c r="F99" s="540"/>
      <c r="G99" s="534"/>
      <c r="H99" s="202"/>
      <c r="I99" s="202"/>
      <c r="J99" s="202"/>
      <c r="K99" s="202"/>
      <c r="L99" s="202"/>
      <c r="M99" s="202"/>
      <c r="N99" s="108"/>
    </row>
    <row r="100" spans="1:14" x14ac:dyDescent="0.25">
      <c r="A100" s="202"/>
      <c r="B100" s="202"/>
      <c r="C100" s="202"/>
      <c r="D100" s="202"/>
      <c r="E100" s="540"/>
      <c r="F100" s="540"/>
      <c r="G100" s="534"/>
      <c r="H100" s="202"/>
      <c r="I100" s="202"/>
      <c r="J100" s="202"/>
      <c r="K100" s="202"/>
      <c r="L100" s="202"/>
      <c r="M100" s="202"/>
      <c r="N100" s="108"/>
    </row>
    <row r="101" spans="1:14" x14ac:dyDescent="0.25">
      <c r="A101" s="202"/>
      <c r="B101" s="202"/>
      <c r="C101" s="202"/>
      <c r="D101" s="202"/>
      <c r="E101" s="540"/>
      <c r="F101" s="540"/>
      <c r="G101" s="534"/>
      <c r="H101" s="202"/>
      <c r="I101" s="202"/>
      <c r="J101" s="202"/>
      <c r="K101" s="202"/>
      <c r="L101" s="202"/>
      <c r="M101" s="202"/>
      <c r="N101" s="108"/>
    </row>
    <row r="102" spans="1:14" x14ac:dyDescent="0.25">
      <c r="A102" s="202"/>
      <c r="B102" s="202"/>
      <c r="C102" s="202"/>
      <c r="D102" s="202"/>
      <c r="E102" s="540"/>
      <c r="F102" s="540"/>
      <c r="G102" s="534"/>
      <c r="H102" s="202"/>
      <c r="I102" s="202"/>
      <c r="J102" s="202"/>
      <c r="K102" s="202"/>
      <c r="L102" s="202"/>
      <c r="M102" s="202"/>
      <c r="N102" s="108"/>
    </row>
    <row r="103" spans="1:14" x14ac:dyDescent="0.25">
      <c r="A103" s="202"/>
      <c r="B103" s="202"/>
      <c r="C103" s="202"/>
      <c r="D103" s="202"/>
      <c r="E103" s="540"/>
      <c r="F103" s="540"/>
      <c r="G103" s="534"/>
      <c r="H103" s="202"/>
      <c r="I103" s="202"/>
      <c r="J103" s="202"/>
      <c r="K103" s="202"/>
      <c r="L103" s="202"/>
      <c r="M103" s="202"/>
      <c r="N103" s="108"/>
    </row>
    <row r="104" spans="1:14" x14ac:dyDescent="0.25">
      <c r="A104" s="202"/>
      <c r="B104" s="202"/>
      <c r="C104" s="202"/>
      <c r="D104" s="202"/>
      <c r="E104" s="540"/>
      <c r="F104" s="540"/>
      <c r="G104" s="534"/>
      <c r="H104" s="202"/>
      <c r="I104" s="202"/>
      <c r="J104" s="202"/>
      <c r="K104" s="202"/>
      <c r="L104" s="202"/>
      <c r="M104" s="202"/>
      <c r="N104" s="108"/>
    </row>
    <row r="105" spans="1:14" x14ac:dyDescent="0.25">
      <c r="A105" s="202"/>
      <c r="B105" s="202"/>
      <c r="C105" s="202"/>
      <c r="D105" s="202"/>
      <c r="E105" s="540"/>
      <c r="F105" s="540"/>
      <c r="G105" s="534"/>
      <c r="H105" s="202"/>
      <c r="I105" s="202"/>
      <c r="J105" s="202"/>
      <c r="K105" s="202"/>
      <c r="L105" s="202"/>
      <c r="M105" s="202"/>
      <c r="N105" s="108"/>
    </row>
    <row r="106" spans="1:14" x14ac:dyDescent="0.25">
      <c r="A106" s="202"/>
      <c r="B106" s="202"/>
      <c r="C106" s="202"/>
      <c r="D106" s="202"/>
      <c r="E106" s="540"/>
      <c r="F106" s="540"/>
      <c r="G106" s="534"/>
      <c r="H106" s="202"/>
      <c r="I106" s="202"/>
      <c r="J106" s="202"/>
      <c r="K106" s="202"/>
      <c r="L106" s="202"/>
      <c r="M106" s="202"/>
      <c r="N106" s="108"/>
    </row>
    <row r="107" spans="1:14" x14ac:dyDescent="0.25">
      <c r="A107" s="202"/>
      <c r="B107" s="202"/>
      <c r="C107" s="202"/>
      <c r="D107" s="202"/>
      <c r="E107" s="540"/>
      <c r="F107" s="540"/>
      <c r="G107" s="534"/>
      <c r="H107" s="202"/>
      <c r="I107" s="202"/>
      <c r="J107" s="202"/>
      <c r="K107" s="202"/>
      <c r="L107" s="202"/>
      <c r="M107" s="202"/>
      <c r="N107" s="108"/>
    </row>
    <row r="108" spans="1:14" x14ac:dyDescent="0.25">
      <c r="A108" s="202"/>
      <c r="B108" s="202"/>
      <c r="C108" s="202"/>
      <c r="D108" s="202"/>
      <c r="E108" s="540"/>
      <c r="F108" s="540"/>
      <c r="G108" s="534"/>
      <c r="H108" s="202"/>
      <c r="I108" s="202"/>
      <c r="J108" s="202"/>
      <c r="K108" s="202"/>
      <c r="L108" s="202"/>
      <c r="M108" s="202"/>
      <c r="N108" s="108"/>
    </row>
    <row r="109" spans="1:14" x14ac:dyDescent="0.25">
      <c r="A109" s="202"/>
      <c r="B109" s="202"/>
      <c r="C109" s="202"/>
      <c r="D109" s="202"/>
      <c r="E109" s="540"/>
      <c r="F109" s="540"/>
      <c r="G109" s="540"/>
      <c r="H109" s="202"/>
      <c r="I109" s="202"/>
      <c r="J109" s="202"/>
      <c r="K109" s="202"/>
      <c r="L109" s="202"/>
      <c r="M109" s="202"/>
      <c r="N109" s="108"/>
    </row>
    <row r="110" spans="1:14" x14ac:dyDescent="0.25">
      <c r="A110" s="202"/>
      <c r="B110" s="202"/>
      <c r="C110" s="202"/>
      <c r="D110" s="202"/>
      <c r="E110" s="540"/>
      <c r="F110" s="540"/>
      <c r="G110" s="540"/>
      <c r="H110" s="202"/>
      <c r="I110" s="202"/>
      <c r="J110" s="202"/>
      <c r="K110" s="202"/>
      <c r="L110" s="202"/>
      <c r="M110" s="202"/>
      <c r="N110" s="108"/>
    </row>
    <row r="111" spans="1:14" x14ac:dyDescent="0.25">
      <c r="A111" s="202"/>
      <c r="B111" s="202"/>
      <c r="C111" s="202"/>
      <c r="D111" s="202"/>
      <c r="E111" s="540"/>
      <c r="F111" s="540"/>
      <c r="G111" s="540"/>
      <c r="H111" s="202"/>
      <c r="I111" s="202"/>
      <c r="J111" s="202"/>
      <c r="K111" s="202"/>
      <c r="L111" s="202"/>
      <c r="M111" s="202"/>
      <c r="N111" s="108"/>
    </row>
    <row r="112" spans="1:14" x14ac:dyDescent="0.25">
      <c r="A112" s="202"/>
      <c r="B112" s="202"/>
      <c r="C112" s="202"/>
      <c r="D112" s="202"/>
      <c r="E112" s="540"/>
      <c r="F112" s="540"/>
      <c r="G112" s="540"/>
      <c r="H112" s="202"/>
      <c r="I112" s="202"/>
      <c r="J112" s="202"/>
      <c r="K112" s="202"/>
      <c r="L112" s="202"/>
      <c r="M112" s="202"/>
      <c r="N112" s="108"/>
    </row>
    <row r="113" spans="1:14" x14ac:dyDescent="0.25">
      <c r="A113" s="202"/>
      <c r="B113" s="202"/>
      <c r="C113" s="202"/>
      <c r="D113" s="202"/>
      <c r="E113" s="540"/>
      <c r="F113" s="540"/>
      <c r="G113" s="540"/>
      <c r="H113" s="202"/>
      <c r="I113" s="202"/>
      <c r="J113" s="202"/>
      <c r="K113" s="202"/>
      <c r="L113" s="202"/>
      <c r="M113" s="202"/>
      <c r="N113" s="108"/>
    </row>
    <row r="114" spans="1:14" x14ac:dyDescent="0.25">
      <c r="A114" s="202"/>
      <c r="B114" s="202"/>
      <c r="C114" s="202"/>
      <c r="D114" s="202"/>
      <c r="E114" s="540"/>
      <c r="F114" s="540"/>
      <c r="G114" s="540"/>
      <c r="H114" s="202"/>
      <c r="I114" s="202"/>
      <c r="J114" s="202"/>
      <c r="K114" s="202"/>
      <c r="L114" s="202"/>
      <c r="M114" s="202"/>
      <c r="N114" s="108"/>
    </row>
    <row r="115" spans="1:14" x14ac:dyDescent="0.25">
      <c r="A115" s="202"/>
      <c r="B115" s="202"/>
      <c r="C115" s="202"/>
      <c r="D115" s="202"/>
      <c r="E115" s="540"/>
      <c r="F115" s="540"/>
      <c r="G115" s="540"/>
      <c r="H115" s="202"/>
      <c r="I115" s="202"/>
      <c r="J115" s="202"/>
      <c r="K115" s="202"/>
      <c r="L115" s="202"/>
      <c r="M115" s="202"/>
      <c r="N115" s="108"/>
    </row>
    <row r="116" spans="1:14" x14ac:dyDescent="0.25">
      <c r="A116" s="202"/>
      <c r="B116" s="202"/>
      <c r="C116" s="202"/>
      <c r="D116" s="202"/>
      <c r="E116" s="540"/>
      <c r="F116" s="540"/>
      <c r="G116" s="540"/>
      <c r="H116" s="202"/>
      <c r="I116" s="202"/>
      <c r="J116" s="202"/>
      <c r="K116" s="202"/>
      <c r="L116" s="202"/>
      <c r="M116" s="202"/>
      <c r="N116" s="108"/>
    </row>
    <row r="117" spans="1:14" x14ac:dyDescent="0.25">
      <c r="A117" s="202"/>
      <c r="B117" s="202"/>
      <c r="C117" s="202"/>
      <c r="D117" s="202"/>
      <c r="E117" s="540"/>
      <c r="F117" s="540"/>
      <c r="G117" s="540"/>
      <c r="H117" s="202"/>
      <c r="I117" s="202"/>
      <c r="J117" s="202"/>
      <c r="K117" s="202"/>
      <c r="L117" s="202"/>
      <c r="M117" s="202"/>
      <c r="N117" s="108"/>
    </row>
    <row r="118" spans="1:14" x14ac:dyDescent="0.25">
      <c r="A118" s="202"/>
      <c r="B118" s="202"/>
      <c r="C118" s="202"/>
      <c r="D118" s="202"/>
      <c r="E118" s="540"/>
      <c r="F118" s="540"/>
      <c r="G118" s="540"/>
      <c r="H118" s="202"/>
      <c r="I118" s="202"/>
      <c r="J118" s="202"/>
      <c r="K118" s="202"/>
      <c r="L118" s="202"/>
      <c r="M118" s="202"/>
      <c r="N118" s="108"/>
    </row>
    <row r="119" spans="1:14" x14ac:dyDescent="0.25">
      <c r="A119" s="202"/>
      <c r="B119" s="202"/>
      <c r="C119" s="202"/>
      <c r="D119" s="202"/>
      <c r="E119" s="540"/>
      <c r="F119" s="540"/>
      <c r="G119" s="540"/>
      <c r="H119" s="202"/>
      <c r="I119" s="202"/>
      <c r="J119" s="202"/>
      <c r="K119" s="202"/>
      <c r="L119" s="202"/>
      <c r="M119" s="202"/>
      <c r="N119" s="108"/>
    </row>
    <row r="120" spans="1:14" x14ac:dyDescent="0.25">
      <c r="I120" s="124"/>
      <c r="J120" s="124"/>
      <c r="K120" s="124"/>
      <c r="L120" s="124"/>
    </row>
    <row r="121" spans="1:14" x14ac:dyDescent="0.25">
      <c r="I121" s="124"/>
      <c r="J121" s="124"/>
      <c r="K121" s="124"/>
      <c r="L121" s="124"/>
    </row>
    <row r="122" spans="1:14" x14ac:dyDescent="0.25">
      <c r="I122" s="124"/>
      <c r="J122" s="124"/>
      <c r="K122" s="124"/>
      <c r="L122" s="124"/>
    </row>
    <row r="123" spans="1:14" x14ac:dyDescent="0.25">
      <c r="I123" s="124"/>
      <c r="J123" s="124"/>
      <c r="K123" s="124"/>
      <c r="L123" s="124"/>
    </row>
    <row r="124" spans="1:14" x14ac:dyDescent="0.25">
      <c r="I124" s="124"/>
      <c r="J124" s="124"/>
      <c r="K124" s="124"/>
      <c r="L124" s="124"/>
    </row>
    <row r="125" spans="1:14" x14ac:dyDescent="0.25">
      <c r="I125" s="124"/>
      <c r="J125" s="124"/>
      <c r="K125" s="124"/>
      <c r="L125" s="124"/>
    </row>
    <row r="126" spans="1:14" x14ac:dyDescent="0.25">
      <c r="I126" s="124"/>
      <c r="J126" s="124"/>
      <c r="K126" s="124"/>
      <c r="L126" s="124"/>
    </row>
    <row r="127" spans="1:14" x14ac:dyDescent="0.25">
      <c r="I127" s="124"/>
      <c r="J127" s="124"/>
      <c r="K127" s="124"/>
      <c r="L127" s="124"/>
    </row>
    <row r="128" spans="1:14"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sheetData>
  <mergeCells count="2">
    <mergeCell ref="A1:N1"/>
    <mergeCell ref="A2:N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47"/>
  <sheetViews>
    <sheetView topLeftCell="A86" zoomScale="117" zoomScaleNormal="85" workbookViewId="0">
      <selection activeCell="E96" sqref="E96"/>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541" bestFit="1" customWidth="1"/>
    <col min="7" max="7" width="18.7109375" style="541"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5" customFormat="1" ht="31.5" x14ac:dyDescent="0.25">
      <c r="A1" s="985" t="s">
        <v>45</v>
      </c>
      <c r="B1" s="985"/>
      <c r="C1" s="985"/>
      <c r="D1" s="985"/>
      <c r="E1" s="985"/>
      <c r="F1" s="985"/>
      <c r="G1" s="985"/>
      <c r="H1" s="985"/>
      <c r="I1" s="985"/>
      <c r="J1" s="985"/>
      <c r="K1" s="985"/>
      <c r="L1" s="985"/>
      <c r="M1" s="985"/>
      <c r="N1" s="985"/>
    </row>
    <row r="2" spans="1:14" s="85" customFormat="1" ht="18.75" x14ac:dyDescent="0.25">
      <c r="A2" s="986" t="s">
        <v>50</v>
      </c>
      <c r="B2" s="986"/>
      <c r="C2" s="986"/>
      <c r="D2" s="986"/>
      <c r="E2" s="986"/>
      <c r="F2" s="986"/>
      <c r="G2" s="986"/>
      <c r="H2" s="986"/>
      <c r="I2" s="986"/>
      <c r="J2" s="986"/>
      <c r="K2" s="986"/>
      <c r="L2" s="986"/>
      <c r="M2" s="986"/>
      <c r="N2" s="986"/>
    </row>
    <row r="3" spans="1:14" s="85" customFormat="1" ht="45.75" thickBot="1" x14ac:dyDescent="0.3">
      <c r="A3" s="205" t="s">
        <v>0</v>
      </c>
      <c r="B3" s="206" t="s">
        <v>5</v>
      </c>
      <c r="C3" s="206" t="s">
        <v>10</v>
      </c>
      <c r="D3" s="207" t="s">
        <v>8</v>
      </c>
      <c r="E3" s="207" t="s">
        <v>13</v>
      </c>
      <c r="F3" s="207" t="s">
        <v>34</v>
      </c>
      <c r="G3" s="207" t="s">
        <v>41</v>
      </c>
      <c r="H3" s="207" t="s">
        <v>2</v>
      </c>
      <c r="I3" s="207" t="s">
        <v>3</v>
      </c>
      <c r="J3" s="206" t="s">
        <v>9</v>
      </c>
      <c r="K3" s="206" t="s">
        <v>1</v>
      </c>
      <c r="L3" s="206" t="s">
        <v>4</v>
      </c>
      <c r="M3" s="206" t="s">
        <v>12</v>
      </c>
      <c r="N3" s="208" t="s">
        <v>11</v>
      </c>
    </row>
    <row r="4" spans="1:14" s="23" customFormat="1" ht="27.95" customHeight="1" thickBot="1" x14ac:dyDescent="0.3">
      <c r="A4" s="307">
        <v>44228</v>
      </c>
      <c r="B4" s="308" t="s">
        <v>144</v>
      </c>
      <c r="C4" s="308"/>
      <c r="D4" s="309"/>
      <c r="E4" s="544"/>
      <c r="F4" s="544"/>
      <c r="G4" s="545">
        <v>0</v>
      </c>
      <c r="H4" s="310"/>
      <c r="I4" s="311"/>
      <c r="J4" s="299"/>
      <c r="K4" s="312"/>
      <c r="L4" s="308"/>
      <c r="M4" s="313"/>
      <c r="N4" s="314"/>
    </row>
    <row r="5" spans="1:14" s="23" customFormat="1" ht="13.5" customHeight="1" x14ac:dyDescent="0.25">
      <c r="A5" s="278">
        <v>44230</v>
      </c>
      <c r="B5" s="279" t="s">
        <v>108</v>
      </c>
      <c r="C5" s="279" t="s">
        <v>51</v>
      </c>
      <c r="D5" s="420" t="s">
        <v>14</v>
      </c>
      <c r="E5" s="283"/>
      <c r="F5" s="696">
        <v>8000</v>
      </c>
      <c r="G5" s="749">
        <f>G4-E5+F5</f>
        <v>8000</v>
      </c>
      <c r="H5" s="750" t="s">
        <v>42</v>
      </c>
      <c r="I5" s="750" t="s">
        <v>45</v>
      </c>
      <c r="J5" s="751" t="s">
        <v>182</v>
      </c>
      <c r="K5" s="752" t="s">
        <v>74</v>
      </c>
      <c r="L5" s="752" t="s">
        <v>46</v>
      </c>
      <c r="M5" s="753"/>
      <c r="N5" s="754"/>
    </row>
    <row r="6" spans="1:14" x14ac:dyDescent="0.25">
      <c r="A6" s="217">
        <v>44230</v>
      </c>
      <c r="B6" s="218" t="s">
        <v>69</v>
      </c>
      <c r="C6" s="590" t="s">
        <v>68</v>
      </c>
      <c r="D6" s="591" t="s">
        <v>14</v>
      </c>
      <c r="E6" s="220">
        <v>4000</v>
      </c>
      <c r="F6" s="229"/>
      <c r="G6" s="542">
        <f>G5-E6+F6</f>
        <v>4000</v>
      </c>
      <c r="H6" s="267" t="s">
        <v>42</v>
      </c>
      <c r="I6" s="216" t="s">
        <v>45</v>
      </c>
      <c r="J6" s="335" t="s">
        <v>182</v>
      </c>
      <c r="K6" s="252" t="s">
        <v>74</v>
      </c>
      <c r="L6" s="216" t="s">
        <v>46</v>
      </c>
      <c r="M6" s="216"/>
      <c r="N6" s="268" t="s">
        <v>183</v>
      </c>
    </row>
    <row r="7" spans="1:14" x14ac:dyDescent="0.25">
      <c r="A7" s="217">
        <v>44230</v>
      </c>
      <c r="B7" s="218" t="s">
        <v>69</v>
      </c>
      <c r="C7" s="590" t="s">
        <v>68</v>
      </c>
      <c r="D7" s="591" t="s">
        <v>14</v>
      </c>
      <c r="E7" s="220">
        <v>3000</v>
      </c>
      <c r="F7" s="229"/>
      <c r="G7" s="542">
        <f>G6-E7+F7</f>
        <v>1000</v>
      </c>
      <c r="H7" s="267" t="s">
        <v>42</v>
      </c>
      <c r="I7" s="216" t="s">
        <v>45</v>
      </c>
      <c r="J7" s="335" t="s">
        <v>182</v>
      </c>
      <c r="K7" s="252" t="s">
        <v>74</v>
      </c>
      <c r="L7" s="216" t="s">
        <v>46</v>
      </c>
      <c r="M7" s="216"/>
      <c r="N7" s="218" t="s">
        <v>184</v>
      </c>
    </row>
    <row r="8" spans="1:14" x14ac:dyDescent="0.25">
      <c r="A8" s="217">
        <v>44230</v>
      </c>
      <c r="B8" s="218" t="s">
        <v>69</v>
      </c>
      <c r="C8" s="590" t="s">
        <v>68</v>
      </c>
      <c r="D8" s="591" t="s">
        <v>14</v>
      </c>
      <c r="E8" s="273">
        <v>1000</v>
      </c>
      <c r="F8" s="229"/>
      <c r="G8" s="542">
        <f>G7-E8+F8</f>
        <v>0</v>
      </c>
      <c r="H8" s="439" t="s">
        <v>42</v>
      </c>
      <c r="I8" s="228" t="s">
        <v>45</v>
      </c>
      <c r="J8" s="335" t="s">
        <v>182</v>
      </c>
      <c r="K8" s="434" t="s">
        <v>74</v>
      </c>
      <c r="L8" s="228" t="s">
        <v>46</v>
      </c>
      <c r="M8" s="228"/>
      <c r="N8" s="218" t="s">
        <v>185</v>
      </c>
    </row>
    <row r="9" spans="1:14" x14ac:dyDescent="0.25">
      <c r="A9" s="257">
        <v>44232</v>
      </c>
      <c r="B9" s="590" t="s">
        <v>187</v>
      </c>
      <c r="C9" s="590" t="s">
        <v>113</v>
      </c>
      <c r="D9" s="591" t="s">
        <v>94</v>
      </c>
      <c r="E9" s="589">
        <v>279900</v>
      </c>
      <c r="F9" s="270">
        <v>279900</v>
      </c>
      <c r="G9" s="542">
        <f t="shared" ref="G9:G73" si="0">G8-E9+F9</f>
        <v>0</v>
      </c>
      <c r="H9" s="439" t="s">
        <v>42</v>
      </c>
      <c r="I9" s="228" t="s">
        <v>45</v>
      </c>
      <c r="J9" s="531" t="s">
        <v>362</v>
      </c>
      <c r="K9" s="252" t="s">
        <v>74</v>
      </c>
      <c r="L9" s="216" t="s">
        <v>46</v>
      </c>
      <c r="M9" s="216"/>
      <c r="N9" s="237"/>
    </row>
    <row r="10" spans="1:14" ht="15.75" customHeight="1" x14ac:dyDescent="0.25">
      <c r="A10" s="257">
        <v>44232</v>
      </c>
      <c r="B10" s="590" t="s">
        <v>189</v>
      </c>
      <c r="C10" s="590" t="s">
        <v>51</v>
      </c>
      <c r="D10" s="591" t="s">
        <v>14</v>
      </c>
      <c r="E10" s="285"/>
      <c r="F10" s="671">
        <v>230000</v>
      </c>
      <c r="G10" s="542">
        <f t="shared" si="0"/>
        <v>230000</v>
      </c>
      <c r="H10" s="439" t="s">
        <v>42</v>
      </c>
      <c r="I10" s="228" t="s">
        <v>45</v>
      </c>
      <c r="J10" s="335" t="s">
        <v>363</v>
      </c>
      <c r="K10" s="252" t="s">
        <v>74</v>
      </c>
      <c r="L10" s="216" t="s">
        <v>46</v>
      </c>
      <c r="M10" s="216"/>
      <c r="N10" s="218"/>
    </row>
    <row r="11" spans="1:14" x14ac:dyDescent="0.25">
      <c r="A11" s="217">
        <v>44235</v>
      </c>
      <c r="B11" s="218" t="s">
        <v>108</v>
      </c>
      <c r="C11" s="590" t="s">
        <v>51</v>
      </c>
      <c r="D11" s="591" t="s">
        <v>14</v>
      </c>
      <c r="E11" s="209"/>
      <c r="F11" s="209">
        <v>16000</v>
      </c>
      <c r="G11" s="542">
        <f t="shared" si="0"/>
        <v>246000</v>
      </c>
      <c r="H11" s="439" t="s">
        <v>42</v>
      </c>
      <c r="I11" s="228" t="s">
        <v>45</v>
      </c>
      <c r="J11" s="335" t="s">
        <v>364</v>
      </c>
      <c r="K11" s="252" t="s">
        <v>74</v>
      </c>
      <c r="L11" s="216" t="s">
        <v>46</v>
      </c>
      <c r="M11" s="216"/>
      <c r="N11" s="218"/>
    </row>
    <row r="12" spans="1:14" x14ac:dyDescent="0.25">
      <c r="A12" s="217">
        <v>44235</v>
      </c>
      <c r="B12" s="218" t="s">
        <v>69</v>
      </c>
      <c r="C12" s="590" t="s">
        <v>68</v>
      </c>
      <c r="D12" s="590" t="s">
        <v>14</v>
      </c>
      <c r="E12" s="234">
        <v>5000</v>
      </c>
      <c r="F12" s="671"/>
      <c r="G12" s="542">
        <f t="shared" si="0"/>
        <v>241000</v>
      </c>
      <c r="H12" s="439" t="s">
        <v>42</v>
      </c>
      <c r="I12" s="228" t="s">
        <v>45</v>
      </c>
      <c r="J12" s="335" t="s">
        <v>364</v>
      </c>
      <c r="K12" s="252" t="s">
        <v>74</v>
      </c>
      <c r="L12" s="235" t="s">
        <v>46</v>
      </c>
      <c r="M12" s="298"/>
      <c r="N12" s="258" t="s">
        <v>219</v>
      </c>
    </row>
    <row r="13" spans="1:14" x14ac:dyDescent="0.25">
      <c r="A13" s="217">
        <v>44235</v>
      </c>
      <c r="B13" s="218" t="s">
        <v>69</v>
      </c>
      <c r="C13" s="590" t="s">
        <v>68</v>
      </c>
      <c r="D13" s="590" t="s">
        <v>14</v>
      </c>
      <c r="E13" s="234">
        <v>4000</v>
      </c>
      <c r="F13" s="672"/>
      <c r="G13" s="542">
        <f t="shared" si="0"/>
        <v>237000</v>
      </c>
      <c r="H13" s="439" t="s">
        <v>42</v>
      </c>
      <c r="I13" s="228" t="s">
        <v>45</v>
      </c>
      <c r="J13" s="335" t="s">
        <v>364</v>
      </c>
      <c r="K13" s="252" t="s">
        <v>74</v>
      </c>
      <c r="L13" s="235" t="s">
        <v>46</v>
      </c>
      <c r="M13" s="26"/>
      <c r="N13" s="25" t="s">
        <v>220</v>
      </c>
    </row>
    <row r="14" spans="1:14" x14ac:dyDescent="0.25">
      <c r="A14" s="217">
        <v>44235</v>
      </c>
      <c r="B14" s="218" t="s">
        <v>69</v>
      </c>
      <c r="C14" s="590" t="s">
        <v>68</v>
      </c>
      <c r="D14" s="590" t="s">
        <v>14</v>
      </c>
      <c r="E14" s="234">
        <v>4000</v>
      </c>
      <c r="F14" s="673"/>
      <c r="G14" s="542">
        <f t="shared" si="0"/>
        <v>233000</v>
      </c>
      <c r="H14" s="439" t="s">
        <v>42</v>
      </c>
      <c r="I14" s="228" t="s">
        <v>45</v>
      </c>
      <c r="J14" s="335" t="s">
        <v>364</v>
      </c>
      <c r="K14" s="252" t="s">
        <v>74</v>
      </c>
      <c r="L14" s="235" t="s">
        <v>46</v>
      </c>
      <c r="M14" s="26"/>
      <c r="N14" s="25" t="s">
        <v>184</v>
      </c>
    </row>
    <row r="15" spans="1:14" x14ac:dyDescent="0.25">
      <c r="A15" s="217">
        <v>44235</v>
      </c>
      <c r="B15" s="258" t="s">
        <v>69</v>
      </c>
      <c r="C15" s="587" t="s">
        <v>68</v>
      </c>
      <c r="D15" s="588" t="s">
        <v>14</v>
      </c>
      <c r="E15" s="466">
        <v>1000</v>
      </c>
      <c r="F15" s="676"/>
      <c r="G15" s="542">
        <f t="shared" si="0"/>
        <v>232000</v>
      </c>
      <c r="H15" s="439" t="s">
        <v>42</v>
      </c>
      <c r="I15" s="228" t="s">
        <v>45</v>
      </c>
      <c r="J15" s="335" t="s">
        <v>364</v>
      </c>
      <c r="K15" s="252" t="s">
        <v>74</v>
      </c>
      <c r="L15" s="817" t="s">
        <v>46</v>
      </c>
      <c r="M15" s="264"/>
      <c r="N15" s="266" t="s">
        <v>185</v>
      </c>
    </row>
    <row r="16" spans="1:14" x14ac:dyDescent="0.25">
      <c r="A16" s="217">
        <v>44235</v>
      </c>
      <c r="B16" s="218" t="s">
        <v>73</v>
      </c>
      <c r="C16" s="590" t="s">
        <v>51</v>
      </c>
      <c r="D16" s="591" t="s">
        <v>14</v>
      </c>
      <c r="E16" s="220"/>
      <c r="F16" s="318">
        <v>-2000</v>
      </c>
      <c r="G16" s="542">
        <f t="shared" si="0"/>
        <v>230000</v>
      </c>
      <c r="H16" s="439" t="s">
        <v>42</v>
      </c>
      <c r="I16" s="228" t="s">
        <v>45</v>
      </c>
      <c r="J16" s="335" t="s">
        <v>364</v>
      </c>
      <c r="K16" s="252" t="s">
        <v>74</v>
      </c>
      <c r="L16" s="235" t="s">
        <v>46</v>
      </c>
      <c r="M16" s="26"/>
      <c r="N16" s="25"/>
    </row>
    <row r="17" spans="1:14" ht="14.25" customHeight="1" x14ac:dyDescent="0.25">
      <c r="A17" s="262">
        <v>44236</v>
      </c>
      <c r="B17" s="295" t="s">
        <v>245</v>
      </c>
      <c r="C17" s="295" t="s">
        <v>51</v>
      </c>
      <c r="D17" s="295" t="s">
        <v>14</v>
      </c>
      <c r="E17" s="770"/>
      <c r="F17" s="675">
        <v>200000</v>
      </c>
      <c r="G17" s="542">
        <f t="shared" si="0"/>
        <v>430000</v>
      </c>
      <c r="H17" s="439" t="s">
        <v>42</v>
      </c>
      <c r="I17" s="228" t="s">
        <v>45</v>
      </c>
      <c r="J17" s="335" t="s">
        <v>368</v>
      </c>
      <c r="K17" s="252" t="s">
        <v>74</v>
      </c>
      <c r="L17" s="235" t="s">
        <v>46</v>
      </c>
      <c r="M17" s="264"/>
      <c r="N17" s="266"/>
    </row>
    <row r="18" spans="1:14" x14ac:dyDescent="0.25">
      <c r="A18" s="48">
        <v>44237</v>
      </c>
      <c r="B18" s="530" t="s">
        <v>252</v>
      </c>
      <c r="C18" s="530" t="s">
        <v>253</v>
      </c>
      <c r="D18" s="530" t="s">
        <v>94</v>
      </c>
      <c r="E18" s="461">
        <v>28000</v>
      </c>
      <c r="F18" s="674">
        <v>28000</v>
      </c>
      <c r="G18" s="542">
        <f t="shared" si="0"/>
        <v>430000</v>
      </c>
      <c r="H18" s="439" t="s">
        <v>42</v>
      </c>
      <c r="I18" s="228" t="s">
        <v>45</v>
      </c>
      <c r="J18" s="435" t="s">
        <v>369</v>
      </c>
      <c r="K18" s="252" t="s">
        <v>74</v>
      </c>
      <c r="L18" s="235" t="s">
        <v>46</v>
      </c>
      <c r="M18" s="26"/>
      <c r="N18" s="25"/>
    </row>
    <row r="19" spans="1:14" x14ac:dyDescent="0.25">
      <c r="A19" s="48">
        <v>44237</v>
      </c>
      <c r="B19" s="530" t="s">
        <v>254</v>
      </c>
      <c r="C19" s="530" t="s">
        <v>253</v>
      </c>
      <c r="D19" s="530" t="s">
        <v>94</v>
      </c>
      <c r="E19" s="461">
        <v>6800</v>
      </c>
      <c r="F19" s="839">
        <v>6800</v>
      </c>
      <c r="G19" s="542">
        <f t="shared" si="0"/>
        <v>430000</v>
      </c>
      <c r="H19" s="439" t="s">
        <v>42</v>
      </c>
      <c r="I19" s="228" t="s">
        <v>45</v>
      </c>
      <c r="J19" s="435" t="s">
        <v>370</v>
      </c>
      <c r="K19" s="252" t="s">
        <v>74</v>
      </c>
      <c r="L19" s="235" t="s">
        <v>46</v>
      </c>
      <c r="M19" s="443"/>
      <c r="N19" s="25"/>
    </row>
    <row r="20" spans="1:14" x14ac:dyDescent="0.25">
      <c r="A20" s="48">
        <v>44237</v>
      </c>
      <c r="B20" s="530" t="s">
        <v>255</v>
      </c>
      <c r="C20" s="530" t="s">
        <v>253</v>
      </c>
      <c r="D20" s="530" t="s">
        <v>94</v>
      </c>
      <c r="E20" s="461">
        <v>84500</v>
      </c>
      <c r="F20" s="839">
        <v>84500</v>
      </c>
      <c r="G20" s="542">
        <f t="shared" si="0"/>
        <v>430000</v>
      </c>
      <c r="H20" s="439" t="s">
        <v>42</v>
      </c>
      <c r="I20" s="228" t="s">
        <v>45</v>
      </c>
      <c r="J20" s="435" t="s">
        <v>370</v>
      </c>
      <c r="K20" s="252" t="s">
        <v>74</v>
      </c>
      <c r="L20" s="235" t="s">
        <v>46</v>
      </c>
      <c r="M20" s="443"/>
      <c r="N20" s="25"/>
    </row>
    <row r="21" spans="1:14" x14ac:dyDescent="0.25">
      <c r="A21" s="48">
        <v>44237</v>
      </c>
      <c r="B21" s="530" t="s">
        <v>256</v>
      </c>
      <c r="C21" s="530" t="s">
        <v>253</v>
      </c>
      <c r="D21" s="530" t="s">
        <v>94</v>
      </c>
      <c r="E21" s="461">
        <v>11900</v>
      </c>
      <c r="F21" s="840">
        <v>11900</v>
      </c>
      <c r="G21" s="542">
        <f t="shared" si="0"/>
        <v>430000</v>
      </c>
      <c r="H21" s="439" t="s">
        <v>42</v>
      </c>
      <c r="I21" s="228" t="s">
        <v>45</v>
      </c>
      <c r="J21" s="435" t="s">
        <v>370</v>
      </c>
      <c r="K21" s="252" t="s">
        <v>74</v>
      </c>
      <c r="L21" s="235" t="s">
        <v>46</v>
      </c>
      <c r="M21" s="443"/>
      <c r="N21" s="304"/>
    </row>
    <row r="22" spans="1:14" x14ac:dyDescent="0.25">
      <c r="A22" s="48">
        <v>44237</v>
      </c>
      <c r="B22" s="590" t="s">
        <v>189</v>
      </c>
      <c r="C22" s="590" t="s">
        <v>262</v>
      </c>
      <c r="D22" s="591" t="s">
        <v>94</v>
      </c>
      <c r="E22" s="285">
        <v>230800</v>
      </c>
      <c r="F22" s="676"/>
      <c r="G22" s="542">
        <f t="shared" si="0"/>
        <v>199200</v>
      </c>
      <c r="H22" s="439" t="s">
        <v>42</v>
      </c>
      <c r="I22" s="228" t="s">
        <v>45</v>
      </c>
      <c r="J22" s="435" t="s">
        <v>371</v>
      </c>
      <c r="K22" s="252" t="s">
        <v>74</v>
      </c>
      <c r="L22" s="235" t="s">
        <v>46</v>
      </c>
      <c r="M22" s="443"/>
      <c r="N22" s="25"/>
    </row>
    <row r="23" spans="1:14" x14ac:dyDescent="0.25">
      <c r="A23" s="48">
        <v>44237</v>
      </c>
      <c r="B23" s="590" t="s">
        <v>230</v>
      </c>
      <c r="C23" s="590" t="s">
        <v>164</v>
      </c>
      <c r="D23" s="591" t="s">
        <v>94</v>
      </c>
      <c r="E23" s="285">
        <v>3800</v>
      </c>
      <c r="F23" s="841"/>
      <c r="G23" s="542">
        <f t="shared" si="0"/>
        <v>195400</v>
      </c>
      <c r="H23" s="439" t="s">
        <v>42</v>
      </c>
      <c r="I23" s="228" t="s">
        <v>45</v>
      </c>
      <c r="J23" s="435" t="s">
        <v>371</v>
      </c>
      <c r="K23" s="252" t="s">
        <v>74</v>
      </c>
      <c r="L23" s="235" t="s">
        <v>46</v>
      </c>
      <c r="M23" s="443"/>
      <c r="N23" s="25"/>
    </row>
    <row r="24" spans="1:14" x14ac:dyDescent="0.25">
      <c r="A24" s="48">
        <v>44237</v>
      </c>
      <c r="B24" s="530" t="s">
        <v>245</v>
      </c>
      <c r="C24" s="530" t="s">
        <v>262</v>
      </c>
      <c r="D24" s="530" t="s">
        <v>94</v>
      </c>
      <c r="E24" s="461">
        <v>196100</v>
      </c>
      <c r="F24" s="842"/>
      <c r="G24" s="542">
        <f t="shared" si="0"/>
        <v>-700</v>
      </c>
      <c r="H24" s="439" t="s">
        <v>42</v>
      </c>
      <c r="I24" s="228" t="s">
        <v>45</v>
      </c>
      <c r="J24" s="435" t="s">
        <v>372</v>
      </c>
      <c r="K24" s="252" t="s">
        <v>74</v>
      </c>
      <c r="L24" s="235" t="s">
        <v>46</v>
      </c>
      <c r="M24" s="443"/>
      <c r="N24" s="25"/>
    </row>
    <row r="25" spans="1:14" x14ac:dyDescent="0.25">
      <c r="A25" s="48">
        <v>44237</v>
      </c>
      <c r="B25" s="590" t="s">
        <v>230</v>
      </c>
      <c r="C25" s="590" t="s">
        <v>164</v>
      </c>
      <c r="D25" s="591" t="s">
        <v>94</v>
      </c>
      <c r="E25" s="589">
        <v>3900</v>
      </c>
      <c r="F25" s="675"/>
      <c r="G25" s="542">
        <f t="shared" si="0"/>
        <v>-4600</v>
      </c>
      <c r="H25" s="439" t="s">
        <v>42</v>
      </c>
      <c r="I25" s="228" t="s">
        <v>45</v>
      </c>
      <c r="J25" s="435" t="s">
        <v>372</v>
      </c>
      <c r="K25" s="252" t="s">
        <v>74</v>
      </c>
      <c r="L25" s="235" t="s">
        <v>46</v>
      </c>
      <c r="M25" s="443"/>
      <c r="N25" s="25"/>
    </row>
    <row r="26" spans="1:14" x14ac:dyDescent="0.25">
      <c r="A26" s="48">
        <v>44237</v>
      </c>
      <c r="B26" s="590" t="s">
        <v>108</v>
      </c>
      <c r="C26" s="590" t="s">
        <v>51</v>
      </c>
      <c r="D26" s="591" t="s">
        <v>94</v>
      </c>
      <c r="E26" s="285"/>
      <c r="F26" s="676">
        <v>29000</v>
      </c>
      <c r="G26" s="542">
        <f t="shared" si="0"/>
        <v>24400</v>
      </c>
      <c r="H26" s="439" t="s">
        <v>42</v>
      </c>
      <c r="I26" s="228" t="s">
        <v>45</v>
      </c>
      <c r="J26" s="335" t="s">
        <v>379</v>
      </c>
      <c r="K26" s="252" t="s">
        <v>74</v>
      </c>
      <c r="L26" s="235" t="s">
        <v>46</v>
      </c>
      <c r="M26" s="26"/>
      <c r="N26" s="25"/>
    </row>
    <row r="27" spans="1:14" x14ac:dyDescent="0.25">
      <c r="A27" s="48">
        <v>44237</v>
      </c>
      <c r="B27" s="218" t="s">
        <v>69</v>
      </c>
      <c r="C27" s="218" t="s">
        <v>68</v>
      </c>
      <c r="D27" s="294" t="s">
        <v>14</v>
      </c>
      <c r="E27" s="227">
        <v>1000</v>
      </c>
      <c r="F27" s="843"/>
      <c r="G27" s="542">
        <f t="shared" si="0"/>
        <v>23400</v>
      </c>
      <c r="H27" s="439" t="s">
        <v>42</v>
      </c>
      <c r="I27" s="228" t="s">
        <v>45</v>
      </c>
      <c r="J27" s="335" t="s">
        <v>379</v>
      </c>
      <c r="K27" s="252" t="s">
        <v>74</v>
      </c>
      <c r="L27" s="235" t="s">
        <v>46</v>
      </c>
      <c r="M27" s="509"/>
      <c r="N27" s="25" t="s">
        <v>491</v>
      </c>
    </row>
    <row r="28" spans="1:14" x14ac:dyDescent="0.25">
      <c r="A28" s="48">
        <v>44237</v>
      </c>
      <c r="B28" s="218" t="s">
        <v>69</v>
      </c>
      <c r="C28" s="218" t="s">
        <v>68</v>
      </c>
      <c r="D28" s="294" t="s">
        <v>14</v>
      </c>
      <c r="E28" s="461">
        <v>3000</v>
      </c>
      <c r="F28" s="675"/>
      <c r="G28" s="542">
        <f t="shared" si="0"/>
        <v>20400</v>
      </c>
      <c r="H28" s="439" t="s">
        <v>42</v>
      </c>
      <c r="I28" s="228" t="s">
        <v>45</v>
      </c>
      <c r="J28" s="335" t="s">
        <v>379</v>
      </c>
      <c r="K28" s="252" t="s">
        <v>74</v>
      </c>
      <c r="L28" s="235" t="s">
        <v>46</v>
      </c>
      <c r="M28" s="26"/>
      <c r="N28" s="25" t="s">
        <v>492</v>
      </c>
    </row>
    <row r="29" spans="1:14" x14ac:dyDescent="0.25">
      <c r="A29" s="48">
        <v>44237</v>
      </c>
      <c r="B29" s="218" t="s">
        <v>69</v>
      </c>
      <c r="C29" s="218" t="s">
        <v>68</v>
      </c>
      <c r="D29" s="294" t="s">
        <v>14</v>
      </c>
      <c r="E29" s="596">
        <v>5000</v>
      </c>
      <c r="F29" s="840"/>
      <c r="G29" s="542">
        <f t="shared" si="0"/>
        <v>15400</v>
      </c>
      <c r="H29" s="439" t="s">
        <v>42</v>
      </c>
      <c r="I29" s="228" t="s">
        <v>45</v>
      </c>
      <c r="J29" s="335" t="s">
        <v>379</v>
      </c>
      <c r="K29" s="252" t="s">
        <v>74</v>
      </c>
      <c r="L29" s="235" t="s">
        <v>46</v>
      </c>
      <c r="M29" s="264"/>
      <c r="N29" s="266" t="s">
        <v>493</v>
      </c>
    </row>
    <row r="30" spans="1:14" x14ac:dyDescent="0.25">
      <c r="A30" s="48">
        <v>44237</v>
      </c>
      <c r="B30" s="218" t="s">
        <v>69</v>
      </c>
      <c r="C30" s="218" t="s">
        <v>68</v>
      </c>
      <c r="D30" s="294" t="s">
        <v>14</v>
      </c>
      <c r="E30" s="597">
        <v>7000</v>
      </c>
      <c r="F30" s="840"/>
      <c r="G30" s="542">
        <f t="shared" si="0"/>
        <v>8400</v>
      </c>
      <c r="H30" s="439" t="s">
        <v>42</v>
      </c>
      <c r="I30" s="228" t="s">
        <v>45</v>
      </c>
      <c r="J30" s="335" t="s">
        <v>379</v>
      </c>
      <c r="K30" s="252" t="s">
        <v>74</v>
      </c>
      <c r="L30" s="235" t="s">
        <v>46</v>
      </c>
      <c r="M30" s="26"/>
      <c r="N30" s="25" t="s">
        <v>494</v>
      </c>
    </row>
    <row r="31" spans="1:14" x14ac:dyDescent="0.25">
      <c r="A31" s="48">
        <v>44237</v>
      </c>
      <c r="B31" s="218" t="s">
        <v>69</v>
      </c>
      <c r="C31" s="218" t="s">
        <v>68</v>
      </c>
      <c r="D31" s="294" t="s">
        <v>14</v>
      </c>
      <c r="E31" s="602">
        <v>1000</v>
      </c>
      <c r="F31" s="840"/>
      <c r="G31" s="542">
        <f t="shared" si="0"/>
        <v>7400</v>
      </c>
      <c r="H31" s="439" t="s">
        <v>42</v>
      </c>
      <c r="I31" s="228" t="s">
        <v>45</v>
      </c>
      <c r="J31" s="335" t="s">
        <v>379</v>
      </c>
      <c r="K31" s="252" t="s">
        <v>74</v>
      </c>
      <c r="L31" s="235" t="s">
        <v>46</v>
      </c>
      <c r="M31" s="26"/>
      <c r="N31" s="25" t="s">
        <v>185</v>
      </c>
    </row>
    <row r="32" spans="1:14" x14ac:dyDescent="0.25">
      <c r="A32" s="48">
        <v>44237</v>
      </c>
      <c r="B32" s="529" t="s">
        <v>73</v>
      </c>
      <c r="C32" s="590" t="s">
        <v>51</v>
      </c>
      <c r="D32" s="591" t="s">
        <v>14</v>
      </c>
      <c r="E32" s="602"/>
      <c r="F32" s="840">
        <v>-7400</v>
      </c>
      <c r="G32" s="542">
        <f t="shared" si="0"/>
        <v>0</v>
      </c>
      <c r="H32" s="439" t="s">
        <v>42</v>
      </c>
      <c r="I32" s="228" t="s">
        <v>45</v>
      </c>
      <c r="J32" s="335" t="s">
        <v>368</v>
      </c>
      <c r="K32" s="252" t="s">
        <v>74</v>
      </c>
      <c r="L32" s="235" t="s">
        <v>46</v>
      </c>
      <c r="M32" s="26"/>
      <c r="N32" s="25"/>
    </row>
    <row r="33" spans="1:14" x14ac:dyDescent="0.25">
      <c r="A33" s="48">
        <v>44237</v>
      </c>
      <c r="B33" s="530" t="s">
        <v>251</v>
      </c>
      <c r="C33" s="530" t="s">
        <v>51</v>
      </c>
      <c r="D33" s="530" t="s">
        <v>14</v>
      </c>
      <c r="E33" s="461"/>
      <c r="F33" s="840">
        <v>45000</v>
      </c>
      <c r="G33" s="542">
        <f t="shared" si="0"/>
        <v>45000</v>
      </c>
      <c r="H33" s="439" t="s">
        <v>42</v>
      </c>
      <c r="I33" s="228" t="s">
        <v>45</v>
      </c>
      <c r="J33" s="335" t="s">
        <v>379</v>
      </c>
      <c r="K33" s="252" t="s">
        <v>74</v>
      </c>
      <c r="L33" s="235" t="s">
        <v>46</v>
      </c>
      <c r="M33" s="26"/>
      <c r="N33" s="25"/>
    </row>
    <row r="34" spans="1:14" ht="15.75" customHeight="1" x14ac:dyDescent="0.25">
      <c r="A34" s="872">
        <v>44239</v>
      </c>
      <c r="B34" s="529" t="s">
        <v>307</v>
      </c>
      <c r="C34" s="529" t="s">
        <v>121</v>
      </c>
      <c r="D34" s="529" t="s">
        <v>195</v>
      </c>
      <c r="E34" s="461">
        <v>200000</v>
      </c>
      <c r="F34" s="840">
        <v>200000</v>
      </c>
      <c r="G34" s="533">
        <f t="shared" si="0"/>
        <v>45000</v>
      </c>
      <c r="H34" s="458" t="s">
        <v>42</v>
      </c>
      <c r="I34" s="459" t="s">
        <v>45</v>
      </c>
      <c r="J34" s="529" t="s">
        <v>496</v>
      </c>
      <c r="K34" s="297" t="s">
        <v>74</v>
      </c>
      <c r="L34" s="817" t="s">
        <v>46</v>
      </c>
      <c r="M34" s="26"/>
      <c r="N34" s="25"/>
    </row>
    <row r="35" spans="1:14" x14ac:dyDescent="0.25">
      <c r="A35" s="48">
        <v>44243</v>
      </c>
      <c r="B35" s="530" t="s">
        <v>108</v>
      </c>
      <c r="C35" s="530" t="s">
        <v>51</v>
      </c>
      <c r="D35" s="530" t="s">
        <v>14</v>
      </c>
      <c r="E35" s="461"/>
      <c r="F35" s="676">
        <v>12000</v>
      </c>
      <c r="G35" s="542">
        <f t="shared" si="0"/>
        <v>57000</v>
      </c>
      <c r="H35" s="439" t="s">
        <v>42</v>
      </c>
      <c r="I35" s="228" t="s">
        <v>45</v>
      </c>
      <c r="J35" s="335" t="s">
        <v>375</v>
      </c>
      <c r="K35" s="252" t="s">
        <v>74</v>
      </c>
      <c r="L35" s="235" t="s">
        <v>46</v>
      </c>
      <c r="M35" s="264"/>
      <c r="N35" s="266"/>
    </row>
    <row r="36" spans="1:14" x14ac:dyDescent="0.25">
      <c r="A36" s="48">
        <v>44243</v>
      </c>
      <c r="B36" s="530" t="s">
        <v>69</v>
      </c>
      <c r="C36" s="530" t="s">
        <v>68</v>
      </c>
      <c r="D36" s="530" t="s">
        <v>14</v>
      </c>
      <c r="E36" s="461">
        <v>6000</v>
      </c>
      <c r="F36" s="843"/>
      <c r="G36" s="542">
        <f t="shared" si="0"/>
        <v>51000</v>
      </c>
      <c r="H36" s="439" t="s">
        <v>42</v>
      </c>
      <c r="I36" s="228" t="s">
        <v>45</v>
      </c>
      <c r="J36" s="335" t="s">
        <v>375</v>
      </c>
      <c r="K36" s="252" t="s">
        <v>74</v>
      </c>
      <c r="L36" s="235" t="s">
        <v>46</v>
      </c>
      <c r="M36" s="26"/>
      <c r="N36" s="25" t="s">
        <v>219</v>
      </c>
    </row>
    <row r="37" spans="1:14" x14ac:dyDescent="0.25">
      <c r="A37" s="48">
        <v>44243</v>
      </c>
      <c r="B37" s="530" t="s">
        <v>69</v>
      </c>
      <c r="C37" s="530" t="s">
        <v>68</v>
      </c>
      <c r="D37" s="530" t="s">
        <v>14</v>
      </c>
      <c r="E37" s="461">
        <v>6000</v>
      </c>
      <c r="F37" s="844"/>
      <c r="G37" s="542">
        <f t="shared" si="0"/>
        <v>45000</v>
      </c>
      <c r="H37" s="439" t="s">
        <v>42</v>
      </c>
      <c r="I37" s="228" t="s">
        <v>45</v>
      </c>
      <c r="J37" s="335" t="s">
        <v>375</v>
      </c>
      <c r="K37" s="252" t="s">
        <v>74</v>
      </c>
      <c r="L37" s="235" t="s">
        <v>46</v>
      </c>
      <c r="M37" s="26"/>
      <c r="N37" s="25" t="s">
        <v>501</v>
      </c>
    </row>
    <row r="38" spans="1:14" x14ac:dyDescent="0.25">
      <c r="A38" s="48">
        <v>44243</v>
      </c>
      <c r="B38" s="530" t="s">
        <v>332</v>
      </c>
      <c r="C38" s="530" t="s">
        <v>253</v>
      </c>
      <c r="D38" s="530" t="s">
        <v>94</v>
      </c>
      <c r="E38" s="461">
        <v>30000</v>
      </c>
      <c r="F38" s="845"/>
      <c r="G38" s="542">
        <f t="shared" si="0"/>
        <v>15000</v>
      </c>
      <c r="H38" s="439" t="s">
        <v>42</v>
      </c>
      <c r="I38" s="228" t="s">
        <v>45</v>
      </c>
      <c r="J38" s="435" t="s">
        <v>499</v>
      </c>
      <c r="K38" s="252" t="s">
        <v>74</v>
      </c>
      <c r="L38" s="235" t="s">
        <v>46</v>
      </c>
      <c r="M38" s="26"/>
      <c r="N38" s="25"/>
    </row>
    <row r="39" spans="1:14" x14ac:dyDescent="0.25">
      <c r="A39" s="48">
        <v>44243</v>
      </c>
      <c r="B39" s="530" t="s">
        <v>333</v>
      </c>
      <c r="C39" s="530" t="s">
        <v>253</v>
      </c>
      <c r="D39" s="530" t="s">
        <v>94</v>
      </c>
      <c r="E39" s="461">
        <v>30000</v>
      </c>
      <c r="F39" s="675"/>
      <c r="G39" s="542">
        <f t="shared" si="0"/>
        <v>-15000</v>
      </c>
      <c r="H39" s="439" t="s">
        <v>42</v>
      </c>
      <c r="I39" s="228" t="s">
        <v>45</v>
      </c>
      <c r="J39" s="435" t="s">
        <v>499</v>
      </c>
      <c r="K39" s="252" t="s">
        <v>74</v>
      </c>
      <c r="L39" s="235" t="s">
        <v>46</v>
      </c>
      <c r="M39" s="26"/>
      <c r="N39" s="25"/>
    </row>
    <row r="40" spans="1:14" ht="14.25" customHeight="1" x14ac:dyDescent="0.25">
      <c r="A40" s="48">
        <v>44243</v>
      </c>
      <c r="B40" s="530" t="s">
        <v>334</v>
      </c>
      <c r="C40" s="530" t="s">
        <v>253</v>
      </c>
      <c r="D40" s="530" t="s">
        <v>94</v>
      </c>
      <c r="E40" s="461">
        <v>5000</v>
      </c>
      <c r="F40" s="676"/>
      <c r="G40" s="542">
        <f t="shared" si="0"/>
        <v>-20000</v>
      </c>
      <c r="H40" s="439" t="s">
        <v>42</v>
      </c>
      <c r="I40" s="228" t="s">
        <v>45</v>
      </c>
      <c r="J40" s="435" t="s">
        <v>499</v>
      </c>
      <c r="K40" s="252" t="s">
        <v>74</v>
      </c>
      <c r="L40" s="235" t="s">
        <v>46</v>
      </c>
      <c r="M40" s="440"/>
      <c r="N40" s="464"/>
    </row>
    <row r="41" spans="1:14" x14ac:dyDescent="0.25">
      <c r="A41" s="48">
        <v>44243</v>
      </c>
      <c r="B41" s="529" t="s">
        <v>335</v>
      </c>
      <c r="C41" s="530" t="s">
        <v>253</v>
      </c>
      <c r="D41" s="530" t="s">
        <v>94</v>
      </c>
      <c r="E41" s="456">
        <v>20000</v>
      </c>
      <c r="F41" s="676"/>
      <c r="G41" s="542">
        <f t="shared" si="0"/>
        <v>-40000</v>
      </c>
      <c r="H41" s="439" t="s">
        <v>42</v>
      </c>
      <c r="I41" s="228" t="s">
        <v>45</v>
      </c>
      <c r="J41" s="435" t="s">
        <v>500</v>
      </c>
      <c r="K41" s="252" t="s">
        <v>74</v>
      </c>
      <c r="L41" s="235" t="s">
        <v>46</v>
      </c>
      <c r="M41" s="440"/>
      <c r="N41" s="464"/>
    </row>
    <row r="42" spans="1:14" x14ac:dyDescent="0.25">
      <c r="A42" s="48">
        <v>44243</v>
      </c>
      <c r="B42" s="529" t="s">
        <v>322</v>
      </c>
      <c r="C42" s="590" t="s">
        <v>51</v>
      </c>
      <c r="D42" s="591" t="s">
        <v>14</v>
      </c>
      <c r="E42" s="456"/>
      <c r="F42" s="676">
        <v>40000</v>
      </c>
      <c r="G42" s="542">
        <f t="shared" si="0"/>
        <v>0</v>
      </c>
      <c r="H42" s="439" t="s">
        <v>42</v>
      </c>
      <c r="I42" s="228" t="s">
        <v>45</v>
      </c>
      <c r="J42" s="335" t="s">
        <v>375</v>
      </c>
      <c r="K42" s="252" t="s">
        <v>74</v>
      </c>
      <c r="L42" s="235" t="s">
        <v>46</v>
      </c>
      <c r="M42" s="440"/>
      <c r="N42" s="464"/>
    </row>
    <row r="43" spans="1:14" ht="15" customHeight="1" x14ac:dyDescent="0.25">
      <c r="A43" s="48">
        <v>44244</v>
      </c>
      <c r="B43" s="530" t="s">
        <v>108</v>
      </c>
      <c r="C43" s="530" t="s">
        <v>51</v>
      </c>
      <c r="D43" s="530" t="s">
        <v>14</v>
      </c>
      <c r="E43" s="461"/>
      <c r="F43" s="840">
        <v>27000</v>
      </c>
      <c r="G43" s="542">
        <f t="shared" si="0"/>
        <v>27000</v>
      </c>
      <c r="H43" s="439" t="s">
        <v>42</v>
      </c>
      <c r="I43" s="228" t="s">
        <v>45</v>
      </c>
      <c r="J43" s="335" t="s">
        <v>373</v>
      </c>
      <c r="K43" s="252" t="s">
        <v>74</v>
      </c>
      <c r="L43" s="235" t="s">
        <v>46</v>
      </c>
      <c r="M43" s="26"/>
      <c r="N43" s="25"/>
    </row>
    <row r="44" spans="1:14" ht="14.25" customHeight="1" x14ac:dyDescent="0.25">
      <c r="A44" s="48">
        <v>44244</v>
      </c>
      <c r="B44" s="530" t="s">
        <v>69</v>
      </c>
      <c r="C44" s="530" t="s">
        <v>68</v>
      </c>
      <c r="D44" s="530" t="s">
        <v>14</v>
      </c>
      <c r="E44" s="461">
        <v>5000</v>
      </c>
      <c r="F44" s="840"/>
      <c r="G44" s="542">
        <f t="shared" si="0"/>
        <v>22000</v>
      </c>
      <c r="H44" s="439" t="s">
        <v>42</v>
      </c>
      <c r="I44" s="228" t="s">
        <v>45</v>
      </c>
      <c r="J44" s="335" t="s">
        <v>373</v>
      </c>
      <c r="K44" s="252" t="s">
        <v>74</v>
      </c>
      <c r="L44" s="235" t="s">
        <v>46</v>
      </c>
      <c r="M44" s="264"/>
      <c r="N44" s="266" t="s">
        <v>219</v>
      </c>
    </row>
    <row r="45" spans="1:14" ht="15.75" customHeight="1" x14ac:dyDescent="0.25">
      <c r="A45" s="48">
        <v>44244</v>
      </c>
      <c r="B45" s="530" t="s">
        <v>69</v>
      </c>
      <c r="C45" s="530" t="s">
        <v>68</v>
      </c>
      <c r="D45" s="530" t="s">
        <v>14</v>
      </c>
      <c r="E45" s="461">
        <v>8000</v>
      </c>
      <c r="F45" s="843"/>
      <c r="G45" s="542">
        <f t="shared" si="0"/>
        <v>14000</v>
      </c>
      <c r="H45" s="439" t="s">
        <v>42</v>
      </c>
      <c r="I45" s="228" t="s">
        <v>45</v>
      </c>
      <c r="J45" s="335" t="s">
        <v>373</v>
      </c>
      <c r="K45" s="252" t="s">
        <v>74</v>
      </c>
      <c r="L45" s="235" t="s">
        <v>46</v>
      </c>
      <c r="M45" s="26"/>
      <c r="N45" s="25" t="s">
        <v>352</v>
      </c>
    </row>
    <row r="46" spans="1:14" x14ac:dyDescent="0.25">
      <c r="A46" s="48">
        <v>44244</v>
      </c>
      <c r="B46" s="530" t="s">
        <v>69</v>
      </c>
      <c r="C46" s="530" t="s">
        <v>68</v>
      </c>
      <c r="D46" s="530" t="s">
        <v>14</v>
      </c>
      <c r="E46" s="209">
        <v>8000</v>
      </c>
      <c r="F46" s="318"/>
      <c r="G46" s="542">
        <f t="shared" si="0"/>
        <v>6000</v>
      </c>
      <c r="H46" s="439" t="s">
        <v>42</v>
      </c>
      <c r="I46" s="228" t="s">
        <v>45</v>
      </c>
      <c r="J46" s="335" t="s">
        <v>373</v>
      </c>
      <c r="K46" s="252" t="s">
        <v>74</v>
      </c>
      <c r="L46" s="235" t="s">
        <v>46</v>
      </c>
      <c r="M46" s="26"/>
      <c r="N46" s="25" t="s">
        <v>353</v>
      </c>
    </row>
    <row r="47" spans="1:14" x14ac:dyDescent="0.25">
      <c r="A47" s="48">
        <v>44244</v>
      </c>
      <c r="B47" s="530" t="s">
        <v>69</v>
      </c>
      <c r="C47" s="530" t="s">
        <v>68</v>
      </c>
      <c r="D47" s="530" t="s">
        <v>14</v>
      </c>
      <c r="E47" s="270">
        <v>1000</v>
      </c>
      <c r="F47" s="845"/>
      <c r="G47" s="542">
        <f t="shared" si="0"/>
        <v>5000</v>
      </c>
      <c r="H47" s="439" t="s">
        <v>42</v>
      </c>
      <c r="I47" s="228" t="s">
        <v>45</v>
      </c>
      <c r="J47" s="335" t="s">
        <v>373</v>
      </c>
      <c r="K47" s="252" t="s">
        <v>74</v>
      </c>
      <c r="L47" s="235" t="s">
        <v>46</v>
      </c>
      <c r="M47" s="26"/>
      <c r="N47" s="25" t="s">
        <v>185</v>
      </c>
    </row>
    <row r="48" spans="1:14" x14ac:dyDescent="0.25">
      <c r="A48" s="48">
        <v>44244</v>
      </c>
      <c r="B48" s="590" t="s">
        <v>73</v>
      </c>
      <c r="C48" s="590" t="s">
        <v>51</v>
      </c>
      <c r="D48" s="591" t="s">
        <v>14</v>
      </c>
      <c r="E48" s="600"/>
      <c r="F48" s="846"/>
      <c r="G48" s="542">
        <f t="shared" si="0"/>
        <v>5000</v>
      </c>
      <c r="H48" s="439" t="s">
        <v>42</v>
      </c>
      <c r="I48" s="228" t="s">
        <v>45</v>
      </c>
      <c r="J48" s="335" t="s">
        <v>373</v>
      </c>
      <c r="K48" s="252" t="s">
        <v>74</v>
      </c>
      <c r="L48" s="235" t="s">
        <v>46</v>
      </c>
      <c r="M48" s="26"/>
      <c r="N48" s="25"/>
    </row>
    <row r="49" spans="1:14" x14ac:dyDescent="0.25">
      <c r="A49" s="48">
        <v>44244</v>
      </c>
      <c r="B49" s="530" t="s">
        <v>356</v>
      </c>
      <c r="C49" s="530" t="s">
        <v>253</v>
      </c>
      <c r="D49" s="530" t="s">
        <v>94</v>
      </c>
      <c r="E49" s="461">
        <v>100000</v>
      </c>
      <c r="F49" s="847">
        <v>100000</v>
      </c>
      <c r="G49" s="542">
        <f t="shared" si="0"/>
        <v>5000</v>
      </c>
      <c r="H49" s="439" t="s">
        <v>42</v>
      </c>
      <c r="I49" s="228" t="s">
        <v>45</v>
      </c>
      <c r="J49" s="335" t="s">
        <v>504</v>
      </c>
      <c r="K49" s="252" t="s">
        <v>74</v>
      </c>
      <c r="L49" s="235" t="s">
        <v>46</v>
      </c>
      <c r="M49" s="26"/>
      <c r="N49" s="335"/>
    </row>
    <row r="50" spans="1:14" x14ac:dyDescent="0.25">
      <c r="A50" s="48">
        <v>44244</v>
      </c>
      <c r="B50" s="530" t="s">
        <v>357</v>
      </c>
      <c r="C50" s="530" t="s">
        <v>361</v>
      </c>
      <c r="D50" s="530" t="s">
        <v>94</v>
      </c>
      <c r="E50" s="461">
        <v>4500</v>
      </c>
      <c r="F50" s="843">
        <v>4500</v>
      </c>
      <c r="G50" s="542">
        <f t="shared" si="0"/>
        <v>5000</v>
      </c>
      <c r="H50" s="439" t="s">
        <v>42</v>
      </c>
      <c r="I50" s="228" t="s">
        <v>45</v>
      </c>
      <c r="J50" s="335" t="s">
        <v>374</v>
      </c>
      <c r="K50" s="252" t="s">
        <v>74</v>
      </c>
      <c r="L50" s="235" t="s">
        <v>46</v>
      </c>
      <c r="M50" s="26"/>
      <c r="N50" s="25"/>
    </row>
    <row r="51" spans="1:14" x14ac:dyDescent="0.25">
      <c r="A51" s="48">
        <v>44244</v>
      </c>
      <c r="B51" s="530" t="s">
        <v>359</v>
      </c>
      <c r="C51" s="530" t="s">
        <v>360</v>
      </c>
      <c r="D51" s="530" t="s">
        <v>94</v>
      </c>
      <c r="E51" s="461">
        <v>7000</v>
      </c>
      <c r="F51" s="848">
        <v>7000</v>
      </c>
      <c r="G51" s="542">
        <f t="shared" si="0"/>
        <v>5000</v>
      </c>
      <c r="H51" s="439" t="s">
        <v>42</v>
      </c>
      <c r="I51" s="228" t="s">
        <v>45</v>
      </c>
      <c r="J51" s="335" t="s">
        <v>374</v>
      </c>
      <c r="K51" s="252" t="s">
        <v>74</v>
      </c>
      <c r="L51" s="235" t="s">
        <v>46</v>
      </c>
      <c r="M51" s="26"/>
      <c r="N51" s="25"/>
    </row>
    <row r="52" spans="1:14" x14ac:dyDescent="0.25">
      <c r="A52" s="48">
        <v>44245</v>
      </c>
      <c r="B52" s="530" t="s">
        <v>108</v>
      </c>
      <c r="C52" s="530" t="s">
        <v>51</v>
      </c>
      <c r="D52" s="530" t="s">
        <v>14</v>
      </c>
      <c r="E52" s="791"/>
      <c r="F52" s="846">
        <v>11000</v>
      </c>
      <c r="G52" s="542">
        <f t="shared" si="0"/>
        <v>16000</v>
      </c>
      <c r="H52" s="439" t="s">
        <v>42</v>
      </c>
      <c r="I52" s="228" t="s">
        <v>45</v>
      </c>
      <c r="J52" s="297" t="s">
        <v>546</v>
      </c>
      <c r="K52" s="252" t="s">
        <v>74</v>
      </c>
      <c r="L52" s="235" t="s">
        <v>46</v>
      </c>
      <c r="M52" s="26"/>
      <c r="N52" s="25"/>
    </row>
    <row r="53" spans="1:14" x14ac:dyDescent="0.25">
      <c r="A53" s="48">
        <v>44245</v>
      </c>
      <c r="B53" s="587" t="s">
        <v>69</v>
      </c>
      <c r="C53" s="590" t="s">
        <v>68</v>
      </c>
      <c r="D53" s="591" t="s">
        <v>14</v>
      </c>
      <c r="E53" s="209">
        <v>5000</v>
      </c>
      <c r="F53" s="318"/>
      <c r="G53" s="542">
        <f t="shared" si="0"/>
        <v>11000</v>
      </c>
      <c r="H53" s="439" t="s">
        <v>42</v>
      </c>
      <c r="I53" s="228" t="s">
        <v>45</v>
      </c>
      <c r="J53" s="335" t="s">
        <v>378</v>
      </c>
      <c r="K53" s="252" t="s">
        <v>74</v>
      </c>
      <c r="L53" s="235" t="s">
        <v>46</v>
      </c>
      <c r="M53" s="26"/>
      <c r="N53" s="25" t="s">
        <v>219</v>
      </c>
    </row>
    <row r="54" spans="1:14" x14ac:dyDescent="0.25">
      <c r="A54" s="48">
        <v>44245</v>
      </c>
      <c r="B54" s="587" t="s">
        <v>69</v>
      </c>
      <c r="C54" s="590" t="s">
        <v>68</v>
      </c>
      <c r="D54" s="591" t="s">
        <v>14</v>
      </c>
      <c r="E54" s="209">
        <v>4000</v>
      </c>
      <c r="F54" s="318"/>
      <c r="G54" s="542">
        <f t="shared" si="0"/>
        <v>7000</v>
      </c>
      <c r="H54" s="439" t="s">
        <v>42</v>
      </c>
      <c r="I54" s="228" t="s">
        <v>45</v>
      </c>
      <c r="J54" s="335" t="s">
        <v>378</v>
      </c>
      <c r="K54" s="252" t="s">
        <v>74</v>
      </c>
      <c r="L54" s="235" t="s">
        <v>46</v>
      </c>
      <c r="M54" s="26"/>
      <c r="N54" s="25" t="s">
        <v>376</v>
      </c>
    </row>
    <row r="55" spans="1:14" x14ac:dyDescent="0.25">
      <c r="A55" s="48">
        <v>44245</v>
      </c>
      <c r="B55" s="587" t="s">
        <v>69</v>
      </c>
      <c r="C55" s="590" t="s">
        <v>68</v>
      </c>
      <c r="D55" s="591" t="s">
        <v>14</v>
      </c>
      <c r="E55" s="209">
        <v>1000</v>
      </c>
      <c r="F55" s="318"/>
      <c r="G55" s="542">
        <f t="shared" si="0"/>
        <v>6000</v>
      </c>
      <c r="H55" s="439" t="s">
        <v>42</v>
      </c>
      <c r="I55" s="228" t="s">
        <v>45</v>
      </c>
      <c r="J55" s="335" t="s">
        <v>378</v>
      </c>
      <c r="K55" s="252" t="s">
        <v>74</v>
      </c>
      <c r="L55" s="235" t="s">
        <v>46</v>
      </c>
      <c r="M55" s="26"/>
      <c r="N55" s="25" t="s">
        <v>377</v>
      </c>
    </row>
    <row r="56" spans="1:14" x14ac:dyDescent="0.25">
      <c r="A56" s="48">
        <v>44245</v>
      </c>
      <c r="B56" s="587" t="s">
        <v>69</v>
      </c>
      <c r="C56" s="590" t="s">
        <v>68</v>
      </c>
      <c r="D56" s="591" t="s">
        <v>14</v>
      </c>
      <c r="E56" s="209"/>
      <c r="F56" s="318">
        <v>-6000</v>
      </c>
      <c r="G56" s="542">
        <f t="shared" si="0"/>
        <v>0</v>
      </c>
      <c r="H56" s="439" t="s">
        <v>42</v>
      </c>
      <c r="I56" s="228" t="s">
        <v>45</v>
      </c>
      <c r="J56" s="335" t="s">
        <v>378</v>
      </c>
      <c r="K56" s="252" t="s">
        <v>74</v>
      </c>
      <c r="L56" s="235" t="s">
        <v>46</v>
      </c>
      <c r="M56" s="26"/>
      <c r="N56" s="25"/>
    </row>
    <row r="57" spans="1:14" x14ac:dyDescent="0.25">
      <c r="A57" s="48">
        <v>44245</v>
      </c>
      <c r="B57" s="530" t="s">
        <v>381</v>
      </c>
      <c r="C57" s="530" t="s">
        <v>253</v>
      </c>
      <c r="D57" s="530" t="s">
        <v>94</v>
      </c>
      <c r="E57" s="791">
        <v>79036</v>
      </c>
      <c r="F57" s="318">
        <v>79036</v>
      </c>
      <c r="G57" s="542">
        <f t="shared" si="0"/>
        <v>0</v>
      </c>
      <c r="H57" s="439" t="s">
        <v>42</v>
      </c>
      <c r="I57" s="228" t="s">
        <v>45</v>
      </c>
      <c r="J57" s="335" t="s">
        <v>505</v>
      </c>
      <c r="K57" s="252" t="s">
        <v>74</v>
      </c>
      <c r="L57" s="235" t="s">
        <v>46</v>
      </c>
      <c r="M57" s="26"/>
      <c r="N57" s="25"/>
    </row>
    <row r="58" spans="1:14" x14ac:dyDescent="0.25">
      <c r="A58" s="48">
        <v>44247</v>
      </c>
      <c r="B58" s="530" t="s">
        <v>391</v>
      </c>
      <c r="C58" s="530" t="s">
        <v>195</v>
      </c>
      <c r="D58" s="530" t="s">
        <v>195</v>
      </c>
      <c r="E58" s="791">
        <v>330000</v>
      </c>
      <c r="F58" s="842">
        <v>330000</v>
      </c>
      <c r="G58" s="542">
        <f t="shared" si="0"/>
        <v>0</v>
      </c>
      <c r="H58" s="439" t="s">
        <v>42</v>
      </c>
      <c r="I58" s="228" t="s">
        <v>45</v>
      </c>
      <c r="J58" s="335" t="s">
        <v>506</v>
      </c>
      <c r="K58" s="252" t="s">
        <v>74</v>
      </c>
      <c r="L58" s="235" t="s">
        <v>46</v>
      </c>
      <c r="M58" s="26"/>
      <c r="N58" s="25"/>
    </row>
    <row r="59" spans="1:14" x14ac:dyDescent="0.25">
      <c r="A59" s="48">
        <v>44247</v>
      </c>
      <c r="B59" s="530" t="s">
        <v>393</v>
      </c>
      <c r="C59" s="530" t="s">
        <v>51</v>
      </c>
      <c r="D59" s="530" t="s">
        <v>14</v>
      </c>
      <c r="E59" s="791"/>
      <c r="F59" s="842">
        <v>400000</v>
      </c>
      <c r="G59" s="542">
        <f t="shared" si="0"/>
        <v>400000</v>
      </c>
      <c r="H59" s="439" t="s">
        <v>42</v>
      </c>
      <c r="I59" s="228" t="s">
        <v>45</v>
      </c>
      <c r="J59" s="530" t="s">
        <v>545</v>
      </c>
      <c r="K59" s="252" t="s">
        <v>74</v>
      </c>
      <c r="L59" s="235" t="s">
        <v>46</v>
      </c>
      <c r="M59" s="26"/>
      <c r="N59" s="25"/>
    </row>
    <row r="60" spans="1:14" x14ac:dyDescent="0.25">
      <c r="A60" s="48">
        <v>44248</v>
      </c>
      <c r="B60" s="530" t="s">
        <v>396</v>
      </c>
      <c r="C60" s="530" t="s">
        <v>360</v>
      </c>
      <c r="D60" s="530" t="s">
        <v>94</v>
      </c>
      <c r="E60" s="791">
        <v>110000</v>
      </c>
      <c r="F60" s="842">
        <v>110000</v>
      </c>
      <c r="G60" s="542">
        <f t="shared" si="0"/>
        <v>400000</v>
      </c>
      <c r="H60" s="439" t="s">
        <v>42</v>
      </c>
      <c r="I60" s="228" t="s">
        <v>45</v>
      </c>
      <c r="J60" s="297" t="s">
        <v>546</v>
      </c>
      <c r="K60" s="252" t="s">
        <v>74</v>
      </c>
      <c r="L60" s="235" t="s">
        <v>46</v>
      </c>
      <c r="M60" s="26"/>
      <c r="N60" s="25"/>
    </row>
    <row r="61" spans="1:14" x14ac:dyDescent="0.25">
      <c r="A61" s="48">
        <v>44248</v>
      </c>
      <c r="B61" s="530" t="s">
        <v>397</v>
      </c>
      <c r="C61" s="530" t="s">
        <v>360</v>
      </c>
      <c r="D61" s="530" t="s">
        <v>94</v>
      </c>
      <c r="E61" s="797">
        <v>65000</v>
      </c>
      <c r="F61" s="888">
        <v>65000</v>
      </c>
      <c r="G61" s="542">
        <f t="shared" si="0"/>
        <v>400000</v>
      </c>
      <c r="H61" s="439" t="s">
        <v>42</v>
      </c>
      <c r="I61" s="228" t="s">
        <v>45</v>
      </c>
      <c r="J61" s="297" t="s">
        <v>546</v>
      </c>
      <c r="K61" s="252" t="s">
        <v>74</v>
      </c>
      <c r="L61" s="235" t="s">
        <v>46</v>
      </c>
      <c r="M61" s="26"/>
      <c r="N61" s="25"/>
    </row>
    <row r="62" spans="1:14" x14ac:dyDescent="0.25">
      <c r="A62" s="48">
        <v>44248</v>
      </c>
      <c r="B62" s="530" t="s">
        <v>69</v>
      </c>
      <c r="C62" s="530" t="s">
        <v>68</v>
      </c>
      <c r="D62" s="707" t="s">
        <v>14</v>
      </c>
      <c r="E62" s="604">
        <v>3000</v>
      </c>
      <c r="F62" s="889"/>
      <c r="G62" s="542">
        <f t="shared" si="0"/>
        <v>397000</v>
      </c>
      <c r="H62" s="439" t="s">
        <v>42</v>
      </c>
      <c r="I62" s="228" t="s">
        <v>45</v>
      </c>
      <c r="J62" s="297" t="s">
        <v>546</v>
      </c>
      <c r="K62" s="252" t="s">
        <v>74</v>
      </c>
      <c r="L62" s="235" t="s">
        <v>46</v>
      </c>
      <c r="M62" s="26"/>
      <c r="N62" s="25" t="s">
        <v>398</v>
      </c>
    </row>
    <row r="63" spans="1:14" x14ac:dyDescent="0.25">
      <c r="A63" s="48">
        <v>44248</v>
      </c>
      <c r="B63" s="530" t="s">
        <v>69</v>
      </c>
      <c r="C63" s="530" t="s">
        <v>68</v>
      </c>
      <c r="D63" s="530" t="s">
        <v>14</v>
      </c>
      <c r="E63" s="890">
        <v>3000</v>
      </c>
      <c r="F63" s="891"/>
      <c r="G63" s="542">
        <f t="shared" si="0"/>
        <v>394000</v>
      </c>
      <c r="H63" s="267" t="s">
        <v>42</v>
      </c>
      <c r="I63" s="216" t="s">
        <v>45</v>
      </c>
      <c r="J63" s="297" t="s">
        <v>546</v>
      </c>
      <c r="K63" s="252" t="s">
        <v>74</v>
      </c>
      <c r="L63" s="235" t="s">
        <v>46</v>
      </c>
      <c r="M63" s="26"/>
      <c r="N63" s="25" t="s">
        <v>399</v>
      </c>
    </row>
    <row r="64" spans="1:14" x14ac:dyDescent="0.25">
      <c r="A64" s="48">
        <v>44248</v>
      </c>
      <c r="B64" s="530" t="s">
        <v>402</v>
      </c>
      <c r="C64" s="530" t="s">
        <v>51</v>
      </c>
      <c r="D64" s="707" t="s">
        <v>94</v>
      </c>
      <c r="E64" s="791"/>
      <c r="F64" s="604">
        <v>213000</v>
      </c>
      <c r="G64" s="542">
        <f t="shared" si="0"/>
        <v>607000</v>
      </c>
      <c r="H64" s="463" t="s">
        <v>42</v>
      </c>
      <c r="I64" s="216" t="s">
        <v>45</v>
      </c>
      <c r="J64" s="435" t="s">
        <v>547</v>
      </c>
      <c r="K64" s="252" t="s">
        <v>74</v>
      </c>
      <c r="L64" s="235" t="s">
        <v>46</v>
      </c>
      <c r="M64" s="26"/>
      <c r="N64" s="25"/>
    </row>
    <row r="65" spans="1:14" x14ac:dyDescent="0.25">
      <c r="A65" s="48">
        <v>44248</v>
      </c>
      <c r="B65" s="530" t="s">
        <v>429</v>
      </c>
      <c r="C65" s="530" t="s">
        <v>430</v>
      </c>
      <c r="D65" s="530" t="s">
        <v>94</v>
      </c>
      <c r="E65" s="783">
        <v>200000</v>
      </c>
      <c r="F65" s="892"/>
      <c r="G65" s="542">
        <f t="shared" si="0"/>
        <v>407000</v>
      </c>
      <c r="H65" s="267" t="s">
        <v>42</v>
      </c>
      <c r="I65" s="216" t="s">
        <v>45</v>
      </c>
      <c r="J65" s="435" t="s">
        <v>547</v>
      </c>
      <c r="K65" s="252" t="s">
        <v>74</v>
      </c>
      <c r="L65" s="235" t="s">
        <v>46</v>
      </c>
      <c r="M65" s="264"/>
      <c r="N65" s="266"/>
    </row>
    <row r="66" spans="1:14" x14ac:dyDescent="0.25">
      <c r="A66" s="48">
        <v>44248</v>
      </c>
      <c r="B66" s="530" t="s">
        <v>230</v>
      </c>
      <c r="C66" s="530" t="s">
        <v>164</v>
      </c>
      <c r="D66" s="530" t="s">
        <v>94</v>
      </c>
      <c r="E66" s="461">
        <v>13000</v>
      </c>
      <c r="F66" s="318"/>
      <c r="G66" s="542">
        <f t="shared" si="0"/>
        <v>394000</v>
      </c>
      <c r="H66" s="267" t="s">
        <v>42</v>
      </c>
      <c r="I66" s="216" t="s">
        <v>45</v>
      </c>
      <c r="J66" s="435" t="s">
        <v>547</v>
      </c>
      <c r="K66" s="252" t="s">
        <v>74</v>
      </c>
      <c r="L66" s="235" t="s">
        <v>46</v>
      </c>
      <c r="M66" s="26"/>
      <c r="N66" s="25"/>
    </row>
    <row r="67" spans="1:14" x14ac:dyDescent="0.25">
      <c r="A67" s="48">
        <v>44249</v>
      </c>
      <c r="B67" s="530" t="s">
        <v>171</v>
      </c>
      <c r="C67" s="530" t="s">
        <v>68</v>
      </c>
      <c r="D67" s="707" t="s">
        <v>14</v>
      </c>
      <c r="E67" s="801">
        <v>5000</v>
      </c>
      <c r="F67" s="849">
        <v>5000</v>
      </c>
      <c r="G67" s="542">
        <f t="shared" si="0"/>
        <v>394000</v>
      </c>
      <c r="H67" s="267" t="s">
        <v>42</v>
      </c>
      <c r="I67" s="216" t="s">
        <v>45</v>
      </c>
      <c r="J67" s="530" t="s">
        <v>548</v>
      </c>
      <c r="K67" s="252" t="s">
        <v>74</v>
      </c>
      <c r="L67" s="235" t="s">
        <v>46</v>
      </c>
      <c r="M67" s="26"/>
      <c r="N67" s="25"/>
    </row>
    <row r="68" spans="1:14" x14ac:dyDescent="0.25">
      <c r="A68" s="897">
        <v>44249</v>
      </c>
      <c r="B68" s="530" t="s">
        <v>431</v>
      </c>
      <c r="C68" s="530" t="s">
        <v>253</v>
      </c>
      <c r="D68" s="530" t="s">
        <v>94</v>
      </c>
      <c r="E68" s="810">
        <v>45000</v>
      </c>
      <c r="F68" s="849">
        <v>45000</v>
      </c>
      <c r="G68" s="542">
        <f t="shared" si="0"/>
        <v>394000</v>
      </c>
      <c r="H68" s="267" t="s">
        <v>42</v>
      </c>
      <c r="I68" s="216" t="s">
        <v>45</v>
      </c>
      <c r="J68" s="530" t="s">
        <v>549</v>
      </c>
      <c r="K68" s="252" t="s">
        <v>74</v>
      </c>
      <c r="L68" s="235" t="s">
        <v>46</v>
      </c>
      <c r="M68" s="26"/>
      <c r="N68" s="25"/>
    </row>
    <row r="69" spans="1:14" x14ac:dyDescent="0.25">
      <c r="A69" s="48">
        <v>44250</v>
      </c>
      <c r="B69" s="530" t="s">
        <v>108</v>
      </c>
      <c r="C69" s="530" t="s">
        <v>51</v>
      </c>
      <c r="D69" s="530" t="s">
        <v>14</v>
      </c>
      <c r="E69" s="791"/>
      <c r="F69" s="849">
        <v>13000</v>
      </c>
      <c r="G69" s="542">
        <f t="shared" si="0"/>
        <v>407000</v>
      </c>
      <c r="H69" s="267" t="s">
        <v>42</v>
      </c>
      <c r="I69" s="216" t="s">
        <v>45</v>
      </c>
      <c r="J69" s="530" t="s">
        <v>552</v>
      </c>
      <c r="K69" s="252" t="s">
        <v>74</v>
      </c>
      <c r="L69" s="235" t="s">
        <v>46</v>
      </c>
      <c r="M69" s="26"/>
      <c r="N69" s="25"/>
    </row>
    <row r="70" spans="1:14" x14ac:dyDescent="0.25">
      <c r="A70" s="48">
        <v>44250</v>
      </c>
      <c r="B70" s="218" t="s">
        <v>69</v>
      </c>
      <c r="C70" s="218" t="s">
        <v>68</v>
      </c>
      <c r="D70" s="294" t="s">
        <v>14</v>
      </c>
      <c r="E70" s="514">
        <v>5000</v>
      </c>
      <c r="F70" s="843"/>
      <c r="G70" s="542">
        <f t="shared" si="0"/>
        <v>402000</v>
      </c>
      <c r="H70" s="267" t="s">
        <v>42</v>
      </c>
      <c r="I70" s="216" t="s">
        <v>45</v>
      </c>
      <c r="J70" s="530" t="s">
        <v>552</v>
      </c>
      <c r="K70" s="252" t="s">
        <v>74</v>
      </c>
      <c r="L70" s="235" t="s">
        <v>46</v>
      </c>
      <c r="M70" s="26"/>
      <c r="N70" s="25" t="s">
        <v>219</v>
      </c>
    </row>
    <row r="71" spans="1:14" x14ac:dyDescent="0.25">
      <c r="A71" s="48">
        <v>44250</v>
      </c>
      <c r="B71" s="218" t="s">
        <v>69</v>
      </c>
      <c r="C71" s="218" t="s">
        <v>68</v>
      </c>
      <c r="D71" s="699" t="s">
        <v>14</v>
      </c>
      <c r="E71" s="698">
        <v>5000</v>
      </c>
      <c r="F71" s="676"/>
      <c r="G71" s="542">
        <f t="shared" si="0"/>
        <v>397000</v>
      </c>
      <c r="H71" s="267" t="s">
        <v>42</v>
      </c>
      <c r="I71" s="216" t="s">
        <v>45</v>
      </c>
      <c r="J71" s="530" t="s">
        <v>552</v>
      </c>
      <c r="K71" s="252" t="s">
        <v>74</v>
      </c>
      <c r="L71" s="235" t="s">
        <v>46</v>
      </c>
      <c r="M71" s="440"/>
      <c r="N71" s="464" t="s">
        <v>447</v>
      </c>
    </row>
    <row r="72" spans="1:14" x14ac:dyDescent="0.25">
      <c r="A72" s="48">
        <v>44250</v>
      </c>
      <c r="B72" s="295" t="s">
        <v>69</v>
      </c>
      <c r="C72" s="295" t="s">
        <v>68</v>
      </c>
      <c r="D72" s="295" t="s">
        <v>14</v>
      </c>
      <c r="E72" s="801">
        <v>1000</v>
      </c>
      <c r="F72" s="850"/>
      <c r="G72" s="542">
        <f t="shared" si="0"/>
        <v>396000</v>
      </c>
      <c r="H72" s="267" t="s">
        <v>42</v>
      </c>
      <c r="I72" s="216" t="s">
        <v>45</v>
      </c>
      <c r="J72" s="530" t="s">
        <v>552</v>
      </c>
      <c r="K72" s="252" t="s">
        <v>74</v>
      </c>
      <c r="L72" s="235" t="s">
        <v>46</v>
      </c>
      <c r="M72" s="509"/>
      <c r="N72" s="295" t="s">
        <v>185</v>
      </c>
    </row>
    <row r="73" spans="1:14" x14ac:dyDescent="0.25">
      <c r="A73" s="48">
        <v>44250</v>
      </c>
      <c r="B73" s="295" t="s">
        <v>73</v>
      </c>
      <c r="C73" s="295" t="s">
        <v>51</v>
      </c>
      <c r="D73" s="295" t="s">
        <v>14</v>
      </c>
      <c r="E73" s="799"/>
      <c r="F73" s="675">
        <v>-2000</v>
      </c>
      <c r="G73" s="542">
        <f t="shared" si="0"/>
        <v>394000</v>
      </c>
      <c r="H73" s="267" t="s">
        <v>42</v>
      </c>
      <c r="I73" s="216" t="s">
        <v>45</v>
      </c>
      <c r="J73" s="530" t="s">
        <v>552</v>
      </c>
      <c r="K73" s="252" t="s">
        <v>74</v>
      </c>
      <c r="L73" s="235" t="s">
        <v>46</v>
      </c>
      <c r="M73" s="804"/>
      <c r="N73" s="805"/>
    </row>
    <row r="74" spans="1:14" x14ac:dyDescent="0.25">
      <c r="A74" s="48">
        <v>44250</v>
      </c>
      <c r="B74" s="530" t="s">
        <v>436</v>
      </c>
      <c r="C74" s="530" t="s">
        <v>253</v>
      </c>
      <c r="D74" s="530" t="s">
        <v>94</v>
      </c>
      <c r="E74" s="791">
        <v>15600</v>
      </c>
      <c r="F74" s="676">
        <v>15600</v>
      </c>
      <c r="G74" s="542">
        <f t="shared" ref="G74:G100" si="1">G73-E74+F74</f>
        <v>394000</v>
      </c>
      <c r="H74" s="267" t="s">
        <v>42</v>
      </c>
      <c r="I74" s="216" t="s">
        <v>45</v>
      </c>
      <c r="J74" s="297" t="s">
        <v>553</v>
      </c>
      <c r="K74" s="252" t="s">
        <v>74</v>
      </c>
      <c r="L74" s="235" t="s">
        <v>46</v>
      </c>
      <c r="M74" s="26"/>
      <c r="N74" s="25"/>
    </row>
    <row r="75" spans="1:14" x14ac:dyDescent="0.25">
      <c r="A75" s="48">
        <v>44250</v>
      </c>
      <c r="B75" s="530" t="s">
        <v>437</v>
      </c>
      <c r="C75" s="530" t="s">
        <v>253</v>
      </c>
      <c r="D75" s="530" t="s">
        <v>94</v>
      </c>
      <c r="E75" s="791">
        <v>12900</v>
      </c>
      <c r="F75" s="840">
        <v>12900</v>
      </c>
      <c r="G75" s="542">
        <f t="shared" si="1"/>
        <v>394000</v>
      </c>
      <c r="H75" s="267" t="s">
        <v>42</v>
      </c>
      <c r="I75" s="216" t="s">
        <v>45</v>
      </c>
      <c r="J75" s="297" t="s">
        <v>553</v>
      </c>
      <c r="K75" s="252" t="s">
        <v>74</v>
      </c>
      <c r="L75" s="235" t="s">
        <v>46</v>
      </c>
      <c r="M75" s="26"/>
      <c r="N75" s="25"/>
    </row>
    <row r="76" spans="1:14" x14ac:dyDescent="0.25">
      <c r="A76" s="48">
        <v>44250</v>
      </c>
      <c r="B76" s="530" t="s">
        <v>437</v>
      </c>
      <c r="C76" s="530" t="s">
        <v>253</v>
      </c>
      <c r="D76" s="530" t="s">
        <v>94</v>
      </c>
      <c r="E76" s="791">
        <v>12900</v>
      </c>
      <c r="F76" s="675">
        <v>12900</v>
      </c>
      <c r="G76" s="542">
        <f t="shared" si="1"/>
        <v>394000</v>
      </c>
      <c r="H76" s="267" t="s">
        <v>42</v>
      </c>
      <c r="I76" s="216" t="s">
        <v>45</v>
      </c>
      <c r="J76" s="297" t="s">
        <v>553</v>
      </c>
      <c r="K76" s="252" t="s">
        <v>74</v>
      </c>
      <c r="L76" s="235" t="s">
        <v>46</v>
      </c>
      <c r="M76" s="26"/>
      <c r="N76" s="25"/>
    </row>
    <row r="77" spans="1:14" x14ac:dyDescent="0.25">
      <c r="A77" s="48">
        <v>44250</v>
      </c>
      <c r="B77" s="530" t="s">
        <v>435</v>
      </c>
      <c r="C77" s="530" t="s">
        <v>253</v>
      </c>
      <c r="D77" s="530" t="s">
        <v>94</v>
      </c>
      <c r="E77" s="791">
        <v>19900</v>
      </c>
      <c r="F77" s="675">
        <v>19900</v>
      </c>
      <c r="G77" s="542">
        <f t="shared" si="1"/>
        <v>394000</v>
      </c>
      <c r="H77" s="267" t="s">
        <v>42</v>
      </c>
      <c r="I77" s="216" t="s">
        <v>45</v>
      </c>
      <c r="J77" s="297" t="s">
        <v>553</v>
      </c>
      <c r="K77" s="252" t="s">
        <v>74</v>
      </c>
      <c r="L77" s="235" t="s">
        <v>46</v>
      </c>
      <c r="M77" s="26"/>
      <c r="N77" s="25"/>
    </row>
    <row r="78" spans="1:14" x14ac:dyDescent="0.25">
      <c r="A78" s="48">
        <v>44250</v>
      </c>
      <c r="B78" s="530" t="s">
        <v>434</v>
      </c>
      <c r="C78" s="530" t="s">
        <v>253</v>
      </c>
      <c r="D78" s="530" t="s">
        <v>94</v>
      </c>
      <c r="E78" s="791">
        <v>29400</v>
      </c>
      <c r="F78" s="675">
        <v>29400</v>
      </c>
      <c r="G78" s="542">
        <f t="shared" si="1"/>
        <v>394000</v>
      </c>
      <c r="H78" s="267" t="s">
        <v>42</v>
      </c>
      <c r="I78" s="216" t="s">
        <v>45</v>
      </c>
      <c r="J78" s="297" t="s">
        <v>553</v>
      </c>
      <c r="K78" s="252" t="s">
        <v>74</v>
      </c>
      <c r="L78" s="235" t="s">
        <v>46</v>
      </c>
      <c r="M78" s="26"/>
      <c r="N78" s="25"/>
    </row>
    <row r="79" spans="1:14" x14ac:dyDescent="0.25">
      <c r="A79" s="48">
        <v>44250</v>
      </c>
      <c r="B79" s="530" t="s">
        <v>433</v>
      </c>
      <c r="C79" s="530" t="s">
        <v>253</v>
      </c>
      <c r="D79" s="530" t="s">
        <v>94</v>
      </c>
      <c r="E79" s="791">
        <v>400</v>
      </c>
      <c r="F79" s="840">
        <v>400</v>
      </c>
      <c r="G79" s="542">
        <f t="shared" si="1"/>
        <v>394000</v>
      </c>
      <c r="H79" s="267" t="s">
        <v>42</v>
      </c>
      <c r="I79" s="216" t="s">
        <v>45</v>
      </c>
      <c r="J79" s="297" t="s">
        <v>553</v>
      </c>
      <c r="K79" s="252" t="s">
        <v>74</v>
      </c>
      <c r="L79" s="235" t="s">
        <v>46</v>
      </c>
      <c r="M79" s="26"/>
      <c r="N79" s="25"/>
    </row>
    <row r="80" spans="1:14" x14ac:dyDescent="0.25">
      <c r="A80" s="48">
        <v>44250</v>
      </c>
      <c r="B80" s="530" t="s">
        <v>438</v>
      </c>
      <c r="C80" s="530" t="s">
        <v>253</v>
      </c>
      <c r="D80" s="530" t="s">
        <v>94</v>
      </c>
      <c r="E80" s="791">
        <v>94000</v>
      </c>
      <c r="F80" s="840">
        <v>94000</v>
      </c>
      <c r="G80" s="542">
        <f t="shared" si="1"/>
        <v>394000</v>
      </c>
      <c r="H80" s="267" t="s">
        <v>42</v>
      </c>
      <c r="I80" s="216" t="s">
        <v>45</v>
      </c>
      <c r="J80" s="297" t="s">
        <v>554</v>
      </c>
      <c r="K80" s="252" t="s">
        <v>74</v>
      </c>
      <c r="L80" s="235" t="s">
        <v>46</v>
      </c>
      <c r="M80" s="26"/>
      <c r="N80" s="25"/>
    </row>
    <row r="81" spans="1:14" x14ac:dyDescent="0.25">
      <c r="A81" s="48">
        <v>44250</v>
      </c>
      <c r="B81" s="530" t="s">
        <v>439</v>
      </c>
      <c r="C81" s="530" t="s">
        <v>253</v>
      </c>
      <c r="D81" s="530" t="s">
        <v>94</v>
      </c>
      <c r="E81" s="791">
        <v>35000</v>
      </c>
      <c r="F81" s="840">
        <v>35000</v>
      </c>
      <c r="G81" s="542">
        <f t="shared" si="1"/>
        <v>394000</v>
      </c>
      <c r="H81" s="267" t="s">
        <v>42</v>
      </c>
      <c r="I81" s="216" t="s">
        <v>45</v>
      </c>
      <c r="J81" s="297" t="s">
        <v>554</v>
      </c>
      <c r="K81" s="252" t="s">
        <v>74</v>
      </c>
      <c r="L81" s="235" t="s">
        <v>46</v>
      </c>
      <c r="M81" s="26"/>
      <c r="N81" s="25"/>
    </row>
    <row r="82" spans="1:14" x14ac:dyDescent="0.25">
      <c r="A82" s="48">
        <v>44250</v>
      </c>
      <c r="B82" s="530" t="s">
        <v>440</v>
      </c>
      <c r="C82" s="530" t="s">
        <v>360</v>
      </c>
      <c r="D82" s="530" t="s">
        <v>94</v>
      </c>
      <c r="E82" s="791">
        <v>50000</v>
      </c>
      <c r="F82" s="840">
        <v>50000</v>
      </c>
      <c r="G82" s="542">
        <f t="shared" si="1"/>
        <v>394000</v>
      </c>
      <c r="H82" s="267" t="s">
        <v>42</v>
      </c>
      <c r="I82" s="216" t="s">
        <v>45</v>
      </c>
      <c r="J82" s="297" t="s">
        <v>554</v>
      </c>
      <c r="K82" s="252" t="s">
        <v>74</v>
      </c>
      <c r="L82" s="235" t="s">
        <v>46</v>
      </c>
      <c r="M82" s="26"/>
      <c r="N82" s="25"/>
    </row>
    <row r="83" spans="1:14" x14ac:dyDescent="0.25">
      <c r="A83" s="48">
        <v>44250</v>
      </c>
      <c r="B83" s="530" t="s">
        <v>442</v>
      </c>
      <c r="C83" s="530" t="s">
        <v>253</v>
      </c>
      <c r="D83" s="530" t="s">
        <v>94</v>
      </c>
      <c r="E83" s="791">
        <v>6000</v>
      </c>
      <c r="F83" s="676">
        <v>6000</v>
      </c>
      <c r="G83" s="542">
        <f t="shared" si="1"/>
        <v>394000</v>
      </c>
      <c r="H83" s="267" t="s">
        <v>42</v>
      </c>
      <c r="I83" s="216" t="s">
        <v>45</v>
      </c>
      <c r="J83" s="297" t="s">
        <v>556</v>
      </c>
      <c r="K83" s="252" t="s">
        <v>74</v>
      </c>
      <c r="L83" s="235" t="s">
        <v>46</v>
      </c>
      <c r="M83" s="26"/>
      <c r="N83" s="25"/>
    </row>
    <row r="84" spans="1:14" x14ac:dyDescent="0.25">
      <c r="A84" s="48">
        <v>44250</v>
      </c>
      <c r="B84" s="530" t="s">
        <v>443</v>
      </c>
      <c r="C84" s="530" t="s">
        <v>253</v>
      </c>
      <c r="D84" s="530" t="s">
        <v>94</v>
      </c>
      <c r="E84" s="791">
        <v>30000</v>
      </c>
      <c r="F84" s="851">
        <v>30000</v>
      </c>
      <c r="G84" s="542">
        <f t="shared" si="1"/>
        <v>394000</v>
      </c>
      <c r="H84" s="267" t="s">
        <v>42</v>
      </c>
      <c r="I84" s="216" t="s">
        <v>45</v>
      </c>
      <c r="J84" s="297" t="s">
        <v>556</v>
      </c>
      <c r="K84" s="252" t="s">
        <v>74</v>
      </c>
      <c r="L84" s="235" t="s">
        <v>46</v>
      </c>
      <c r="M84" s="26"/>
      <c r="N84" s="25"/>
    </row>
    <row r="85" spans="1:14" x14ac:dyDescent="0.25">
      <c r="A85" s="48">
        <v>44250</v>
      </c>
      <c r="B85" s="530" t="s">
        <v>455</v>
      </c>
      <c r="C85" s="530" t="s">
        <v>253</v>
      </c>
      <c r="D85" s="530" t="s">
        <v>94</v>
      </c>
      <c r="E85" s="791">
        <v>320000</v>
      </c>
      <c r="F85" s="898">
        <v>320000</v>
      </c>
      <c r="G85" s="542">
        <f t="shared" si="1"/>
        <v>394000</v>
      </c>
      <c r="H85" s="267" t="s">
        <v>42</v>
      </c>
      <c r="I85" s="216" t="s">
        <v>45</v>
      </c>
      <c r="J85" s="435" t="s">
        <v>558</v>
      </c>
      <c r="K85" s="252" t="s">
        <v>74</v>
      </c>
      <c r="L85" s="235" t="s">
        <v>46</v>
      </c>
      <c r="M85" s="26"/>
      <c r="N85" s="25"/>
    </row>
    <row r="86" spans="1:14" x14ac:dyDescent="0.25">
      <c r="A86" s="48">
        <v>44251</v>
      </c>
      <c r="B86" s="530" t="s">
        <v>108</v>
      </c>
      <c r="C86" s="530" t="s">
        <v>51</v>
      </c>
      <c r="D86" s="530" t="s">
        <v>14</v>
      </c>
      <c r="E86" s="791"/>
      <c r="F86" s="446">
        <v>14000</v>
      </c>
      <c r="G86" s="542">
        <f t="shared" si="1"/>
        <v>408000</v>
      </c>
      <c r="H86" s="267" t="s">
        <v>42</v>
      </c>
      <c r="I86" s="216" t="s">
        <v>45</v>
      </c>
      <c r="J86" s="530" t="s">
        <v>561</v>
      </c>
      <c r="K86" s="252" t="s">
        <v>74</v>
      </c>
      <c r="L86" s="235" t="s">
        <v>46</v>
      </c>
      <c r="M86" s="26"/>
      <c r="N86" s="25"/>
    </row>
    <row r="87" spans="1:14" x14ac:dyDescent="0.25">
      <c r="A87" s="48">
        <v>44251</v>
      </c>
      <c r="B87" s="530" t="s">
        <v>69</v>
      </c>
      <c r="C87" s="530" t="s">
        <v>68</v>
      </c>
      <c r="D87" s="530" t="s">
        <v>14</v>
      </c>
      <c r="E87" s="791">
        <v>6000</v>
      </c>
      <c r="F87" s="318"/>
      <c r="G87" s="542">
        <f t="shared" si="1"/>
        <v>402000</v>
      </c>
      <c r="H87" s="267" t="s">
        <v>42</v>
      </c>
      <c r="I87" s="216" t="s">
        <v>45</v>
      </c>
      <c r="J87" s="530" t="s">
        <v>561</v>
      </c>
      <c r="K87" s="252" t="s">
        <v>74</v>
      </c>
      <c r="L87" s="235" t="s">
        <v>46</v>
      </c>
      <c r="M87" s="26"/>
      <c r="N87" s="25"/>
    </row>
    <row r="88" spans="1:14" x14ac:dyDescent="0.25">
      <c r="A88" s="48">
        <v>44251</v>
      </c>
      <c r="B88" s="530" t="s">
        <v>69</v>
      </c>
      <c r="C88" s="530" t="s">
        <v>68</v>
      </c>
      <c r="D88" s="530" t="s">
        <v>14</v>
      </c>
      <c r="E88" s="791">
        <v>4000</v>
      </c>
      <c r="F88" s="844"/>
      <c r="G88" s="542">
        <f t="shared" si="1"/>
        <v>398000</v>
      </c>
      <c r="H88" s="267" t="s">
        <v>42</v>
      </c>
      <c r="I88" s="216" t="s">
        <v>45</v>
      </c>
      <c r="J88" s="530" t="s">
        <v>561</v>
      </c>
      <c r="K88" s="252" t="s">
        <v>74</v>
      </c>
      <c r="L88" s="235" t="s">
        <v>46</v>
      </c>
      <c r="M88" s="26"/>
      <c r="N88" s="25"/>
    </row>
    <row r="89" spans="1:14" x14ac:dyDescent="0.25">
      <c r="A89" s="48">
        <v>44251</v>
      </c>
      <c r="B89" s="530" t="s">
        <v>69</v>
      </c>
      <c r="C89" s="530" t="s">
        <v>68</v>
      </c>
      <c r="D89" s="530" t="s">
        <v>14</v>
      </c>
      <c r="E89" s="791">
        <v>3000</v>
      </c>
      <c r="F89" s="843"/>
      <c r="G89" s="542">
        <f t="shared" si="1"/>
        <v>395000</v>
      </c>
      <c r="H89" s="267" t="s">
        <v>42</v>
      </c>
      <c r="I89" s="216" t="s">
        <v>45</v>
      </c>
      <c r="J89" s="530" t="s">
        <v>561</v>
      </c>
      <c r="K89" s="252" t="s">
        <v>74</v>
      </c>
      <c r="L89" s="235" t="s">
        <v>46</v>
      </c>
      <c r="M89" s="26"/>
      <c r="N89" s="25"/>
    </row>
    <row r="90" spans="1:14" x14ac:dyDescent="0.25">
      <c r="A90" s="48">
        <v>44251</v>
      </c>
      <c r="B90" s="530" t="s">
        <v>69</v>
      </c>
      <c r="C90" s="530" t="s">
        <v>68</v>
      </c>
      <c r="D90" s="530" t="s">
        <v>14</v>
      </c>
      <c r="E90" s="791">
        <v>1000</v>
      </c>
      <c r="F90" s="675"/>
      <c r="G90" s="542">
        <f t="shared" si="1"/>
        <v>394000</v>
      </c>
      <c r="H90" s="267" t="s">
        <v>42</v>
      </c>
      <c r="I90" s="216" t="s">
        <v>45</v>
      </c>
      <c r="J90" s="530" t="s">
        <v>561</v>
      </c>
      <c r="K90" s="252" t="s">
        <v>74</v>
      </c>
      <c r="L90" s="235" t="s">
        <v>46</v>
      </c>
      <c r="M90" s="26"/>
      <c r="N90" s="25"/>
    </row>
    <row r="91" spans="1:14" x14ac:dyDescent="0.25">
      <c r="A91" s="48">
        <v>44252</v>
      </c>
      <c r="B91" s="530" t="s">
        <v>456</v>
      </c>
      <c r="C91" s="530" t="s">
        <v>360</v>
      </c>
      <c r="D91" s="530" t="s">
        <v>94</v>
      </c>
      <c r="E91" s="791">
        <v>250000</v>
      </c>
      <c r="F91" s="456">
        <v>250000</v>
      </c>
      <c r="G91" s="542">
        <f t="shared" si="1"/>
        <v>394000</v>
      </c>
      <c r="H91" s="509" t="s">
        <v>42</v>
      </c>
      <c r="I91" s="509" t="s">
        <v>45</v>
      </c>
      <c r="J91" s="794" t="s">
        <v>566</v>
      </c>
      <c r="K91" s="509" t="s">
        <v>74</v>
      </c>
      <c r="L91" s="768" t="s">
        <v>46</v>
      </c>
      <c r="M91" s="26"/>
      <c r="N91" s="25"/>
    </row>
    <row r="92" spans="1:14" x14ac:dyDescent="0.25">
      <c r="A92" s="549">
        <v>44252</v>
      </c>
      <c r="B92" s="530" t="s">
        <v>108</v>
      </c>
      <c r="C92" s="530" t="s">
        <v>51</v>
      </c>
      <c r="D92" s="530" t="s">
        <v>14</v>
      </c>
      <c r="E92" s="791"/>
      <c r="F92" s="852">
        <v>32000</v>
      </c>
      <c r="G92" s="542">
        <f t="shared" si="1"/>
        <v>426000</v>
      </c>
      <c r="H92" s="509" t="s">
        <v>42</v>
      </c>
      <c r="I92" s="509" t="s">
        <v>45</v>
      </c>
      <c r="J92" s="258" t="s">
        <v>567</v>
      </c>
      <c r="K92" s="509" t="s">
        <v>74</v>
      </c>
      <c r="L92" s="768" t="s">
        <v>46</v>
      </c>
      <c r="M92" s="26"/>
      <c r="N92" s="25"/>
    </row>
    <row r="93" spans="1:14" x14ac:dyDescent="0.25">
      <c r="A93" s="549">
        <v>44252</v>
      </c>
      <c r="B93" s="26" t="s">
        <v>69</v>
      </c>
      <c r="C93" s="26" t="s">
        <v>68</v>
      </c>
      <c r="D93" s="530" t="s">
        <v>14</v>
      </c>
      <c r="E93" s="446">
        <v>8000</v>
      </c>
      <c r="F93" s="840"/>
      <c r="G93" s="542">
        <f t="shared" si="1"/>
        <v>418000</v>
      </c>
      <c r="H93" s="509" t="s">
        <v>42</v>
      </c>
      <c r="I93" s="509" t="s">
        <v>45</v>
      </c>
      <c r="J93" s="258" t="s">
        <v>567</v>
      </c>
      <c r="K93" s="509" t="s">
        <v>74</v>
      </c>
      <c r="L93" s="768" t="s">
        <v>46</v>
      </c>
      <c r="M93" s="26"/>
      <c r="N93" s="25" t="s">
        <v>466</v>
      </c>
    </row>
    <row r="94" spans="1:14" ht="15.75" customHeight="1" x14ac:dyDescent="0.25">
      <c r="A94" s="599">
        <v>44252</v>
      </c>
      <c r="B94" s="264" t="s">
        <v>69</v>
      </c>
      <c r="C94" s="264" t="s">
        <v>68</v>
      </c>
      <c r="D94" s="529" t="s">
        <v>14</v>
      </c>
      <c r="E94" s="446">
        <v>10000</v>
      </c>
      <c r="F94" s="840"/>
      <c r="G94" s="542">
        <f t="shared" si="1"/>
        <v>408000</v>
      </c>
      <c r="H94" s="907" t="s">
        <v>42</v>
      </c>
      <c r="I94" s="907" t="s">
        <v>45</v>
      </c>
      <c r="J94" s="258" t="s">
        <v>567</v>
      </c>
      <c r="K94" s="907" t="s">
        <v>74</v>
      </c>
      <c r="L94" s="908" t="s">
        <v>46</v>
      </c>
      <c r="M94" s="264"/>
      <c r="N94" s="266" t="s">
        <v>467</v>
      </c>
    </row>
    <row r="95" spans="1:14" x14ac:dyDescent="0.25">
      <c r="A95" s="549">
        <v>44252</v>
      </c>
      <c r="B95" s="26" t="s">
        <v>69</v>
      </c>
      <c r="C95" s="26" t="s">
        <v>68</v>
      </c>
      <c r="D95" s="530" t="s">
        <v>14</v>
      </c>
      <c r="E95" s="446">
        <v>10000</v>
      </c>
      <c r="F95" s="840"/>
      <c r="G95" s="542">
        <f t="shared" si="1"/>
        <v>398000</v>
      </c>
      <c r="H95" s="509" t="s">
        <v>42</v>
      </c>
      <c r="I95" s="509" t="s">
        <v>45</v>
      </c>
      <c r="J95" s="258" t="s">
        <v>567</v>
      </c>
      <c r="K95" s="509" t="s">
        <v>74</v>
      </c>
      <c r="L95" s="768" t="s">
        <v>46</v>
      </c>
      <c r="M95" s="26"/>
      <c r="N95" s="25" t="s">
        <v>464</v>
      </c>
    </row>
    <row r="96" spans="1:14" x14ac:dyDescent="0.25">
      <c r="A96" s="549">
        <v>44252</v>
      </c>
      <c r="B96" s="26" t="s">
        <v>69</v>
      </c>
      <c r="C96" s="26" t="s">
        <v>68</v>
      </c>
      <c r="D96" s="530" t="s">
        <v>14</v>
      </c>
      <c r="E96" s="446">
        <v>5000</v>
      </c>
      <c r="F96" s="446"/>
      <c r="G96" s="542">
        <f t="shared" si="1"/>
        <v>393000</v>
      </c>
      <c r="H96" s="509" t="s">
        <v>42</v>
      </c>
      <c r="I96" s="509" t="s">
        <v>45</v>
      </c>
      <c r="J96" s="258" t="s">
        <v>567</v>
      </c>
      <c r="K96" s="509" t="s">
        <v>74</v>
      </c>
      <c r="L96" s="768" t="s">
        <v>46</v>
      </c>
      <c r="M96" s="26"/>
      <c r="N96" s="25" t="s">
        <v>465</v>
      </c>
    </row>
    <row r="97" spans="1:14" x14ac:dyDescent="0.25">
      <c r="A97" s="48">
        <v>44252</v>
      </c>
      <c r="B97" s="530" t="s">
        <v>457</v>
      </c>
      <c r="C97" s="530" t="s">
        <v>253</v>
      </c>
      <c r="D97" s="530" t="s">
        <v>94</v>
      </c>
      <c r="E97" s="791">
        <v>33000</v>
      </c>
      <c r="F97" s="462">
        <v>33000</v>
      </c>
      <c r="G97" s="542">
        <f t="shared" si="1"/>
        <v>393000</v>
      </c>
      <c r="H97" s="509" t="s">
        <v>42</v>
      </c>
      <c r="I97" s="509" t="s">
        <v>45</v>
      </c>
      <c r="J97" s="435" t="s">
        <v>568</v>
      </c>
      <c r="K97" s="509" t="s">
        <v>74</v>
      </c>
      <c r="L97" s="768" t="s">
        <v>46</v>
      </c>
      <c r="M97" s="26"/>
      <c r="N97" s="25"/>
    </row>
    <row r="98" spans="1:14" x14ac:dyDescent="0.25">
      <c r="A98" s="48">
        <v>44253</v>
      </c>
      <c r="B98" s="530" t="s">
        <v>571</v>
      </c>
      <c r="C98" s="530" t="s">
        <v>360</v>
      </c>
      <c r="D98" s="530" t="s">
        <v>94</v>
      </c>
      <c r="E98" s="797">
        <v>300000</v>
      </c>
      <c r="F98" s="462">
        <v>300000</v>
      </c>
      <c r="G98" s="542">
        <f t="shared" si="1"/>
        <v>393000</v>
      </c>
      <c r="H98" s="509" t="s">
        <v>42</v>
      </c>
      <c r="I98" s="509" t="s">
        <v>45</v>
      </c>
      <c r="J98" s="435" t="s">
        <v>570</v>
      </c>
      <c r="K98" s="509" t="s">
        <v>74</v>
      </c>
      <c r="L98" s="768" t="s">
        <v>46</v>
      </c>
      <c r="M98" s="26"/>
      <c r="N98" s="25"/>
    </row>
    <row r="99" spans="1:14" x14ac:dyDescent="0.25">
      <c r="A99" s="549">
        <v>44254</v>
      </c>
      <c r="B99" s="530" t="s">
        <v>458</v>
      </c>
      <c r="C99" s="530" t="s">
        <v>262</v>
      </c>
      <c r="D99" s="530" t="s">
        <v>94</v>
      </c>
      <c r="E99" s="797"/>
      <c r="F99" s="462">
        <v>220000</v>
      </c>
      <c r="G99" s="542">
        <f t="shared" si="1"/>
        <v>613000</v>
      </c>
      <c r="H99" s="509" t="s">
        <v>42</v>
      </c>
      <c r="I99" s="509" t="s">
        <v>45</v>
      </c>
      <c r="J99" s="435" t="s">
        <v>569</v>
      </c>
      <c r="K99" s="509" t="s">
        <v>74</v>
      </c>
      <c r="L99" s="768" t="s">
        <v>46</v>
      </c>
      <c r="M99" s="26"/>
      <c r="N99" s="25"/>
    </row>
    <row r="100" spans="1:14" ht="15.75" thickBot="1" x14ac:dyDescent="0.3">
      <c r="A100" s="549">
        <v>44254</v>
      </c>
      <c r="B100" s="245" t="s">
        <v>73</v>
      </c>
      <c r="C100" s="26" t="s">
        <v>51</v>
      </c>
      <c r="D100" s="245" t="s">
        <v>14</v>
      </c>
      <c r="E100" s="933"/>
      <c r="F100" s="933">
        <v>-2000</v>
      </c>
      <c r="G100" s="542">
        <f t="shared" si="1"/>
        <v>611000</v>
      </c>
      <c r="H100" s="768" t="s">
        <v>42</v>
      </c>
      <c r="I100" s="509" t="s">
        <v>45</v>
      </c>
      <c r="J100" s="258" t="s">
        <v>567</v>
      </c>
      <c r="K100" s="509" t="s">
        <v>74</v>
      </c>
      <c r="L100" s="768" t="s">
        <v>46</v>
      </c>
      <c r="M100" s="26"/>
      <c r="N100" s="25"/>
    </row>
    <row r="101" spans="1:14" ht="15.75" thickBot="1" x14ac:dyDescent="0.3">
      <c r="A101" s="549"/>
      <c r="B101" s="707"/>
      <c r="C101" s="530"/>
      <c r="D101" s="707"/>
      <c r="E101" s="916">
        <f>SUM(E4:E100)</f>
        <v>3445336</v>
      </c>
      <c r="F101" s="917">
        <f>SUM(F4:F100)</f>
        <v>4056336</v>
      </c>
      <c r="G101" s="935">
        <f>F101-E101</f>
        <v>611000</v>
      </c>
      <c r="H101" s="768"/>
      <c r="I101" s="509"/>
      <c r="J101" s="258"/>
      <c r="K101" s="509"/>
      <c r="L101" s="768"/>
      <c r="M101" s="26"/>
      <c r="N101" s="25"/>
    </row>
    <row r="102" spans="1:14" x14ac:dyDescent="0.25">
      <c r="A102" s="26"/>
      <c r="B102" s="245"/>
      <c r="C102" s="26"/>
      <c r="D102" s="26"/>
      <c r="E102" s="934"/>
      <c r="F102" s="934"/>
      <c r="G102" s="915"/>
      <c r="H102" s="509"/>
      <c r="I102" s="509"/>
      <c r="J102" s="26"/>
      <c r="K102" s="509"/>
      <c r="L102" s="768"/>
      <c r="M102" s="26"/>
      <c r="N102" s="25"/>
    </row>
    <row r="103" spans="1:14" x14ac:dyDescent="0.25">
      <c r="A103" s="26"/>
      <c r="B103" s="245"/>
      <c r="C103" s="26"/>
      <c r="D103" s="26"/>
      <c r="E103" s="546"/>
      <c r="F103" s="546"/>
      <c r="G103" s="542"/>
      <c r="H103" s="509"/>
      <c r="I103" s="509"/>
      <c r="J103" s="26"/>
      <c r="K103" s="509"/>
      <c r="L103" s="768"/>
      <c r="M103" s="26"/>
      <c r="N103" s="25"/>
    </row>
    <row r="104" spans="1:14" x14ac:dyDescent="0.25">
      <c r="A104" s="26"/>
      <c r="B104" s="245"/>
      <c r="C104" s="26"/>
      <c r="D104" s="26"/>
      <c r="E104" s="546"/>
      <c r="F104" s="546"/>
      <c r="G104" s="542"/>
      <c r="H104" s="509"/>
      <c r="I104" s="509"/>
      <c r="J104" s="26"/>
      <c r="K104" s="509"/>
      <c r="L104" s="768"/>
      <c r="M104" s="26"/>
      <c r="N104" s="25"/>
    </row>
    <row r="105" spans="1:14" x14ac:dyDescent="0.25">
      <c r="A105" s="26"/>
      <c r="B105" s="245"/>
      <c r="C105" s="26"/>
      <c r="D105" s="26"/>
      <c r="E105" s="546"/>
      <c r="F105" s="546"/>
      <c r="G105" s="542"/>
      <c r="H105" s="509"/>
      <c r="I105" s="509"/>
      <c r="J105" s="26"/>
      <c r="K105" s="509"/>
      <c r="L105" s="768"/>
      <c r="M105" s="26"/>
      <c r="N105" s="25"/>
    </row>
    <row r="106" spans="1:14" x14ac:dyDescent="0.25">
      <c r="A106" s="26"/>
      <c r="B106" s="245"/>
      <c r="C106" s="26"/>
      <c r="D106" s="26"/>
      <c r="E106" s="546"/>
      <c r="F106" s="546"/>
      <c r="G106" s="542"/>
      <c r="H106" s="509"/>
      <c r="I106" s="509"/>
      <c r="J106" s="26"/>
      <c r="K106" s="509"/>
      <c r="L106" s="768"/>
      <c r="M106" s="26"/>
      <c r="N106" s="25"/>
    </row>
    <row r="107" spans="1:14" x14ac:dyDescent="0.25">
      <c r="A107" s="26"/>
      <c r="B107" s="26"/>
      <c r="C107" s="26"/>
      <c r="D107" s="26"/>
      <c r="E107" s="546"/>
      <c r="F107" s="853"/>
      <c r="G107" s="542"/>
      <c r="H107" s="509"/>
      <c r="I107" s="509"/>
      <c r="J107" s="26"/>
      <c r="K107" s="509"/>
      <c r="L107" s="768"/>
      <c r="M107" s="26"/>
      <c r="N107" s="25"/>
    </row>
    <row r="108" spans="1:14" x14ac:dyDescent="0.25">
      <c r="A108" s="26"/>
      <c r="B108" s="26"/>
      <c r="C108" s="26"/>
      <c r="D108" s="26"/>
      <c r="E108" s="546"/>
      <c r="F108" s="853"/>
      <c r="G108" s="542"/>
      <c r="H108" s="509"/>
      <c r="I108" s="509"/>
      <c r="J108" s="26"/>
      <c r="K108" s="509"/>
      <c r="L108" s="768"/>
      <c r="M108" s="26"/>
      <c r="N108" s="25"/>
    </row>
    <row r="109" spans="1:14" x14ac:dyDescent="0.25">
      <c r="A109" s="26"/>
      <c r="B109" s="26"/>
      <c r="C109" s="26"/>
      <c r="D109" s="26"/>
      <c r="E109" s="546"/>
      <c r="F109" s="853"/>
      <c r="G109" s="547"/>
      <c r="H109" s="26"/>
      <c r="I109" s="26"/>
      <c r="J109" s="26"/>
      <c r="K109" s="26"/>
      <c r="L109" s="225"/>
      <c r="M109" s="26"/>
      <c r="N109" s="25"/>
    </row>
    <row r="110" spans="1:14" x14ac:dyDescent="0.25">
      <c r="A110" s="26"/>
      <c r="B110" s="26"/>
      <c r="C110" s="26"/>
      <c r="D110" s="26"/>
      <c r="E110" s="546"/>
      <c r="F110" s="853"/>
      <c r="G110" s="547"/>
      <c r="H110" s="26"/>
      <c r="I110" s="26"/>
      <c r="J110" s="26"/>
      <c r="K110" s="26"/>
      <c r="L110" s="225"/>
      <c r="M110" s="26"/>
      <c r="N110" s="25"/>
    </row>
    <row r="111" spans="1:14" x14ac:dyDescent="0.25">
      <c r="E111" s="548"/>
      <c r="F111" s="548"/>
      <c r="G111" s="547"/>
      <c r="H111" s="26"/>
      <c r="I111" s="26"/>
      <c r="J111" s="26"/>
      <c r="K111" s="26"/>
    </row>
    <row r="112" spans="1:14" x14ac:dyDescent="0.25">
      <c r="E112" s="548"/>
      <c r="F112" s="548"/>
      <c r="G112" s="547"/>
      <c r="H112" s="26"/>
      <c r="I112" s="26"/>
      <c r="J112" s="26"/>
      <c r="K112" s="26"/>
    </row>
    <row r="113" spans="5:11" x14ac:dyDescent="0.25">
      <c r="E113" s="548"/>
      <c r="F113" s="548"/>
      <c r="G113" s="547"/>
      <c r="H113" s="26"/>
      <c r="I113" s="26"/>
      <c r="J113" s="26"/>
      <c r="K113" s="26"/>
    </row>
    <row r="114" spans="5:11" x14ac:dyDescent="0.25">
      <c r="E114" s="548"/>
      <c r="F114" s="548"/>
      <c r="G114" s="547"/>
      <c r="H114" s="26"/>
      <c r="I114" s="26"/>
      <c r="J114" s="26"/>
      <c r="K114" s="26"/>
    </row>
    <row r="115" spans="5:11" x14ac:dyDescent="0.25">
      <c r="E115" s="548"/>
      <c r="F115" s="548"/>
      <c r="G115" s="547"/>
      <c r="H115" s="26"/>
      <c r="I115" s="26"/>
      <c r="J115" s="26"/>
      <c r="K115" s="26"/>
    </row>
    <row r="116" spans="5:11" x14ac:dyDescent="0.25">
      <c r="E116" s="548"/>
      <c r="F116" s="548"/>
      <c r="G116" s="547"/>
      <c r="H116" s="26"/>
      <c r="I116" s="26"/>
      <c r="J116" s="26"/>
      <c r="K116" s="26"/>
    </row>
    <row r="117" spans="5:11" x14ac:dyDescent="0.25">
      <c r="E117" s="548"/>
      <c r="F117" s="548"/>
      <c r="G117" s="547"/>
      <c r="H117" s="26"/>
      <c r="I117" s="26"/>
      <c r="J117" s="26"/>
      <c r="K117" s="26"/>
    </row>
    <row r="118" spans="5:11" x14ac:dyDescent="0.25">
      <c r="E118" s="548"/>
      <c r="F118" s="548"/>
      <c r="G118" s="547"/>
      <c r="H118" s="26"/>
      <c r="I118" s="26"/>
      <c r="J118" s="26"/>
      <c r="K118" s="26"/>
    </row>
    <row r="119" spans="5:11" x14ac:dyDescent="0.25">
      <c r="E119" s="548"/>
      <c r="F119" s="548"/>
      <c r="G119" s="547"/>
      <c r="H119" s="26"/>
      <c r="I119" s="26"/>
      <c r="J119" s="26"/>
      <c r="K119" s="26"/>
    </row>
    <row r="120" spans="5:11" x14ac:dyDescent="0.25">
      <c r="E120" s="548"/>
      <c r="F120" s="548"/>
      <c r="G120" s="547"/>
      <c r="H120" s="26"/>
      <c r="I120" s="26"/>
      <c r="J120" s="26"/>
      <c r="K120" s="26"/>
    </row>
    <row r="121" spans="5:11" x14ac:dyDescent="0.25">
      <c r="E121" s="548"/>
      <c r="F121" s="548"/>
      <c r="G121" s="547"/>
      <c r="H121" s="26"/>
      <c r="I121" s="26"/>
      <c r="J121" s="26"/>
      <c r="K121" s="26"/>
    </row>
    <row r="122" spans="5:11" x14ac:dyDescent="0.25">
      <c r="E122" s="548"/>
      <c r="F122" s="548"/>
      <c r="G122" s="547"/>
      <c r="H122" s="26"/>
      <c r="I122" s="26"/>
      <c r="J122" s="26"/>
      <c r="K122" s="26"/>
    </row>
    <row r="123" spans="5:11" x14ac:dyDescent="0.25">
      <c r="E123" s="548"/>
      <c r="F123" s="548"/>
      <c r="G123" s="547"/>
      <c r="H123" s="26"/>
      <c r="I123" s="26"/>
      <c r="J123" s="26"/>
      <c r="K123" s="26"/>
    </row>
    <row r="124" spans="5:11" x14ac:dyDescent="0.25">
      <c r="E124" s="548"/>
      <c r="F124" s="548"/>
      <c r="G124" s="547"/>
      <c r="H124" s="26"/>
      <c r="I124" s="26"/>
      <c r="J124" s="26"/>
      <c r="K124" s="26"/>
    </row>
    <row r="125" spans="5:11" x14ac:dyDescent="0.25">
      <c r="E125" s="548"/>
      <c r="F125" s="548"/>
      <c r="G125" s="547"/>
      <c r="H125" s="26"/>
      <c r="I125" s="26"/>
      <c r="J125" s="26"/>
      <c r="K125" s="26"/>
    </row>
    <row r="126" spans="5:11" x14ac:dyDescent="0.25">
      <c r="E126" s="548"/>
      <c r="F126" s="548"/>
      <c r="G126" s="547"/>
      <c r="H126" s="26"/>
      <c r="I126" s="26"/>
      <c r="J126" s="26"/>
      <c r="K126" s="26"/>
    </row>
    <row r="127" spans="5:11" x14ac:dyDescent="0.25">
      <c r="E127" s="548"/>
      <c r="F127" s="548"/>
      <c r="G127" s="547"/>
      <c r="H127" s="26"/>
      <c r="I127" s="26"/>
      <c r="J127" s="26"/>
      <c r="K127" s="26"/>
    </row>
    <row r="128" spans="5:11" x14ac:dyDescent="0.25">
      <c r="E128" s="548"/>
      <c r="F128" s="548"/>
      <c r="G128" s="547"/>
      <c r="H128" s="26"/>
      <c r="I128" s="26"/>
      <c r="J128" s="26"/>
      <c r="K128" s="26"/>
    </row>
    <row r="129" spans="5:11" x14ac:dyDescent="0.25">
      <c r="E129" s="548"/>
      <c r="F129" s="548"/>
      <c r="G129" s="547"/>
      <c r="H129" s="26"/>
      <c r="I129" s="26"/>
      <c r="J129" s="26"/>
      <c r="K129" s="26"/>
    </row>
    <row r="130" spans="5:11" x14ac:dyDescent="0.25">
      <c r="E130" s="548"/>
      <c r="F130" s="548"/>
      <c r="G130" s="547"/>
      <c r="H130" s="26"/>
      <c r="I130" s="26"/>
      <c r="J130" s="26"/>
      <c r="K130" s="26"/>
    </row>
    <row r="131" spans="5:11" x14ac:dyDescent="0.25">
      <c r="E131" s="548"/>
      <c r="F131" s="548"/>
      <c r="G131" s="547"/>
      <c r="H131" s="26"/>
      <c r="I131" s="26"/>
      <c r="J131" s="26"/>
      <c r="K131" s="26"/>
    </row>
    <row r="132" spans="5:11" x14ac:dyDescent="0.25">
      <c r="E132" s="548"/>
      <c r="F132" s="548"/>
      <c r="G132" s="547"/>
      <c r="H132" s="26"/>
      <c r="I132" s="26"/>
      <c r="J132" s="26"/>
      <c r="K132" s="26"/>
    </row>
    <row r="133" spans="5:11" x14ac:dyDescent="0.25">
      <c r="E133" s="548"/>
      <c r="F133" s="548"/>
      <c r="G133" s="547"/>
      <c r="H133" s="26"/>
      <c r="I133" s="26"/>
      <c r="J133" s="26"/>
      <c r="K133" s="26"/>
    </row>
    <row r="134" spans="5:11" x14ac:dyDescent="0.25">
      <c r="E134" s="548"/>
      <c r="F134" s="548"/>
      <c r="G134" s="547"/>
      <c r="H134" s="26"/>
      <c r="I134" s="26"/>
      <c r="J134" s="26"/>
      <c r="K134" s="26"/>
    </row>
    <row r="135" spans="5:11" x14ac:dyDescent="0.25">
      <c r="E135" s="548"/>
      <c r="F135" s="548"/>
      <c r="G135" s="547"/>
      <c r="H135" s="26"/>
      <c r="I135" s="26"/>
      <c r="J135" s="26"/>
      <c r="K135" s="26"/>
    </row>
    <row r="136" spans="5:11" x14ac:dyDescent="0.25">
      <c r="E136" s="548"/>
      <c r="F136" s="548"/>
      <c r="G136" s="547"/>
      <c r="H136" s="26"/>
      <c r="I136" s="26"/>
      <c r="J136" s="26"/>
      <c r="K136" s="26"/>
    </row>
    <row r="137" spans="5:11" x14ac:dyDescent="0.25">
      <c r="E137" s="548"/>
      <c r="F137" s="548"/>
      <c r="G137" s="547"/>
      <c r="H137" s="26"/>
      <c r="I137" s="26"/>
      <c r="J137" s="26"/>
      <c r="K137" s="26"/>
    </row>
    <row r="138" spans="5:11" x14ac:dyDescent="0.25">
      <c r="E138" s="548"/>
      <c r="F138" s="548"/>
      <c r="G138" s="547"/>
      <c r="H138" s="26"/>
      <c r="I138" s="26"/>
      <c r="J138" s="26"/>
      <c r="K138" s="26"/>
    </row>
    <row r="139" spans="5:11" x14ac:dyDescent="0.25">
      <c r="E139" s="548"/>
      <c r="F139" s="548"/>
      <c r="G139" s="547"/>
      <c r="H139" s="26"/>
      <c r="I139" s="26"/>
      <c r="J139" s="26"/>
      <c r="K139" s="26"/>
    </row>
    <row r="140" spans="5:11" x14ac:dyDescent="0.25">
      <c r="E140" s="548"/>
      <c r="F140" s="548"/>
    </row>
    <row r="141" spans="5:11" x14ac:dyDescent="0.25">
      <c r="E141" s="548"/>
      <c r="F141" s="548"/>
    </row>
    <row r="142" spans="5:11" x14ac:dyDescent="0.25">
      <c r="E142" s="548"/>
      <c r="F142" s="548"/>
    </row>
    <row r="143" spans="5:11" x14ac:dyDescent="0.25">
      <c r="E143" s="548"/>
      <c r="F143" s="548"/>
    </row>
    <row r="144" spans="5:11" x14ac:dyDescent="0.25">
      <c r="E144" s="548"/>
      <c r="F144" s="548"/>
    </row>
    <row r="145" spans="5:6" x14ac:dyDescent="0.25">
      <c r="E145" s="548"/>
      <c r="F145" s="548"/>
    </row>
    <row r="146" spans="5:6" x14ac:dyDescent="0.25">
      <c r="E146" s="548"/>
      <c r="F146" s="548"/>
    </row>
    <row r="147" spans="5:6" x14ac:dyDescent="0.25">
      <c r="E147" s="548"/>
      <c r="F147" s="548"/>
    </row>
  </sheetData>
  <autoFilter ref="A1:N18"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14"/>
  <sheetViews>
    <sheetView workbookViewId="0">
      <selection activeCell="M17" sqref="M17"/>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87" t="s">
        <v>123</v>
      </c>
      <c r="E1" s="987"/>
      <c r="F1" s="987"/>
      <c r="G1" s="987"/>
      <c r="H1" s="987"/>
      <c r="I1" s="987"/>
      <c r="J1" s="987"/>
    </row>
    <row r="2" spans="1:14" ht="15" customHeight="1" x14ac:dyDescent="0.25">
      <c r="D2" s="987"/>
      <c r="E2" s="987"/>
      <c r="F2" s="987"/>
      <c r="G2" s="987"/>
      <c r="H2" s="987"/>
      <c r="I2" s="987"/>
      <c r="J2" s="987"/>
    </row>
    <row r="4" spans="1:14" x14ac:dyDescent="0.25">
      <c r="A4" s="494"/>
      <c r="B4" s="478"/>
      <c r="C4" s="988"/>
      <c r="D4" s="988"/>
      <c r="E4" s="988"/>
      <c r="F4" s="988"/>
      <c r="G4" s="988"/>
      <c r="H4" s="988"/>
      <c r="I4" s="988"/>
      <c r="J4" s="988"/>
      <c r="K4" s="988"/>
      <c r="L4" s="988"/>
      <c r="M4" s="988"/>
      <c r="N4" s="989"/>
    </row>
    <row r="5" spans="1:14" x14ac:dyDescent="0.25">
      <c r="A5" s="495" t="s">
        <v>2</v>
      </c>
      <c r="B5" s="479"/>
      <c r="C5" s="480"/>
      <c r="D5" s="480"/>
      <c r="E5" s="480"/>
      <c r="F5" s="480"/>
      <c r="G5" s="480"/>
      <c r="H5" s="480"/>
      <c r="I5" s="480"/>
      <c r="J5" s="480"/>
      <c r="K5" s="480"/>
      <c r="L5" s="480"/>
      <c r="M5" s="480"/>
      <c r="N5" s="480"/>
    </row>
    <row r="6" spans="1:14" x14ac:dyDescent="0.25">
      <c r="A6" s="496"/>
      <c r="B6" s="481" t="s">
        <v>101</v>
      </c>
      <c r="C6" s="482"/>
      <c r="D6" s="483"/>
      <c r="E6" s="484"/>
      <c r="F6" s="483"/>
      <c r="G6" s="483"/>
      <c r="H6" s="483">
        <v>0</v>
      </c>
      <c r="I6" s="515"/>
      <c r="J6" s="483"/>
      <c r="K6" s="483"/>
      <c r="L6" s="483"/>
      <c r="M6" s="483"/>
      <c r="N6" s="483"/>
    </row>
    <row r="7" spans="1:14" x14ac:dyDescent="0.25">
      <c r="A7" s="497" t="s">
        <v>42</v>
      </c>
      <c r="B7" s="485" t="s">
        <v>102</v>
      </c>
      <c r="C7" s="486"/>
      <c r="D7" s="486"/>
      <c r="E7" s="486"/>
      <c r="F7" s="486"/>
      <c r="G7" s="486"/>
      <c r="H7" s="486">
        <v>0</v>
      </c>
      <c r="I7" s="486">
        <v>0</v>
      </c>
      <c r="J7" s="486">
        <v>0</v>
      </c>
      <c r="K7" s="486">
        <v>0</v>
      </c>
      <c r="L7" s="486">
        <v>0</v>
      </c>
      <c r="M7" s="486">
        <v>0</v>
      </c>
      <c r="N7" s="486">
        <v>0</v>
      </c>
    </row>
    <row r="8" spans="1:14" x14ac:dyDescent="0.25">
      <c r="A8" s="498"/>
      <c r="B8" s="487" t="s">
        <v>41</v>
      </c>
      <c r="C8" s="488"/>
      <c r="D8" s="489"/>
      <c r="E8" s="490"/>
      <c r="F8" s="490"/>
      <c r="G8" s="490"/>
      <c r="H8" s="490">
        <f>H6-H7</f>
        <v>0</v>
      </c>
      <c r="I8" s="490">
        <f>H8-I7</f>
        <v>0</v>
      </c>
      <c r="J8" s="490">
        <f>I8-J7</f>
        <v>0</v>
      </c>
      <c r="K8" s="490">
        <f t="shared" ref="K8:N8" si="0">J8-K7</f>
        <v>0</v>
      </c>
      <c r="L8" s="490">
        <f t="shared" si="0"/>
        <v>0</v>
      </c>
      <c r="M8" s="490">
        <f t="shared" si="0"/>
        <v>0</v>
      </c>
      <c r="N8" s="490">
        <f t="shared" si="0"/>
        <v>0</v>
      </c>
    </row>
    <row r="9" spans="1:14" x14ac:dyDescent="0.25">
      <c r="A9" s="495"/>
      <c r="B9" s="491" t="s">
        <v>101</v>
      </c>
      <c r="C9" s="492"/>
      <c r="D9" s="492"/>
      <c r="E9" s="493"/>
      <c r="F9" s="493"/>
      <c r="G9" s="492"/>
      <c r="H9" s="492">
        <v>0</v>
      </c>
      <c r="I9" s="493"/>
      <c r="J9" s="492"/>
      <c r="K9" s="492"/>
      <c r="L9" s="492"/>
      <c r="M9" s="492"/>
      <c r="N9" s="492"/>
    </row>
    <row r="10" spans="1:14" x14ac:dyDescent="0.25">
      <c r="A10" s="497" t="s">
        <v>54</v>
      </c>
      <c r="B10" s="485" t="s">
        <v>102</v>
      </c>
      <c r="C10" s="486"/>
      <c r="D10" s="486"/>
      <c r="E10" s="486"/>
      <c r="F10" s="486"/>
      <c r="G10" s="486"/>
      <c r="H10" s="486">
        <v>0</v>
      </c>
      <c r="I10" s="486">
        <v>0</v>
      </c>
      <c r="J10" s="486"/>
      <c r="K10" s="486"/>
      <c r="L10" s="486">
        <v>0</v>
      </c>
      <c r="M10" s="486">
        <v>0</v>
      </c>
      <c r="N10" s="486"/>
    </row>
    <row r="11" spans="1:14" x14ac:dyDescent="0.25">
      <c r="A11" s="498"/>
      <c r="B11" s="487" t="s">
        <v>41</v>
      </c>
      <c r="C11" s="490"/>
      <c r="D11" s="490"/>
      <c r="E11" s="490"/>
      <c r="F11" s="490"/>
      <c r="G11" s="490"/>
      <c r="H11" s="490">
        <f>H9-H10</f>
        <v>0</v>
      </c>
      <c r="I11" s="490">
        <f>H11-I10</f>
        <v>0</v>
      </c>
      <c r="J11" s="490">
        <f t="shared" ref="J11:N11" si="1">I11-J10</f>
        <v>0</v>
      </c>
      <c r="K11" s="490">
        <f t="shared" si="1"/>
        <v>0</v>
      </c>
      <c r="L11" s="490">
        <f t="shared" si="1"/>
        <v>0</v>
      </c>
      <c r="M11" s="490">
        <f>L11-M10</f>
        <v>0</v>
      </c>
      <c r="N11" s="490">
        <f t="shared" si="1"/>
        <v>0</v>
      </c>
    </row>
    <row r="12" spans="1:14" x14ac:dyDescent="0.25">
      <c r="A12" s="495"/>
      <c r="B12" s="491"/>
      <c r="C12" s="492"/>
      <c r="D12" s="492"/>
      <c r="E12" s="493"/>
      <c r="F12" s="493"/>
      <c r="G12" s="492"/>
      <c r="H12" s="492"/>
      <c r="I12" s="493"/>
      <c r="J12" s="492"/>
      <c r="K12" s="492"/>
      <c r="L12" s="492"/>
      <c r="M12" s="492"/>
      <c r="N12" s="492"/>
    </row>
    <row r="13" spans="1:14" x14ac:dyDescent="0.25">
      <c r="A13" s="497"/>
      <c r="B13" s="485"/>
      <c r="C13" s="486"/>
      <c r="D13" s="486"/>
      <c r="E13" s="486"/>
      <c r="F13" s="486"/>
      <c r="G13" s="486"/>
      <c r="H13" s="486"/>
      <c r="I13" s="486"/>
      <c r="J13" s="486"/>
      <c r="K13" s="486"/>
      <c r="L13" s="486"/>
      <c r="M13" s="486"/>
      <c r="N13" s="486"/>
    </row>
    <row r="14" spans="1:14" x14ac:dyDescent="0.25">
      <c r="A14" s="498"/>
      <c r="B14" s="487"/>
      <c r="C14" s="490"/>
      <c r="D14" s="490"/>
      <c r="E14" s="490"/>
      <c r="F14" s="490"/>
      <c r="G14" s="490"/>
      <c r="H14" s="490"/>
      <c r="I14" s="490"/>
      <c r="J14" s="490"/>
      <c r="K14" s="490"/>
      <c r="L14" s="490"/>
      <c r="M14" s="490"/>
      <c r="N14" s="490"/>
    </row>
  </sheetData>
  <mergeCells count="2">
    <mergeCell ref="D1:J2"/>
    <mergeCell ref="C4:N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89"/>
  <sheetViews>
    <sheetView topLeftCell="A122" zoomScale="110" zoomScaleNormal="85" workbookViewId="0">
      <selection activeCell="J136" sqref="J136"/>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5" s="85" customFormat="1" ht="31.5" x14ac:dyDescent="0.25">
      <c r="A1" s="985" t="s">
        <v>45</v>
      </c>
      <c r="B1" s="985"/>
      <c r="C1" s="985"/>
      <c r="D1" s="985"/>
      <c r="E1" s="985"/>
      <c r="F1" s="985"/>
      <c r="G1" s="985"/>
      <c r="H1" s="985"/>
      <c r="I1" s="985"/>
      <c r="J1" s="985"/>
      <c r="K1" s="985"/>
      <c r="L1" s="985"/>
      <c r="M1" s="985"/>
      <c r="N1" s="985"/>
    </row>
    <row r="2" spans="1:15" s="85" customFormat="1" ht="18.75" x14ac:dyDescent="0.25">
      <c r="A2" s="986" t="s">
        <v>109</v>
      </c>
      <c r="B2" s="986"/>
      <c r="C2" s="986"/>
      <c r="D2" s="986"/>
      <c r="E2" s="986"/>
      <c r="F2" s="986"/>
      <c r="G2" s="986"/>
      <c r="H2" s="986"/>
      <c r="I2" s="986"/>
      <c r="J2" s="986"/>
      <c r="K2" s="986"/>
      <c r="L2" s="986"/>
      <c r="M2" s="986"/>
      <c r="N2" s="986"/>
    </row>
    <row r="3" spans="1:15" s="85" customFormat="1" ht="45.75" hidden="1"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471" t="s">
        <v>0</v>
      </c>
      <c r="B4" s="472" t="s">
        <v>5</v>
      </c>
      <c r="C4" s="472" t="s">
        <v>10</v>
      </c>
      <c r="D4" s="473" t="s">
        <v>8</v>
      </c>
      <c r="E4" s="473" t="s">
        <v>13</v>
      </c>
      <c r="F4" s="476" t="s">
        <v>34</v>
      </c>
      <c r="G4" s="475" t="s">
        <v>41</v>
      </c>
      <c r="H4" s="473" t="s">
        <v>2</v>
      </c>
      <c r="I4" s="473" t="s">
        <v>3</v>
      </c>
      <c r="J4" s="472" t="s">
        <v>9</v>
      </c>
      <c r="K4" s="472" t="s">
        <v>1</v>
      </c>
      <c r="L4" s="472" t="s">
        <v>4</v>
      </c>
      <c r="M4" s="472" t="s">
        <v>12</v>
      </c>
      <c r="N4" s="474" t="s">
        <v>11</v>
      </c>
    </row>
    <row r="5" spans="1:15" s="23" customFormat="1" ht="27.95" customHeight="1" thickBot="1" x14ac:dyDescent="0.3">
      <c r="A5" s="307">
        <v>44228</v>
      </c>
      <c r="B5" s="308" t="s">
        <v>145</v>
      </c>
      <c r="C5" s="249"/>
      <c r="D5" s="250"/>
      <c r="E5" s="342"/>
      <c r="F5" s="342"/>
      <c r="G5" s="711">
        <v>45500</v>
      </c>
      <c r="H5" s="69"/>
      <c r="I5" s="433" t="s">
        <v>18</v>
      </c>
      <c r="J5" s="317"/>
      <c r="K5" s="710" t="s">
        <v>74</v>
      </c>
      <c r="L5" s="317" t="s">
        <v>63</v>
      </c>
      <c r="M5" s="101"/>
      <c r="N5" s="102"/>
    </row>
    <row r="6" spans="1:15" s="23" customFormat="1" ht="14.25" customHeight="1" x14ac:dyDescent="0.25">
      <c r="A6" s="826">
        <v>44228</v>
      </c>
      <c r="B6" s="827" t="s">
        <v>108</v>
      </c>
      <c r="C6" s="827" t="s">
        <v>51</v>
      </c>
      <c r="D6" s="827" t="s">
        <v>93</v>
      </c>
      <c r="E6" s="828"/>
      <c r="F6" s="283">
        <v>52500</v>
      </c>
      <c r="G6" s="283">
        <f>G5-E6+F6</f>
        <v>98000</v>
      </c>
      <c r="H6" s="427" t="s">
        <v>71</v>
      </c>
      <c r="I6" s="428" t="s">
        <v>18</v>
      </c>
      <c r="J6" s="427" t="s">
        <v>148</v>
      </c>
      <c r="K6" s="430" t="s">
        <v>74</v>
      </c>
      <c r="L6" s="430" t="s">
        <v>63</v>
      </c>
      <c r="M6" s="431"/>
      <c r="N6" s="432"/>
    </row>
    <row r="7" spans="1:15" s="23" customFormat="1" ht="16.5" customHeight="1" x14ac:dyDescent="0.25">
      <c r="A7" s="251">
        <v>44228</v>
      </c>
      <c r="B7" s="252" t="s">
        <v>69</v>
      </c>
      <c r="C7" s="252" t="s">
        <v>68</v>
      </c>
      <c r="D7" s="253" t="s">
        <v>93</v>
      </c>
      <c r="E7" s="234">
        <v>11000</v>
      </c>
      <c r="F7" s="247"/>
      <c r="G7" s="209">
        <f>G6-E7+F7</f>
        <v>87000</v>
      </c>
      <c r="H7" s="275" t="s">
        <v>71</v>
      </c>
      <c r="I7" s="275" t="s">
        <v>18</v>
      </c>
      <c r="J7" s="435" t="s">
        <v>148</v>
      </c>
      <c r="K7" s="434" t="s">
        <v>74</v>
      </c>
      <c r="L7" s="434" t="s">
        <v>63</v>
      </c>
      <c r="M7" s="259"/>
      <c r="N7" s="260" t="s">
        <v>153</v>
      </c>
    </row>
    <row r="8" spans="1:15" s="23" customFormat="1" ht="15" customHeight="1" x14ac:dyDescent="0.25">
      <c r="A8" s="251">
        <v>44228</v>
      </c>
      <c r="B8" s="252" t="s">
        <v>69</v>
      </c>
      <c r="C8" s="252" t="s">
        <v>68</v>
      </c>
      <c r="D8" s="253" t="s">
        <v>93</v>
      </c>
      <c r="E8" s="209">
        <v>10000</v>
      </c>
      <c r="F8" s="229"/>
      <c r="G8" s="209">
        <f t="shared" ref="G8:G22" si="0">G7-E8+F8</f>
        <v>77000</v>
      </c>
      <c r="H8" s="275" t="s">
        <v>71</v>
      </c>
      <c r="I8" s="275" t="s">
        <v>18</v>
      </c>
      <c r="J8" s="435" t="s">
        <v>148</v>
      </c>
      <c r="K8" s="434" t="s">
        <v>74</v>
      </c>
      <c r="L8" s="434" t="s">
        <v>63</v>
      </c>
      <c r="M8" s="259"/>
      <c r="N8" s="260" t="s">
        <v>154</v>
      </c>
    </row>
    <row r="9" spans="1:15" s="23" customFormat="1" ht="15" customHeight="1" x14ac:dyDescent="0.25">
      <c r="A9" s="251">
        <v>44228</v>
      </c>
      <c r="B9" s="252" t="s">
        <v>69</v>
      </c>
      <c r="C9" s="252" t="s">
        <v>68</v>
      </c>
      <c r="D9" s="253" t="s">
        <v>93</v>
      </c>
      <c r="E9" s="209">
        <v>6000</v>
      </c>
      <c r="F9" s="229"/>
      <c r="G9" s="209">
        <f t="shared" si="0"/>
        <v>71000</v>
      </c>
      <c r="H9" s="275" t="s">
        <v>71</v>
      </c>
      <c r="I9" s="275" t="s">
        <v>18</v>
      </c>
      <c r="J9" s="435" t="s">
        <v>148</v>
      </c>
      <c r="K9" s="434" t="s">
        <v>74</v>
      </c>
      <c r="L9" s="434" t="s">
        <v>63</v>
      </c>
      <c r="M9" s="259"/>
      <c r="N9" s="260" t="s">
        <v>155</v>
      </c>
    </row>
    <row r="10" spans="1:15" s="97" customFormat="1" x14ac:dyDescent="0.25">
      <c r="A10" s="251">
        <v>44228</v>
      </c>
      <c r="B10" s="252" t="s">
        <v>69</v>
      </c>
      <c r="C10" s="252" t="s">
        <v>68</v>
      </c>
      <c r="D10" s="253" t="s">
        <v>93</v>
      </c>
      <c r="E10" s="227">
        <v>11000</v>
      </c>
      <c r="F10" s="226"/>
      <c r="G10" s="209">
        <f t="shared" si="0"/>
        <v>60000</v>
      </c>
      <c r="H10" s="275" t="s">
        <v>71</v>
      </c>
      <c r="I10" s="275" t="s">
        <v>18</v>
      </c>
      <c r="J10" s="435" t="s">
        <v>148</v>
      </c>
      <c r="K10" s="434" t="s">
        <v>74</v>
      </c>
      <c r="L10" s="434" t="s">
        <v>63</v>
      </c>
      <c r="M10" s="255"/>
      <c r="N10" s="256" t="s">
        <v>156</v>
      </c>
    </row>
    <row r="11" spans="1:15" s="97" customFormat="1" x14ac:dyDescent="0.25">
      <c r="A11" s="251">
        <v>44228</v>
      </c>
      <c r="B11" s="252" t="s">
        <v>95</v>
      </c>
      <c r="C11" s="252" t="s">
        <v>95</v>
      </c>
      <c r="D11" s="253" t="s">
        <v>93</v>
      </c>
      <c r="E11" s="254">
        <v>6000</v>
      </c>
      <c r="F11" s="229"/>
      <c r="G11" s="209">
        <f t="shared" si="0"/>
        <v>54000</v>
      </c>
      <c r="H11" s="275" t="s">
        <v>71</v>
      </c>
      <c r="I11" s="275" t="s">
        <v>18</v>
      </c>
      <c r="J11" s="435" t="s">
        <v>148</v>
      </c>
      <c r="K11" s="434" t="s">
        <v>74</v>
      </c>
      <c r="L11" s="434" t="s">
        <v>63</v>
      </c>
      <c r="M11" s="230"/>
      <c r="N11" s="231"/>
    </row>
    <row r="12" spans="1:15" ht="16.5" customHeight="1" x14ac:dyDescent="0.25">
      <c r="A12" s="251">
        <v>44228</v>
      </c>
      <c r="B12" s="252" t="s">
        <v>95</v>
      </c>
      <c r="C12" s="252" t="s">
        <v>95</v>
      </c>
      <c r="D12" s="253" t="s">
        <v>93</v>
      </c>
      <c r="E12" s="209">
        <v>2000</v>
      </c>
      <c r="F12" s="209"/>
      <c r="G12" s="209">
        <f t="shared" si="0"/>
        <v>52000</v>
      </c>
      <c r="H12" s="275" t="s">
        <v>71</v>
      </c>
      <c r="I12" s="275" t="s">
        <v>18</v>
      </c>
      <c r="J12" s="435" t="s">
        <v>148</v>
      </c>
      <c r="K12" s="434" t="s">
        <v>74</v>
      </c>
      <c r="L12" s="434" t="s">
        <v>63</v>
      </c>
      <c r="M12" s="216"/>
      <c r="N12" s="218"/>
    </row>
    <row r="13" spans="1:15" ht="15.75" customHeight="1" x14ac:dyDescent="0.25">
      <c r="A13" s="251">
        <v>44228</v>
      </c>
      <c r="B13" s="252" t="s">
        <v>95</v>
      </c>
      <c r="C13" s="252" t="s">
        <v>95</v>
      </c>
      <c r="D13" s="253" t="s">
        <v>93</v>
      </c>
      <c r="E13" s="273">
        <v>2000</v>
      </c>
      <c r="F13" s="273"/>
      <c r="G13" s="273">
        <f t="shared" si="0"/>
        <v>50000</v>
      </c>
      <c r="H13" s="761" t="s">
        <v>71</v>
      </c>
      <c r="I13" s="761" t="s">
        <v>18</v>
      </c>
      <c r="J13" s="830" t="s">
        <v>148</v>
      </c>
      <c r="K13" s="831" t="s">
        <v>74</v>
      </c>
      <c r="L13" s="831" t="s">
        <v>63</v>
      </c>
      <c r="M13" s="742"/>
      <c r="N13" s="832"/>
    </row>
    <row r="14" spans="1:15" ht="15" customHeight="1" x14ac:dyDescent="0.25">
      <c r="A14" s="217">
        <v>44228</v>
      </c>
      <c r="B14" s="218" t="s">
        <v>165</v>
      </c>
      <c r="C14" s="218" t="s">
        <v>166</v>
      </c>
      <c r="D14" s="218" t="s">
        <v>94</v>
      </c>
      <c r="E14" s="269">
        <v>1500</v>
      </c>
      <c r="F14" s="227"/>
      <c r="G14" s="209">
        <f t="shared" si="0"/>
        <v>48500</v>
      </c>
      <c r="H14" s="315" t="s">
        <v>71</v>
      </c>
      <c r="I14" s="315" t="s">
        <v>18</v>
      </c>
      <c r="J14" s="830" t="s">
        <v>148</v>
      </c>
      <c r="K14" s="324" t="s">
        <v>74</v>
      </c>
      <c r="L14" s="324" t="s">
        <v>63</v>
      </c>
      <c r="M14" s="298"/>
      <c r="N14" s="258"/>
      <c r="O14" s="289"/>
    </row>
    <row r="15" spans="1:15" ht="15.75" customHeight="1" x14ac:dyDescent="0.25">
      <c r="A15" s="278">
        <v>44229</v>
      </c>
      <c r="B15" s="279" t="s">
        <v>108</v>
      </c>
      <c r="C15" s="279" t="s">
        <v>51</v>
      </c>
      <c r="D15" s="279" t="s">
        <v>93</v>
      </c>
      <c r="E15" s="445"/>
      <c r="F15" s="803">
        <v>51000</v>
      </c>
      <c r="G15" s="283">
        <f t="shared" si="0"/>
        <v>99500</v>
      </c>
      <c r="H15" s="428" t="s">
        <v>71</v>
      </c>
      <c r="I15" s="280" t="s">
        <v>18</v>
      </c>
      <c r="J15" s="834" t="s">
        <v>162</v>
      </c>
      <c r="K15" s="781" t="s">
        <v>74</v>
      </c>
      <c r="L15" s="781" t="s">
        <v>63</v>
      </c>
      <c r="M15" s="280"/>
      <c r="N15" s="279"/>
    </row>
    <row r="16" spans="1:15" x14ac:dyDescent="0.25">
      <c r="A16" s="217">
        <v>44229</v>
      </c>
      <c r="B16" s="252" t="s">
        <v>69</v>
      </c>
      <c r="C16" s="252" t="s">
        <v>68</v>
      </c>
      <c r="D16" s="253" t="s">
        <v>93</v>
      </c>
      <c r="E16" s="227">
        <v>7000</v>
      </c>
      <c r="F16" s="227"/>
      <c r="G16" s="209">
        <f t="shared" si="0"/>
        <v>92500</v>
      </c>
      <c r="H16" s="747" t="s">
        <v>71</v>
      </c>
      <c r="I16" s="216" t="s">
        <v>18</v>
      </c>
      <c r="J16" s="830" t="s">
        <v>162</v>
      </c>
      <c r="K16" s="746" t="s">
        <v>74</v>
      </c>
      <c r="L16" s="746" t="s">
        <v>63</v>
      </c>
      <c r="M16" s="216"/>
      <c r="N16" s="218" t="s">
        <v>167</v>
      </c>
    </row>
    <row r="17" spans="1:15" ht="17.25" customHeight="1" x14ac:dyDescent="0.25">
      <c r="A17" s="217">
        <v>44229</v>
      </c>
      <c r="B17" s="252" t="s">
        <v>69</v>
      </c>
      <c r="C17" s="252" t="s">
        <v>68</v>
      </c>
      <c r="D17" s="253" t="s">
        <v>93</v>
      </c>
      <c r="E17" s="290">
        <v>10000</v>
      </c>
      <c r="F17" s="247"/>
      <c r="G17" s="209">
        <f t="shared" si="0"/>
        <v>82500</v>
      </c>
      <c r="H17" s="747" t="s">
        <v>71</v>
      </c>
      <c r="I17" s="216" t="s">
        <v>18</v>
      </c>
      <c r="J17" s="830" t="s">
        <v>162</v>
      </c>
      <c r="K17" s="746" t="s">
        <v>74</v>
      </c>
      <c r="L17" s="746" t="s">
        <v>63</v>
      </c>
      <c r="M17" s="216"/>
      <c r="N17" s="218" t="s">
        <v>168</v>
      </c>
    </row>
    <row r="18" spans="1:15" x14ac:dyDescent="0.25">
      <c r="A18" s="217">
        <v>44229</v>
      </c>
      <c r="B18" s="252" t="s">
        <v>69</v>
      </c>
      <c r="C18" s="252" t="s">
        <v>68</v>
      </c>
      <c r="D18" s="253" t="s">
        <v>93</v>
      </c>
      <c r="E18" s="226">
        <v>11000</v>
      </c>
      <c r="F18" s="229"/>
      <c r="G18" s="209">
        <f t="shared" si="0"/>
        <v>71500</v>
      </c>
      <c r="H18" s="439" t="s">
        <v>71</v>
      </c>
      <c r="I18" s="216" t="s">
        <v>18</v>
      </c>
      <c r="J18" s="830" t="s">
        <v>162</v>
      </c>
      <c r="K18" s="449" t="s">
        <v>74</v>
      </c>
      <c r="L18" s="449" t="s">
        <v>63</v>
      </c>
      <c r="M18" s="216"/>
      <c r="N18" s="218" t="s">
        <v>169</v>
      </c>
    </row>
    <row r="19" spans="1:15" x14ac:dyDescent="0.25">
      <c r="A19" s="217">
        <v>44229</v>
      </c>
      <c r="B19" s="252" t="s">
        <v>69</v>
      </c>
      <c r="C19" s="252" t="s">
        <v>68</v>
      </c>
      <c r="D19" s="253" t="s">
        <v>93</v>
      </c>
      <c r="E19" s="209">
        <v>8000</v>
      </c>
      <c r="F19" s="209"/>
      <c r="G19" s="209">
        <f t="shared" si="0"/>
        <v>63500</v>
      </c>
      <c r="H19" s="439" t="s">
        <v>71</v>
      </c>
      <c r="I19" s="216" t="s">
        <v>18</v>
      </c>
      <c r="J19" s="830" t="s">
        <v>162</v>
      </c>
      <c r="K19" s="449" t="s">
        <v>74</v>
      </c>
      <c r="L19" s="449" t="s">
        <v>63</v>
      </c>
      <c r="M19" s="216"/>
      <c r="N19" s="218" t="s">
        <v>170</v>
      </c>
    </row>
    <row r="20" spans="1:15" ht="16.5" customHeight="1" x14ac:dyDescent="0.25">
      <c r="A20" s="217">
        <v>44229</v>
      </c>
      <c r="B20" s="252" t="s">
        <v>95</v>
      </c>
      <c r="C20" s="252" t="s">
        <v>95</v>
      </c>
      <c r="D20" s="253" t="s">
        <v>93</v>
      </c>
      <c r="E20" s="269">
        <v>4000</v>
      </c>
      <c r="F20" s="269"/>
      <c r="G20" s="227">
        <f t="shared" si="0"/>
        <v>59500</v>
      </c>
      <c r="H20" s="458" t="s">
        <v>71</v>
      </c>
      <c r="I20" s="298" t="s">
        <v>18</v>
      </c>
      <c r="J20" s="830" t="s">
        <v>162</v>
      </c>
      <c r="K20" s="449" t="s">
        <v>74</v>
      </c>
      <c r="L20" s="449" t="s">
        <v>63</v>
      </c>
      <c r="M20" s="298"/>
      <c r="N20" s="258"/>
    </row>
    <row r="21" spans="1:15" ht="15.75" customHeight="1" x14ac:dyDescent="0.25">
      <c r="A21" s="217">
        <v>44229</v>
      </c>
      <c r="B21" s="252" t="s">
        <v>95</v>
      </c>
      <c r="C21" s="252" t="s">
        <v>95</v>
      </c>
      <c r="D21" s="253" t="s">
        <v>93</v>
      </c>
      <c r="E21" s="285">
        <v>4000</v>
      </c>
      <c r="F21" s="226"/>
      <c r="G21" s="227">
        <f t="shared" si="0"/>
        <v>55500</v>
      </c>
      <c r="H21" s="747" t="s">
        <v>71</v>
      </c>
      <c r="I21" s="216" t="s">
        <v>18</v>
      </c>
      <c r="J21" s="830" t="s">
        <v>162</v>
      </c>
      <c r="K21" s="746" t="s">
        <v>74</v>
      </c>
      <c r="L21" s="746" t="s">
        <v>63</v>
      </c>
      <c r="M21" s="216"/>
      <c r="N21" s="218"/>
    </row>
    <row r="22" spans="1:15" x14ac:dyDescent="0.25">
      <c r="A22" s="217">
        <v>44229</v>
      </c>
      <c r="B22" s="252" t="s">
        <v>95</v>
      </c>
      <c r="C22" s="252" t="s">
        <v>95</v>
      </c>
      <c r="D22" s="253" t="s">
        <v>93</v>
      </c>
      <c r="E22" s="285">
        <v>2000</v>
      </c>
      <c r="F22" s="226"/>
      <c r="G22" s="229">
        <f t="shared" si="0"/>
        <v>53500</v>
      </c>
      <c r="H22" s="747" t="s">
        <v>71</v>
      </c>
      <c r="I22" s="216" t="s">
        <v>18</v>
      </c>
      <c r="J22" s="830" t="s">
        <v>162</v>
      </c>
      <c r="K22" s="746" t="s">
        <v>74</v>
      </c>
      <c r="L22" s="746" t="s">
        <v>63</v>
      </c>
      <c r="M22" s="298"/>
      <c r="N22" s="258"/>
    </row>
    <row r="23" spans="1:15" ht="15" customHeight="1" x14ac:dyDescent="0.25">
      <c r="A23" s="217">
        <v>44229</v>
      </c>
      <c r="B23" s="218" t="s">
        <v>165</v>
      </c>
      <c r="C23" s="218" t="s">
        <v>166</v>
      </c>
      <c r="D23" s="294" t="s">
        <v>94</v>
      </c>
      <c r="E23" s="273">
        <v>1000</v>
      </c>
      <c r="F23" s="227"/>
      <c r="G23" s="227">
        <f>G22-E23+F23</f>
        <v>52500</v>
      </c>
      <c r="H23" s="747" t="s">
        <v>71</v>
      </c>
      <c r="I23" s="216" t="s">
        <v>18</v>
      </c>
      <c r="J23" s="830" t="s">
        <v>162</v>
      </c>
      <c r="K23" s="746" t="s">
        <v>74</v>
      </c>
      <c r="L23" s="746" t="s">
        <v>63</v>
      </c>
      <c r="M23" s="298"/>
      <c r="N23" s="258"/>
      <c r="O23" s="455"/>
    </row>
    <row r="24" spans="1:15" x14ac:dyDescent="0.25">
      <c r="A24" s="278">
        <v>44230</v>
      </c>
      <c r="B24" s="279" t="s">
        <v>108</v>
      </c>
      <c r="C24" s="279" t="s">
        <v>51</v>
      </c>
      <c r="D24" s="279" t="s">
        <v>93</v>
      </c>
      <c r="E24" s="445"/>
      <c r="F24" s="696">
        <v>37000</v>
      </c>
      <c r="G24" s="281">
        <f t="shared" ref="G24" si="1">G23-E24+F24</f>
        <v>89500</v>
      </c>
      <c r="H24" s="428" t="s">
        <v>71</v>
      </c>
      <c r="I24" s="776" t="s">
        <v>18</v>
      </c>
      <c r="J24" s="834" t="s">
        <v>173</v>
      </c>
      <c r="K24" s="430" t="s">
        <v>74</v>
      </c>
      <c r="L24" s="430" t="s">
        <v>63</v>
      </c>
      <c r="M24" s="776"/>
      <c r="N24" s="779"/>
      <c r="O24" s="455"/>
    </row>
    <row r="25" spans="1:15" ht="14.25" customHeight="1" x14ac:dyDescent="0.25">
      <c r="A25" s="217">
        <v>44230</v>
      </c>
      <c r="B25" s="252" t="s">
        <v>69</v>
      </c>
      <c r="C25" s="252" t="s">
        <v>68</v>
      </c>
      <c r="D25" s="253" t="s">
        <v>93</v>
      </c>
      <c r="E25" s="227">
        <v>6000</v>
      </c>
      <c r="F25" s="227"/>
      <c r="G25" s="227">
        <f>G24-E25+F25</f>
        <v>83500</v>
      </c>
      <c r="H25" s="439" t="s">
        <v>71</v>
      </c>
      <c r="I25" s="228" t="s">
        <v>18</v>
      </c>
      <c r="J25" s="830" t="s">
        <v>173</v>
      </c>
      <c r="K25" s="434" t="s">
        <v>74</v>
      </c>
      <c r="L25" s="434" t="s">
        <v>63</v>
      </c>
      <c r="M25" s="216"/>
      <c r="N25" s="218" t="s">
        <v>174</v>
      </c>
      <c r="O25" s="455"/>
    </row>
    <row r="26" spans="1:15" x14ac:dyDescent="0.25">
      <c r="A26" s="217">
        <v>44230</v>
      </c>
      <c r="B26" s="252" t="s">
        <v>69</v>
      </c>
      <c r="C26" s="252" t="s">
        <v>68</v>
      </c>
      <c r="D26" s="253" t="s">
        <v>93</v>
      </c>
      <c r="E26" s="269">
        <v>10000</v>
      </c>
      <c r="F26" s="269"/>
      <c r="G26" s="227">
        <f t="shared" ref="G26:G40" si="2">G25-E26+F26</f>
        <v>73500</v>
      </c>
      <c r="H26" s="439" t="s">
        <v>71</v>
      </c>
      <c r="I26" s="228" t="s">
        <v>18</v>
      </c>
      <c r="J26" s="830" t="s">
        <v>173</v>
      </c>
      <c r="K26" s="434" t="s">
        <v>74</v>
      </c>
      <c r="L26" s="434" t="s">
        <v>63</v>
      </c>
      <c r="M26" s="457"/>
      <c r="N26" s="679" t="s">
        <v>175</v>
      </c>
      <c r="O26" s="455"/>
    </row>
    <row r="27" spans="1:15" x14ac:dyDescent="0.25">
      <c r="A27" s="217">
        <v>44230</v>
      </c>
      <c r="B27" s="252" t="s">
        <v>69</v>
      </c>
      <c r="C27" s="252" t="s">
        <v>68</v>
      </c>
      <c r="D27" s="253" t="s">
        <v>93</v>
      </c>
      <c r="E27" s="269">
        <v>9000</v>
      </c>
      <c r="F27" s="234"/>
      <c r="G27" s="227">
        <f t="shared" si="2"/>
        <v>64500</v>
      </c>
      <c r="H27" s="439" t="s">
        <v>71</v>
      </c>
      <c r="I27" s="228" t="s">
        <v>18</v>
      </c>
      <c r="J27" s="830" t="s">
        <v>173</v>
      </c>
      <c r="K27" s="434" t="s">
        <v>74</v>
      </c>
      <c r="L27" s="434" t="s">
        <v>63</v>
      </c>
      <c r="M27" s="223"/>
      <c r="N27" s="224" t="s">
        <v>176</v>
      </c>
      <c r="O27" s="455"/>
    </row>
    <row r="28" spans="1:15" ht="15" customHeight="1" x14ac:dyDescent="0.25">
      <c r="A28" s="217">
        <v>44230</v>
      </c>
      <c r="B28" s="252" t="s">
        <v>95</v>
      </c>
      <c r="C28" s="252" t="s">
        <v>95</v>
      </c>
      <c r="D28" s="253" t="s">
        <v>93</v>
      </c>
      <c r="E28" s="226">
        <v>6000</v>
      </c>
      <c r="F28" s="290"/>
      <c r="G28" s="226">
        <f t="shared" si="2"/>
        <v>58500</v>
      </c>
      <c r="H28" s="458" t="s">
        <v>71</v>
      </c>
      <c r="I28" s="459" t="s">
        <v>18</v>
      </c>
      <c r="J28" s="830" t="s">
        <v>173</v>
      </c>
      <c r="K28" s="449" t="s">
        <v>74</v>
      </c>
      <c r="L28" s="449" t="s">
        <v>63</v>
      </c>
      <c r="M28" s="771"/>
      <c r="N28" s="772"/>
      <c r="O28" s="455"/>
    </row>
    <row r="29" spans="1:15" ht="13.5" customHeight="1" x14ac:dyDescent="0.25">
      <c r="A29" s="217">
        <v>44230</v>
      </c>
      <c r="B29" s="252" t="s">
        <v>95</v>
      </c>
      <c r="C29" s="252" t="s">
        <v>95</v>
      </c>
      <c r="D29" s="253" t="s">
        <v>93</v>
      </c>
      <c r="E29" s="460">
        <v>4000</v>
      </c>
      <c r="F29" s="227"/>
      <c r="G29" s="227">
        <f>G28-E29+F29</f>
        <v>54500</v>
      </c>
      <c r="H29" s="508" t="s">
        <v>71</v>
      </c>
      <c r="I29" s="216" t="s">
        <v>18</v>
      </c>
      <c r="J29" s="830" t="s">
        <v>173</v>
      </c>
      <c r="K29" s="708" t="s">
        <v>74</v>
      </c>
      <c r="L29" s="708" t="s">
        <v>63</v>
      </c>
      <c r="M29" s="216"/>
      <c r="N29" s="218"/>
      <c r="O29" s="455"/>
    </row>
    <row r="30" spans="1:15" ht="16.5" customHeight="1" x14ac:dyDescent="0.25">
      <c r="A30" s="736">
        <v>44231</v>
      </c>
      <c r="B30" s="224" t="s">
        <v>73</v>
      </c>
      <c r="C30" s="224" t="s">
        <v>51</v>
      </c>
      <c r="D30" s="224" t="s">
        <v>93</v>
      </c>
      <c r="E30" s="269"/>
      <c r="F30" s="234">
        <v>-11000</v>
      </c>
      <c r="G30" s="269">
        <f t="shared" si="2"/>
        <v>43500</v>
      </c>
      <c r="H30" s="774" t="s">
        <v>71</v>
      </c>
      <c r="I30" s="773" t="s">
        <v>18</v>
      </c>
      <c r="J30" s="435" t="s">
        <v>190</v>
      </c>
      <c r="K30" s="775" t="s">
        <v>74</v>
      </c>
      <c r="L30" s="775" t="s">
        <v>63</v>
      </c>
      <c r="M30" s="223"/>
      <c r="N30" s="224"/>
      <c r="O30" s="455"/>
    </row>
    <row r="31" spans="1:15" ht="18" customHeight="1" x14ac:dyDescent="0.25">
      <c r="A31" s="854">
        <v>44231</v>
      </c>
      <c r="B31" s="855" t="s">
        <v>108</v>
      </c>
      <c r="C31" s="855" t="s">
        <v>51</v>
      </c>
      <c r="D31" s="855" t="s">
        <v>93</v>
      </c>
      <c r="E31" s="803"/>
      <c r="F31" s="696">
        <v>50000</v>
      </c>
      <c r="G31" s="286">
        <f t="shared" si="2"/>
        <v>93500</v>
      </c>
      <c r="H31" s="427" t="s">
        <v>71</v>
      </c>
      <c r="I31" s="776" t="s">
        <v>18</v>
      </c>
      <c r="J31" s="834" t="s">
        <v>196</v>
      </c>
      <c r="K31" s="430" t="s">
        <v>74</v>
      </c>
      <c r="L31" s="430" t="s">
        <v>63</v>
      </c>
      <c r="M31" s="438"/>
      <c r="N31" s="855"/>
      <c r="O31" s="455"/>
    </row>
    <row r="32" spans="1:15" x14ac:dyDescent="0.25">
      <c r="A32" s="736">
        <v>44231</v>
      </c>
      <c r="B32" s="224" t="s">
        <v>69</v>
      </c>
      <c r="C32" s="224" t="s">
        <v>68</v>
      </c>
      <c r="D32" s="224" t="s">
        <v>93</v>
      </c>
      <c r="E32" s="227">
        <v>8000</v>
      </c>
      <c r="F32" s="209"/>
      <c r="G32" s="227">
        <f t="shared" si="2"/>
        <v>85500</v>
      </c>
      <c r="H32" s="275" t="s">
        <v>71</v>
      </c>
      <c r="I32" s="223" t="s">
        <v>18</v>
      </c>
      <c r="J32" s="830" t="s">
        <v>196</v>
      </c>
      <c r="K32" s="449" t="s">
        <v>74</v>
      </c>
      <c r="L32" s="449" t="s">
        <v>63</v>
      </c>
      <c r="M32" s="216"/>
      <c r="N32" s="218" t="s">
        <v>197</v>
      </c>
      <c r="O32" s="455"/>
    </row>
    <row r="33" spans="1:15" x14ac:dyDescent="0.25">
      <c r="A33" s="736">
        <v>44231</v>
      </c>
      <c r="B33" s="224" t="s">
        <v>69</v>
      </c>
      <c r="C33" s="224" t="s">
        <v>68</v>
      </c>
      <c r="D33" s="224" t="s">
        <v>93</v>
      </c>
      <c r="E33" s="234">
        <v>11000</v>
      </c>
      <c r="F33" s="234"/>
      <c r="G33" s="227">
        <f t="shared" si="2"/>
        <v>74500</v>
      </c>
      <c r="H33" s="275" t="s">
        <v>71</v>
      </c>
      <c r="I33" s="223" t="s">
        <v>18</v>
      </c>
      <c r="J33" s="830" t="s">
        <v>196</v>
      </c>
      <c r="K33" s="449" t="s">
        <v>74</v>
      </c>
      <c r="L33" s="449" t="s">
        <v>63</v>
      </c>
      <c r="M33" s="216"/>
      <c r="N33" s="218" t="s">
        <v>198</v>
      </c>
      <c r="O33" s="455"/>
    </row>
    <row r="34" spans="1:15" x14ac:dyDescent="0.25">
      <c r="A34" s="736">
        <v>44231</v>
      </c>
      <c r="B34" s="224" t="s">
        <v>69</v>
      </c>
      <c r="C34" s="224" t="s">
        <v>68</v>
      </c>
      <c r="D34" s="224" t="s">
        <v>93</v>
      </c>
      <c r="E34" s="227">
        <v>12000</v>
      </c>
      <c r="F34" s="234"/>
      <c r="G34" s="227">
        <f t="shared" si="2"/>
        <v>62500</v>
      </c>
      <c r="H34" s="275" t="s">
        <v>71</v>
      </c>
      <c r="I34" s="223" t="s">
        <v>18</v>
      </c>
      <c r="J34" s="830" t="s">
        <v>196</v>
      </c>
      <c r="K34" s="449" t="s">
        <v>74</v>
      </c>
      <c r="L34" s="449" t="s">
        <v>63</v>
      </c>
      <c r="M34" s="216"/>
      <c r="N34" s="218" t="s">
        <v>125</v>
      </c>
      <c r="O34" s="455"/>
    </row>
    <row r="35" spans="1:15" ht="15.75" customHeight="1" x14ac:dyDescent="0.25">
      <c r="A35" s="736">
        <v>44231</v>
      </c>
      <c r="B35" s="224" t="s">
        <v>69</v>
      </c>
      <c r="C35" s="224" t="s">
        <v>68</v>
      </c>
      <c r="D35" s="224" t="s">
        <v>93</v>
      </c>
      <c r="E35" s="226">
        <v>5000</v>
      </c>
      <c r="F35" s="227"/>
      <c r="G35" s="227">
        <f t="shared" si="2"/>
        <v>57500</v>
      </c>
      <c r="H35" s="275" t="s">
        <v>71</v>
      </c>
      <c r="I35" s="223" t="s">
        <v>18</v>
      </c>
      <c r="J35" s="830" t="s">
        <v>196</v>
      </c>
      <c r="K35" s="449" t="s">
        <v>74</v>
      </c>
      <c r="L35" s="449" t="s">
        <v>63</v>
      </c>
      <c r="M35" s="298"/>
      <c r="N35" s="258" t="s">
        <v>199</v>
      </c>
      <c r="O35" s="455"/>
    </row>
    <row r="36" spans="1:15" ht="16.5" customHeight="1" x14ac:dyDescent="0.25">
      <c r="A36" s="736">
        <v>44231</v>
      </c>
      <c r="B36" s="218" t="s">
        <v>95</v>
      </c>
      <c r="C36" s="218" t="s">
        <v>95</v>
      </c>
      <c r="D36" s="218" t="s">
        <v>93</v>
      </c>
      <c r="E36" s="460">
        <v>7000</v>
      </c>
      <c r="F36" s="269"/>
      <c r="G36" s="227">
        <f t="shared" si="2"/>
        <v>50500</v>
      </c>
      <c r="H36" s="315" t="s">
        <v>71</v>
      </c>
      <c r="I36" s="223" t="s">
        <v>18</v>
      </c>
      <c r="J36" s="830" t="s">
        <v>196</v>
      </c>
      <c r="K36" s="746" t="s">
        <v>74</v>
      </c>
      <c r="L36" s="746" t="s">
        <v>63</v>
      </c>
      <c r="M36" s="216"/>
      <c r="N36" s="218"/>
      <c r="O36" s="455"/>
    </row>
    <row r="37" spans="1:15" ht="14.25" customHeight="1" x14ac:dyDescent="0.25">
      <c r="A37" s="736">
        <v>44231</v>
      </c>
      <c r="B37" s="218" t="s">
        <v>95</v>
      </c>
      <c r="C37" s="218" t="s">
        <v>95</v>
      </c>
      <c r="D37" s="218" t="s">
        <v>93</v>
      </c>
      <c r="E37" s="285">
        <v>3000</v>
      </c>
      <c r="F37" s="274"/>
      <c r="G37" s="227">
        <f t="shared" si="2"/>
        <v>47500</v>
      </c>
      <c r="H37" s="761" t="s">
        <v>71</v>
      </c>
      <c r="I37" s="723" t="s">
        <v>18</v>
      </c>
      <c r="J37" s="830" t="s">
        <v>196</v>
      </c>
      <c r="K37" s="762" t="s">
        <v>74</v>
      </c>
      <c r="L37" s="762" t="s">
        <v>63</v>
      </c>
      <c r="M37" s="276"/>
      <c r="N37" s="277"/>
      <c r="O37" s="455"/>
    </row>
    <row r="38" spans="1:15" ht="14.25" customHeight="1" x14ac:dyDescent="0.25">
      <c r="A38" s="736">
        <v>44232</v>
      </c>
      <c r="B38" s="277" t="s">
        <v>73</v>
      </c>
      <c r="C38" s="277" t="s">
        <v>51</v>
      </c>
      <c r="D38" s="741" t="s">
        <v>93</v>
      </c>
      <c r="E38" s="273"/>
      <c r="F38" s="273">
        <v>-4000</v>
      </c>
      <c r="G38" s="227">
        <f t="shared" si="2"/>
        <v>43500</v>
      </c>
      <c r="H38" s="463" t="s">
        <v>71</v>
      </c>
      <c r="I38" s="216" t="s">
        <v>18</v>
      </c>
      <c r="J38" s="830" t="s">
        <v>196</v>
      </c>
      <c r="K38" s="762" t="s">
        <v>74</v>
      </c>
      <c r="L38" s="762" t="s">
        <v>63</v>
      </c>
      <c r="M38" s="216"/>
      <c r="N38" s="218"/>
      <c r="O38" s="455"/>
    </row>
    <row r="39" spans="1:15" x14ac:dyDescent="0.25">
      <c r="A39" s="826">
        <v>44232</v>
      </c>
      <c r="B39" s="827" t="s">
        <v>108</v>
      </c>
      <c r="C39" s="827" t="s">
        <v>51</v>
      </c>
      <c r="D39" s="838" t="s">
        <v>93</v>
      </c>
      <c r="E39" s="856"/>
      <c r="F39" s="857">
        <v>41000</v>
      </c>
      <c r="G39" s="777">
        <f t="shared" si="2"/>
        <v>84500</v>
      </c>
      <c r="H39" s="858" t="s">
        <v>71</v>
      </c>
      <c r="I39" s="789" t="s">
        <v>18</v>
      </c>
      <c r="J39" s="834" t="s">
        <v>204</v>
      </c>
      <c r="K39" s="859" t="s">
        <v>74</v>
      </c>
      <c r="L39" s="859" t="s">
        <v>63</v>
      </c>
      <c r="M39" s="789"/>
      <c r="N39" s="827"/>
      <c r="O39" s="455"/>
    </row>
    <row r="40" spans="1:15" ht="15" customHeight="1" x14ac:dyDescent="0.25">
      <c r="A40" s="740">
        <v>44232</v>
      </c>
      <c r="B40" s="277" t="s">
        <v>69</v>
      </c>
      <c r="C40" s="277" t="s">
        <v>68</v>
      </c>
      <c r="D40" s="741" t="s">
        <v>93</v>
      </c>
      <c r="E40" s="227">
        <v>7000</v>
      </c>
      <c r="F40" s="227"/>
      <c r="G40" s="227">
        <f t="shared" si="2"/>
        <v>77500</v>
      </c>
      <c r="H40" s="267" t="s">
        <v>71</v>
      </c>
      <c r="I40" s="216" t="s">
        <v>18</v>
      </c>
      <c r="J40" s="830" t="s">
        <v>204</v>
      </c>
      <c r="K40" s="762" t="s">
        <v>74</v>
      </c>
      <c r="L40" s="762" t="s">
        <v>63</v>
      </c>
      <c r="M40" s="216"/>
      <c r="N40" s="218" t="s">
        <v>158</v>
      </c>
      <c r="O40" s="455"/>
    </row>
    <row r="41" spans="1:15" x14ac:dyDescent="0.25">
      <c r="A41" s="740">
        <v>44232</v>
      </c>
      <c r="B41" s="277" t="s">
        <v>69</v>
      </c>
      <c r="C41" s="277" t="s">
        <v>68</v>
      </c>
      <c r="D41" s="741" t="s">
        <v>93</v>
      </c>
      <c r="E41" s="229">
        <v>9000</v>
      </c>
      <c r="F41" s="229"/>
      <c r="G41" s="227">
        <f>G40-E41+F41</f>
        <v>68500</v>
      </c>
      <c r="H41" s="267" t="s">
        <v>71</v>
      </c>
      <c r="I41" s="216" t="s">
        <v>18</v>
      </c>
      <c r="J41" s="830" t="s">
        <v>204</v>
      </c>
      <c r="K41" s="762" t="s">
        <v>74</v>
      </c>
      <c r="L41" s="762" t="s">
        <v>63</v>
      </c>
      <c r="M41" s="216"/>
      <c r="N41" s="218" t="s">
        <v>205</v>
      </c>
      <c r="O41" s="455"/>
    </row>
    <row r="42" spans="1:15" x14ac:dyDescent="0.25">
      <c r="A42" s="740">
        <v>44232</v>
      </c>
      <c r="B42" s="277" t="s">
        <v>69</v>
      </c>
      <c r="C42" s="277" t="s">
        <v>68</v>
      </c>
      <c r="D42" s="741" t="s">
        <v>93</v>
      </c>
      <c r="E42" s="227">
        <v>12000</v>
      </c>
      <c r="F42" s="226"/>
      <c r="G42" s="227">
        <f>G41-E42+F42</f>
        <v>56500</v>
      </c>
      <c r="H42" s="267" t="s">
        <v>71</v>
      </c>
      <c r="I42" s="216" t="s">
        <v>18</v>
      </c>
      <c r="J42" s="830" t="s">
        <v>204</v>
      </c>
      <c r="K42" s="762" t="s">
        <v>74</v>
      </c>
      <c r="L42" s="762" t="s">
        <v>63</v>
      </c>
      <c r="M42" s="216"/>
      <c r="N42" s="218" t="s">
        <v>206</v>
      </c>
      <c r="O42" s="455"/>
    </row>
    <row r="43" spans="1:15" x14ac:dyDescent="0.25">
      <c r="A43" s="740">
        <v>44232</v>
      </c>
      <c r="B43" s="218" t="s">
        <v>95</v>
      </c>
      <c r="C43" s="218" t="s">
        <v>95</v>
      </c>
      <c r="D43" s="294" t="s">
        <v>93</v>
      </c>
      <c r="E43" s="849">
        <v>4000</v>
      </c>
      <c r="F43" s="209"/>
      <c r="G43" s="227">
        <f>G42-E43+F43</f>
        <v>52500</v>
      </c>
      <c r="H43" s="333" t="s">
        <v>71</v>
      </c>
      <c r="I43" s="216" t="s">
        <v>18</v>
      </c>
      <c r="J43" s="830" t="s">
        <v>204</v>
      </c>
      <c r="K43" s="216" t="s">
        <v>74</v>
      </c>
      <c r="L43" s="216" t="s">
        <v>63</v>
      </c>
      <c r="M43" s="216"/>
      <c r="N43" s="218"/>
      <c r="O43" s="455"/>
    </row>
    <row r="44" spans="1:15" ht="15" customHeight="1" x14ac:dyDescent="0.25">
      <c r="A44" s="740">
        <v>44232</v>
      </c>
      <c r="B44" s="218" t="s">
        <v>95</v>
      </c>
      <c r="C44" s="218" t="s">
        <v>95</v>
      </c>
      <c r="D44" s="294" t="s">
        <v>93</v>
      </c>
      <c r="E44" s="234">
        <v>2000</v>
      </c>
      <c r="F44" s="234"/>
      <c r="G44" s="227">
        <f t="shared" ref="G44:G107" si="3">G43-E44+F44</f>
        <v>50500</v>
      </c>
      <c r="H44" s="267" t="s">
        <v>71</v>
      </c>
      <c r="I44" s="216" t="s">
        <v>18</v>
      </c>
      <c r="J44" s="830" t="s">
        <v>204</v>
      </c>
      <c r="K44" s="216" t="s">
        <v>74</v>
      </c>
      <c r="L44" s="216" t="s">
        <v>63</v>
      </c>
      <c r="M44" s="216"/>
      <c r="N44" s="218"/>
      <c r="O44" s="455"/>
    </row>
    <row r="45" spans="1:15" x14ac:dyDescent="0.25">
      <c r="A45" s="740">
        <v>44232</v>
      </c>
      <c r="B45" s="218" t="s">
        <v>95</v>
      </c>
      <c r="C45" s="218" t="s">
        <v>95</v>
      </c>
      <c r="D45" s="294" t="s">
        <v>93</v>
      </c>
      <c r="E45" s="227">
        <v>4000</v>
      </c>
      <c r="F45" s="209"/>
      <c r="G45" s="227">
        <f t="shared" si="3"/>
        <v>46500</v>
      </c>
      <c r="H45" s="267" t="s">
        <v>71</v>
      </c>
      <c r="I45" s="216" t="s">
        <v>18</v>
      </c>
      <c r="J45" s="830" t="s">
        <v>204</v>
      </c>
      <c r="K45" s="216" t="s">
        <v>74</v>
      </c>
      <c r="L45" s="216" t="s">
        <v>63</v>
      </c>
      <c r="M45" s="216"/>
      <c r="N45" s="218"/>
      <c r="O45" s="455"/>
    </row>
    <row r="46" spans="1:15" ht="15" customHeight="1" x14ac:dyDescent="0.25">
      <c r="A46" s="257">
        <v>44233</v>
      </c>
      <c r="B46" s="218" t="s">
        <v>73</v>
      </c>
      <c r="C46" s="218" t="s">
        <v>51</v>
      </c>
      <c r="D46" s="294" t="s">
        <v>93</v>
      </c>
      <c r="E46" s="226"/>
      <c r="F46" s="226">
        <v>-3000</v>
      </c>
      <c r="G46" s="226">
        <f t="shared" si="3"/>
        <v>43500</v>
      </c>
      <c r="H46" s="267" t="s">
        <v>71</v>
      </c>
      <c r="I46" s="216" t="s">
        <v>18</v>
      </c>
      <c r="J46" s="830" t="s">
        <v>204</v>
      </c>
      <c r="K46" s="216" t="s">
        <v>74</v>
      </c>
      <c r="L46" s="216" t="s">
        <v>63</v>
      </c>
      <c r="M46" s="298"/>
      <c r="N46" s="258"/>
      <c r="O46" s="455"/>
    </row>
    <row r="47" spans="1:15" x14ac:dyDescent="0.25">
      <c r="A47" s="796">
        <v>44235</v>
      </c>
      <c r="B47" s="279" t="s">
        <v>108</v>
      </c>
      <c r="C47" s="279" t="s">
        <v>51</v>
      </c>
      <c r="D47" s="420" t="s">
        <v>93</v>
      </c>
      <c r="E47" s="286"/>
      <c r="F47" s="286">
        <v>51000</v>
      </c>
      <c r="G47" s="281">
        <f t="shared" si="3"/>
        <v>94500</v>
      </c>
      <c r="H47" s="444" t="s">
        <v>71</v>
      </c>
      <c r="I47" s="280" t="s">
        <v>18</v>
      </c>
      <c r="J47" s="834" t="s">
        <v>213</v>
      </c>
      <c r="K47" s="280" t="s">
        <v>74</v>
      </c>
      <c r="L47" s="280" t="s">
        <v>63</v>
      </c>
      <c r="M47" s="438"/>
      <c r="N47" s="855"/>
      <c r="O47" s="455"/>
    </row>
    <row r="48" spans="1:15" x14ac:dyDescent="0.25">
      <c r="A48" s="257">
        <v>44235</v>
      </c>
      <c r="B48" s="218" t="s">
        <v>69</v>
      </c>
      <c r="C48" s="218" t="s">
        <v>68</v>
      </c>
      <c r="D48" s="294" t="s">
        <v>93</v>
      </c>
      <c r="E48" s="589">
        <v>8000</v>
      </c>
      <c r="F48" s="269"/>
      <c r="G48" s="226">
        <f t="shared" si="3"/>
        <v>86500</v>
      </c>
      <c r="H48" s="463" t="s">
        <v>71</v>
      </c>
      <c r="I48" s="216" t="s">
        <v>18</v>
      </c>
      <c r="J48" s="830" t="s">
        <v>213</v>
      </c>
      <c r="K48" s="216" t="s">
        <v>74</v>
      </c>
      <c r="L48" s="216" t="s">
        <v>63</v>
      </c>
      <c r="M48" s="298"/>
      <c r="N48" s="258" t="s">
        <v>214</v>
      </c>
      <c r="O48" s="455"/>
    </row>
    <row r="49" spans="1:15" ht="18.75" customHeight="1" x14ac:dyDescent="0.25">
      <c r="A49" s="257">
        <v>44235</v>
      </c>
      <c r="B49" s="218" t="s">
        <v>69</v>
      </c>
      <c r="C49" s="218" t="s">
        <v>68</v>
      </c>
      <c r="D49" s="294" t="s">
        <v>93</v>
      </c>
      <c r="E49" s="227">
        <v>12000</v>
      </c>
      <c r="F49" s="209"/>
      <c r="G49" s="226">
        <f t="shared" si="3"/>
        <v>74500</v>
      </c>
      <c r="H49" s="463" t="s">
        <v>71</v>
      </c>
      <c r="I49" s="216" t="s">
        <v>18</v>
      </c>
      <c r="J49" s="830" t="s">
        <v>213</v>
      </c>
      <c r="K49" s="216" t="s">
        <v>74</v>
      </c>
      <c r="L49" s="216" t="s">
        <v>63</v>
      </c>
      <c r="M49" s="216"/>
      <c r="N49" s="218" t="s">
        <v>215</v>
      </c>
      <c r="O49" s="455"/>
    </row>
    <row r="50" spans="1:15" ht="15" customHeight="1" x14ac:dyDescent="0.25">
      <c r="A50" s="257">
        <v>44235</v>
      </c>
      <c r="B50" s="218" t="s">
        <v>69</v>
      </c>
      <c r="C50" s="218" t="s">
        <v>68</v>
      </c>
      <c r="D50" s="294" t="s">
        <v>93</v>
      </c>
      <c r="E50" s="269">
        <v>10000</v>
      </c>
      <c r="F50" s="226"/>
      <c r="G50" s="226">
        <f t="shared" si="3"/>
        <v>64500</v>
      </c>
      <c r="H50" s="463" t="s">
        <v>71</v>
      </c>
      <c r="I50" s="216" t="s">
        <v>18</v>
      </c>
      <c r="J50" s="830" t="s">
        <v>213</v>
      </c>
      <c r="K50" s="216" t="s">
        <v>74</v>
      </c>
      <c r="L50" s="216" t="s">
        <v>63</v>
      </c>
      <c r="M50" s="298"/>
      <c r="N50" s="258" t="s">
        <v>216</v>
      </c>
      <c r="O50" s="455"/>
    </row>
    <row r="51" spans="1:15" ht="16.5" customHeight="1" x14ac:dyDescent="0.25">
      <c r="A51" s="257">
        <v>44235</v>
      </c>
      <c r="B51" s="218" t="s">
        <v>69</v>
      </c>
      <c r="C51" s="218" t="s">
        <v>68</v>
      </c>
      <c r="D51" s="294" t="s">
        <v>93</v>
      </c>
      <c r="E51" s="229">
        <v>7000</v>
      </c>
      <c r="F51" s="229"/>
      <c r="G51" s="226">
        <f t="shared" si="3"/>
        <v>57500</v>
      </c>
      <c r="H51" s="463" t="s">
        <v>71</v>
      </c>
      <c r="I51" s="216" t="s">
        <v>18</v>
      </c>
      <c r="J51" s="830" t="s">
        <v>213</v>
      </c>
      <c r="K51" s="216" t="s">
        <v>74</v>
      </c>
      <c r="L51" s="216" t="s">
        <v>63</v>
      </c>
      <c r="M51" s="216"/>
      <c r="N51" s="218" t="s">
        <v>217</v>
      </c>
      <c r="O51" s="455"/>
    </row>
    <row r="52" spans="1:15" ht="17.25" customHeight="1" x14ac:dyDescent="0.25">
      <c r="A52" s="257">
        <v>44235</v>
      </c>
      <c r="B52" s="258" t="s">
        <v>95</v>
      </c>
      <c r="C52" s="218" t="s">
        <v>95</v>
      </c>
      <c r="D52" s="294" t="s">
        <v>93</v>
      </c>
      <c r="E52" s="209">
        <v>5000</v>
      </c>
      <c r="F52" s="209"/>
      <c r="G52" s="226">
        <f t="shared" si="3"/>
        <v>52500</v>
      </c>
      <c r="H52" s="463" t="s">
        <v>71</v>
      </c>
      <c r="I52" s="216" t="s">
        <v>18</v>
      </c>
      <c r="J52" s="830" t="s">
        <v>213</v>
      </c>
      <c r="K52" s="216" t="s">
        <v>74</v>
      </c>
      <c r="L52" s="216" t="s">
        <v>63</v>
      </c>
      <c r="M52" s="216"/>
      <c r="N52" s="218"/>
      <c r="O52" s="455"/>
    </row>
    <row r="53" spans="1:15" ht="15.75" customHeight="1" x14ac:dyDescent="0.25">
      <c r="A53" s="257">
        <v>44235</v>
      </c>
      <c r="B53" s="258" t="s">
        <v>95</v>
      </c>
      <c r="C53" s="218" t="s">
        <v>95</v>
      </c>
      <c r="D53" s="294" t="s">
        <v>93</v>
      </c>
      <c r="E53" s="460">
        <v>5000</v>
      </c>
      <c r="F53" s="247"/>
      <c r="G53" s="226">
        <f t="shared" si="3"/>
        <v>47500</v>
      </c>
      <c r="H53" s="463" t="s">
        <v>71</v>
      </c>
      <c r="I53" s="216" t="s">
        <v>18</v>
      </c>
      <c r="J53" s="830" t="s">
        <v>213</v>
      </c>
      <c r="K53" s="216" t="s">
        <v>74</v>
      </c>
      <c r="L53" s="216" t="s">
        <v>63</v>
      </c>
      <c r="M53" s="216"/>
      <c r="N53" s="218"/>
      <c r="O53" s="455"/>
    </row>
    <row r="54" spans="1:15" ht="16.5" customHeight="1" x14ac:dyDescent="0.25">
      <c r="A54" s="257">
        <v>44236</v>
      </c>
      <c r="B54" s="218"/>
      <c r="C54" s="218"/>
      <c r="D54" s="294"/>
      <c r="E54" s="285"/>
      <c r="F54" s="227">
        <v>-4000</v>
      </c>
      <c r="G54" s="226">
        <f t="shared" si="3"/>
        <v>43500</v>
      </c>
      <c r="H54" s="463" t="s">
        <v>71</v>
      </c>
      <c r="I54" s="216" t="s">
        <v>18</v>
      </c>
      <c r="J54" s="830" t="s">
        <v>213</v>
      </c>
      <c r="K54" s="216" t="s">
        <v>74</v>
      </c>
      <c r="L54" s="216" t="s">
        <v>63</v>
      </c>
      <c r="M54" s="298"/>
      <c r="N54" s="258"/>
      <c r="O54" s="455"/>
    </row>
    <row r="55" spans="1:15" x14ac:dyDescent="0.25">
      <c r="A55" s="278">
        <v>44236</v>
      </c>
      <c r="B55" s="279" t="s">
        <v>108</v>
      </c>
      <c r="C55" s="279" t="s">
        <v>51</v>
      </c>
      <c r="D55" s="420" t="s">
        <v>93</v>
      </c>
      <c r="E55" s="777"/>
      <c r="F55" s="445">
        <v>52000</v>
      </c>
      <c r="G55" s="281">
        <f t="shared" si="3"/>
        <v>95500</v>
      </c>
      <c r="H55" s="428" t="s">
        <v>71</v>
      </c>
      <c r="I55" s="437" t="s">
        <v>18</v>
      </c>
      <c r="J55" s="834" t="s">
        <v>237</v>
      </c>
      <c r="K55" s="280" t="s">
        <v>74</v>
      </c>
      <c r="L55" s="280" t="s">
        <v>63</v>
      </c>
      <c r="M55" s="280"/>
      <c r="N55" s="279"/>
      <c r="O55" s="455"/>
    </row>
    <row r="56" spans="1:15" x14ac:dyDescent="0.25">
      <c r="A56" s="217">
        <v>44236</v>
      </c>
      <c r="B56" s="218" t="s">
        <v>69</v>
      </c>
      <c r="C56" s="218" t="s">
        <v>68</v>
      </c>
      <c r="D56" s="294" t="s">
        <v>93</v>
      </c>
      <c r="E56" s="209">
        <v>10000</v>
      </c>
      <c r="F56" s="209"/>
      <c r="G56" s="226">
        <f t="shared" si="3"/>
        <v>85500</v>
      </c>
      <c r="H56" s="275" t="s">
        <v>71</v>
      </c>
      <c r="I56" s="298" t="s">
        <v>18</v>
      </c>
      <c r="J56" s="830" t="s">
        <v>237</v>
      </c>
      <c r="K56" s="298" t="s">
        <v>74</v>
      </c>
      <c r="L56" s="298" t="s">
        <v>63</v>
      </c>
      <c r="M56" s="216"/>
      <c r="N56" s="218" t="s">
        <v>238</v>
      </c>
      <c r="O56" s="455"/>
    </row>
    <row r="57" spans="1:15" x14ac:dyDescent="0.25">
      <c r="A57" s="217">
        <v>44236</v>
      </c>
      <c r="B57" s="218" t="s">
        <v>69</v>
      </c>
      <c r="C57" s="218" t="s">
        <v>68</v>
      </c>
      <c r="D57" s="294" t="s">
        <v>93</v>
      </c>
      <c r="E57" s="209">
        <v>12000</v>
      </c>
      <c r="F57" s="209"/>
      <c r="G57" s="226">
        <f t="shared" si="3"/>
        <v>73500</v>
      </c>
      <c r="H57" s="275" t="s">
        <v>71</v>
      </c>
      <c r="I57" s="298" t="s">
        <v>18</v>
      </c>
      <c r="J57" s="830" t="s">
        <v>237</v>
      </c>
      <c r="K57" s="298" t="s">
        <v>74</v>
      </c>
      <c r="L57" s="298" t="s">
        <v>63</v>
      </c>
      <c r="M57" s="216"/>
      <c r="N57" s="218" t="s">
        <v>239</v>
      </c>
      <c r="O57" s="455"/>
    </row>
    <row r="58" spans="1:15" x14ac:dyDescent="0.25">
      <c r="A58" s="217">
        <v>44236</v>
      </c>
      <c r="B58" s="218" t="s">
        <v>69</v>
      </c>
      <c r="C58" s="218" t="s">
        <v>68</v>
      </c>
      <c r="D58" s="294" t="s">
        <v>93</v>
      </c>
      <c r="E58" s="284">
        <v>12000</v>
      </c>
      <c r="F58" s="227"/>
      <c r="G58" s="226">
        <f t="shared" si="3"/>
        <v>61500</v>
      </c>
      <c r="H58" s="275" t="s">
        <v>71</v>
      </c>
      <c r="I58" s="298" t="s">
        <v>18</v>
      </c>
      <c r="J58" s="830" t="s">
        <v>237</v>
      </c>
      <c r="K58" s="298" t="s">
        <v>74</v>
      </c>
      <c r="L58" s="298" t="s">
        <v>63</v>
      </c>
      <c r="M58" s="216"/>
      <c r="N58" s="218" t="s">
        <v>240</v>
      </c>
      <c r="O58" s="455"/>
    </row>
    <row r="59" spans="1:15" x14ac:dyDescent="0.25">
      <c r="A59" s="217">
        <v>44236</v>
      </c>
      <c r="B59" s="218" t="s">
        <v>69</v>
      </c>
      <c r="C59" s="218" t="s">
        <v>68</v>
      </c>
      <c r="D59" s="294" t="s">
        <v>93</v>
      </c>
      <c r="E59" s="226">
        <v>6000</v>
      </c>
      <c r="F59" s="229"/>
      <c r="G59" s="226">
        <f t="shared" si="3"/>
        <v>55500</v>
      </c>
      <c r="H59" s="275" t="s">
        <v>71</v>
      </c>
      <c r="I59" s="298" t="s">
        <v>18</v>
      </c>
      <c r="J59" s="830" t="s">
        <v>237</v>
      </c>
      <c r="K59" s="298" t="s">
        <v>74</v>
      </c>
      <c r="L59" s="298" t="s">
        <v>63</v>
      </c>
      <c r="M59" s="216"/>
      <c r="N59" s="218" t="s">
        <v>241</v>
      </c>
      <c r="O59" s="455"/>
    </row>
    <row r="60" spans="1:15" ht="16.5" customHeight="1" x14ac:dyDescent="0.25">
      <c r="A60" s="217">
        <v>44236</v>
      </c>
      <c r="B60" s="218" t="s">
        <v>95</v>
      </c>
      <c r="C60" s="218" t="s">
        <v>95</v>
      </c>
      <c r="D60" s="218" t="s">
        <v>93</v>
      </c>
      <c r="E60" s="209">
        <v>4000</v>
      </c>
      <c r="F60" s="209"/>
      <c r="G60" s="226">
        <f t="shared" si="3"/>
        <v>51500</v>
      </c>
      <c r="H60" s="275" t="s">
        <v>71</v>
      </c>
      <c r="I60" s="298" t="s">
        <v>18</v>
      </c>
      <c r="J60" s="830" t="s">
        <v>237</v>
      </c>
      <c r="K60" s="298" t="s">
        <v>74</v>
      </c>
      <c r="L60" s="298" t="s">
        <v>63</v>
      </c>
      <c r="M60" s="216"/>
      <c r="N60" s="218"/>
      <c r="O60" s="455"/>
    </row>
    <row r="61" spans="1:15" ht="15" customHeight="1" x14ac:dyDescent="0.25">
      <c r="A61" s="217">
        <v>44236</v>
      </c>
      <c r="B61" s="218" t="s">
        <v>95</v>
      </c>
      <c r="C61" s="218" t="s">
        <v>95</v>
      </c>
      <c r="D61" s="218" t="s">
        <v>93</v>
      </c>
      <c r="E61" s="467">
        <v>4000</v>
      </c>
      <c r="F61" s="234"/>
      <c r="G61" s="226">
        <f t="shared" si="3"/>
        <v>47500</v>
      </c>
      <c r="H61" s="275" t="s">
        <v>71</v>
      </c>
      <c r="I61" s="298" t="s">
        <v>18</v>
      </c>
      <c r="J61" s="830" t="s">
        <v>237</v>
      </c>
      <c r="K61" s="298" t="s">
        <v>74</v>
      </c>
      <c r="L61" s="298" t="s">
        <v>63</v>
      </c>
      <c r="M61" s="216"/>
      <c r="N61" s="218"/>
      <c r="O61" s="455"/>
    </row>
    <row r="62" spans="1:15" ht="18" customHeight="1" x14ac:dyDescent="0.25">
      <c r="A62" s="217">
        <v>44236</v>
      </c>
      <c r="B62" s="218" t="s">
        <v>95</v>
      </c>
      <c r="C62" s="218" t="s">
        <v>95</v>
      </c>
      <c r="D62" s="218" t="s">
        <v>93</v>
      </c>
      <c r="E62" s="269">
        <v>2000</v>
      </c>
      <c r="F62" s="227"/>
      <c r="G62" s="226">
        <f t="shared" si="3"/>
        <v>45500</v>
      </c>
      <c r="H62" s="275" t="s">
        <v>71</v>
      </c>
      <c r="I62" s="298" t="s">
        <v>18</v>
      </c>
      <c r="J62" s="830" t="s">
        <v>237</v>
      </c>
      <c r="K62" s="298" t="s">
        <v>74</v>
      </c>
      <c r="L62" s="298" t="s">
        <v>63</v>
      </c>
      <c r="M62" s="298"/>
      <c r="N62" s="258"/>
      <c r="O62" s="455"/>
    </row>
    <row r="63" spans="1:15" ht="16.5" customHeight="1" x14ac:dyDescent="0.25">
      <c r="A63" s="217">
        <v>44237</v>
      </c>
      <c r="B63" s="258" t="s">
        <v>73</v>
      </c>
      <c r="C63" s="218" t="s">
        <v>51</v>
      </c>
      <c r="D63" s="294" t="s">
        <v>93</v>
      </c>
      <c r="E63" s="290"/>
      <c r="F63" s="227">
        <v>-2000</v>
      </c>
      <c r="G63" s="226">
        <f t="shared" si="3"/>
        <v>43500</v>
      </c>
      <c r="H63" s="275" t="s">
        <v>71</v>
      </c>
      <c r="I63" s="298" t="s">
        <v>18</v>
      </c>
      <c r="J63" s="830" t="s">
        <v>237</v>
      </c>
      <c r="K63" s="298" t="s">
        <v>74</v>
      </c>
      <c r="L63" s="298" t="s">
        <v>63</v>
      </c>
      <c r="M63" s="216"/>
      <c r="N63" s="218"/>
      <c r="O63" s="455"/>
    </row>
    <row r="64" spans="1:15" x14ac:dyDescent="0.25">
      <c r="A64" s="278" t="s">
        <v>287</v>
      </c>
      <c r="B64" s="419" t="s">
        <v>108</v>
      </c>
      <c r="C64" s="279" t="s">
        <v>51</v>
      </c>
      <c r="D64" s="420" t="s">
        <v>93</v>
      </c>
      <c r="E64" s="281"/>
      <c r="F64" s="283">
        <v>53000</v>
      </c>
      <c r="G64" s="281">
        <f t="shared" si="3"/>
        <v>96500</v>
      </c>
      <c r="H64" s="428" t="s">
        <v>71</v>
      </c>
      <c r="I64" s="280" t="s">
        <v>18</v>
      </c>
      <c r="J64" s="834" t="s">
        <v>288</v>
      </c>
      <c r="K64" s="437" t="s">
        <v>74</v>
      </c>
      <c r="L64" s="437" t="s">
        <v>63</v>
      </c>
      <c r="M64" s="280"/>
      <c r="N64" s="279"/>
      <c r="O64" s="455"/>
    </row>
    <row r="65" spans="1:15" x14ac:dyDescent="0.25">
      <c r="A65" s="217">
        <v>44237</v>
      </c>
      <c r="B65" s="258" t="s">
        <v>69</v>
      </c>
      <c r="C65" s="218" t="s">
        <v>68</v>
      </c>
      <c r="D65" s="294" t="s">
        <v>93</v>
      </c>
      <c r="E65" s="209">
        <v>6000</v>
      </c>
      <c r="F65" s="209"/>
      <c r="G65" s="226">
        <f t="shared" si="3"/>
        <v>90500</v>
      </c>
      <c r="H65" s="275" t="s">
        <v>71</v>
      </c>
      <c r="I65" s="216" t="s">
        <v>18</v>
      </c>
      <c r="J65" s="830" t="s">
        <v>288</v>
      </c>
      <c r="K65" s="298" t="s">
        <v>74</v>
      </c>
      <c r="L65" s="298" t="s">
        <v>63</v>
      </c>
      <c r="M65" s="216"/>
      <c r="N65" s="218" t="s">
        <v>289</v>
      </c>
      <c r="O65" s="455"/>
    </row>
    <row r="66" spans="1:15" x14ac:dyDescent="0.25">
      <c r="A66" s="217">
        <v>44237</v>
      </c>
      <c r="B66" s="258" t="s">
        <v>69</v>
      </c>
      <c r="C66" s="218" t="s">
        <v>68</v>
      </c>
      <c r="D66" s="294" t="s">
        <v>93</v>
      </c>
      <c r="E66" s="209">
        <v>12000</v>
      </c>
      <c r="F66" s="209"/>
      <c r="G66" s="226">
        <f t="shared" si="3"/>
        <v>78500</v>
      </c>
      <c r="H66" s="275" t="s">
        <v>71</v>
      </c>
      <c r="I66" s="216" t="s">
        <v>18</v>
      </c>
      <c r="J66" s="830" t="s">
        <v>288</v>
      </c>
      <c r="K66" s="298" t="s">
        <v>74</v>
      </c>
      <c r="L66" s="298" t="s">
        <v>63</v>
      </c>
      <c r="M66" s="216"/>
      <c r="N66" s="218" t="s">
        <v>290</v>
      </c>
      <c r="O66" s="455"/>
    </row>
    <row r="67" spans="1:15" x14ac:dyDescent="0.25">
      <c r="A67" s="217">
        <v>44237</v>
      </c>
      <c r="B67" s="258" t="s">
        <v>69</v>
      </c>
      <c r="C67" s="218" t="s">
        <v>68</v>
      </c>
      <c r="D67" s="294" t="s">
        <v>93</v>
      </c>
      <c r="E67" s="209">
        <v>12000</v>
      </c>
      <c r="F67" s="209"/>
      <c r="G67" s="226">
        <f t="shared" si="3"/>
        <v>66500</v>
      </c>
      <c r="H67" s="275" t="s">
        <v>71</v>
      </c>
      <c r="I67" s="216" t="s">
        <v>18</v>
      </c>
      <c r="J67" s="830" t="s">
        <v>288</v>
      </c>
      <c r="K67" s="298" t="s">
        <v>74</v>
      </c>
      <c r="L67" s="298" t="s">
        <v>63</v>
      </c>
      <c r="M67" s="216"/>
      <c r="N67" s="218" t="s">
        <v>291</v>
      </c>
      <c r="O67" s="455"/>
    </row>
    <row r="68" spans="1:15" ht="17.25" customHeight="1" x14ac:dyDescent="0.25">
      <c r="A68" s="217">
        <v>44237</v>
      </c>
      <c r="B68" s="258" t="s">
        <v>69</v>
      </c>
      <c r="C68" s="218" t="s">
        <v>68</v>
      </c>
      <c r="D68" s="294" t="s">
        <v>93</v>
      </c>
      <c r="E68" s="247">
        <v>9000</v>
      </c>
      <c r="F68" s="209"/>
      <c r="G68" s="226">
        <f t="shared" si="3"/>
        <v>57500</v>
      </c>
      <c r="H68" s="275" t="s">
        <v>71</v>
      </c>
      <c r="I68" s="216" t="s">
        <v>18</v>
      </c>
      <c r="J68" s="830" t="s">
        <v>288</v>
      </c>
      <c r="K68" s="298" t="s">
        <v>74</v>
      </c>
      <c r="L68" s="298" t="s">
        <v>63</v>
      </c>
      <c r="M68" s="216"/>
      <c r="N68" s="218" t="s">
        <v>292</v>
      </c>
      <c r="O68" s="455"/>
    </row>
    <row r="69" spans="1:15" x14ac:dyDescent="0.25">
      <c r="A69" s="217">
        <v>44237</v>
      </c>
      <c r="B69" s="218" t="s">
        <v>95</v>
      </c>
      <c r="C69" s="218" t="s">
        <v>95</v>
      </c>
      <c r="D69" s="294" t="s">
        <v>93</v>
      </c>
      <c r="E69" s="274">
        <v>5000</v>
      </c>
      <c r="F69" s="209"/>
      <c r="G69" s="226">
        <f t="shared" si="3"/>
        <v>52500</v>
      </c>
      <c r="H69" s="275" t="s">
        <v>71</v>
      </c>
      <c r="I69" s="216" t="s">
        <v>18</v>
      </c>
      <c r="J69" s="830" t="s">
        <v>288</v>
      </c>
      <c r="K69" s="298" t="s">
        <v>74</v>
      </c>
      <c r="L69" s="298" t="s">
        <v>63</v>
      </c>
      <c r="M69" s="216"/>
      <c r="N69" s="218"/>
      <c r="O69" s="455"/>
    </row>
    <row r="70" spans="1:15" ht="14.25" customHeight="1" x14ac:dyDescent="0.25">
      <c r="A70" s="217">
        <v>44237</v>
      </c>
      <c r="B70" s="218" t="s">
        <v>95</v>
      </c>
      <c r="C70" s="218" t="s">
        <v>95</v>
      </c>
      <c r="D70" s="294" t="s">
        <v>93</v>
      </c>
      <c r="E70" s="209">
        <v>3000</v>
      </c>
      <c r="F70" s="209"/>
      <c r="G70" s="226">
        <f t="shared" si="3"/>
        <v>49500</v>
      </c>
      <c r="H70" s="275" t="s">
        <v>71</v>
      </c>
      <c r="I70" s="216" t="s">
        <v>18</v>
      </c>
      <c r="J70" s="830" t="s">
        <v>288</v>
      </c>
      <c r="K70" s="298" t="s">
        <v>74</v>
      </c>
      <c r="L70" s="298" t="s">
        <v>63</v>
      </c>
      <c r="M70" s="216"/>
      <c r="N70" s="218"/>
      <c r="O70" s="455"/>
    </row>
    <row r="71" spans="1:15" x14ac:dyDescent="0.25">
      <c r="A71" s="217">
        <v>44237</v>
      </c>
      <c r="B71" s="218" t="s">
        <v>95</v>
      </c>
      <c r="C71" s="218" t="s">
        <v>95</v>
      </c>
      <c r="D71" s="294" t="s">
        <v>93</v>
      </c>
      <c r="E71" s="234">
        <v>2000</v>
      </c>
      <c r="F71" s="247"/>
      <c r="G71" s="226">
        <f t="shared" si="3"/>
        <v>47500</v>
      </c>
      <c r="H71" s="275" t="s">
        <v>71</v>
      </c>
      <c r="I71" s="216" t="s">
        <v>18</v>
      </c>
      <c r="J71" s="830" t="s">
        <v>288</v>
      </c>
      <c r="K71" s="298" t="s">
        <v>74</v>
      </c>
      <c r="L71" s="298" t="s">
        <v>63</v>
      </c>
      <c r="M71" s="216"/>
      <c r="N71" s="218"/>
      <c r="O71" s="455"/>
    </row>
    <row r="72" spans="1:15" ht="17.25" customHeight="1" x14ac:dyDescent="0.25">
      <c r="A72" s="217">
        <v>44238</v>
      </c>
      <c r="B72" s="218" t="s">
        <v>73</v>
      </c>
      <c r="C72" s="218" t="s">
        <v>51</v>
      </c>
      <c r="D72" s="294" t="s">
        <v>93</v>
      </c>
      <c r="E72" s="285"/>
      <c r="F72" s="227">
        <v>-4000</v>
      </c>
      <c r="G72" s="226">
        <f t="shared" si="3"/>
        <v>43500</v>
      </c>
      <c r="H72" s="275" t="s">
        <v>71</v>
      </c>
      <c r="I72" s="216" t="s">
        <v>18</v>
      </c>
      <c r="J72" s="830" t="s">
        <v>288</v>
      </c>
      <c r="K72" s="298" t="s">
        <v>74</v>
      </c>
      <c r="L72" s="298" t="s">
        <v>63</v>
      </c>
      <c r="M72" s="216"/>
      <c r="N72" s="258"/>
      <c r="O72" s="455"/>
    </row>
    <row r="73" spans="1:15" x14ac:dyDescent="0.25">
      <c r="A73" s="278">
        <v>44238</v>
      </c>
      <c r="B73" s="279" t="s">
        <v>108</v>
      </c>
      <c r="C73" s="279" t="s">
        <v>51</v>
      </c>
      <c r="D73" s="420" t="s">
        <v>93</v>
      </c>
      <c r="E73" s="803"/>
      <c r="F73" s="445">
        <v>48000</v>
      </c>
      <c r="G73" s="281">
        <f t="shared" si="3"/>
        <v>91500</v>
      </c>
      <c r="H73" s="428" t="s">
        <v>71</v>
      </c>
      <c r="I73" s="280" t="s">
        <v>18</v>
      </c>
      <c r="J73" s="834" t="s">
        <v>301</v>
      </c>
      <c r="K73" s="437" t="s">
        <v>74</v>
      </c>
      <c r="L73" s="437" t="s">
        <v>63</v>
      </c>
      <c r="M73" s="280"/>
      <c r="N73" s="279"/>
      <c r="O73" s="455"/>
    </row>
    <row r="74" spans="1:15" x14ac:dyDescent="0.25">
      <c r="A74" s="217">
        <v>44238</v>
      </c>
      <c r="B74" s="218" t="s">
        <v>69</v>
      </c>
      <c r="C74" s="218" t="s">
        <v>68</v>
      </c>
      <c r="D74" s="294" t="s">
        <v>93</v>
      </c>
      <c r="E74" s="209">
        <v>12000</v>
      </c>
      <c r="F74" s="209"/>
      <c r="G74" s="226">
        <f t="shared" si="3"/>
        <v>79500</v>
      </c>
      <c r="H74" s="275" t="s">
        <v>71</v>
      </c>
      <c r="I74" s="216" t="s">
        <v>18</v>
      </c>
      <c r="J74" s="830" t="s">
        <v>301</v>
      </c>
      <c r="K74" s="298" t="s">
        <v>74</v>
      </c>
      <c r="L74" s="298" t="s">
        <v>63</v>
      </c>
      <c r="M74" s="216"/>
      <c r="N74" s="218" t="s">
        <v>297</v>
      </c>
      <c r="O74" s="455"/>
    </row>
    <row r="75" spans="1:15" x14ac:dyDescent="0.25">
      <c r="A75" s="217">
        <v>44238</v>
      </c>
      <c r="B75" s="218" t="s">
        <v>69</v>
      </c>
      <c r="C75" s="218" t="s">
        <v>68</v>
      </c>
      <c r="D75" s="294" t="s">
        <v>93</v>
      </c>
      <c r="E75" s="209">
        <v>5000</v>
      </c>
      <c r="F75" s="209"/>
      <c r="G75" s="226">
        <f t="shared" si="3"/>
        <v>74500</v>
      </c>
      <c r="H75" s="275" t="s">
        <v>71</v>
      </c>
      <c r="I75" s="216" t="s">
        <v>18</v>
      </c>
      <c r="J75" s="830" t="s">
        <v>301</v>
      </c>
      <c r="K75" s="298" t="s">
        <v>74</v>
      </c>
      <c r="L75" s="298" t="s">
        <v>63</v>
      </c>
      <c r="M75" s="216"/>
      <c r="N75" s="218" t="s">
        <v>298</v>
      </c>
      <c r="O75" s="455"/>
    </row>
    <row r="76" spans="1:15" ht="16.5" customHeight="1" x14ac:dyDescent="0.25">
      <c r="A76" s="217">
        <v>44238</v>
      </c>
      <c r="B76" s="218" t="s">
        <v>69</v>
      </c>
      <c r="C76" s="218" t="s">
        <v>68</v>
      </c>
      <c r="D76" s="294" t="s">
        <v>93</v>
      </c>
      <c r="E76" s="284">
        <v>11000</v>
      </c>
      <c r="F76" s="226"/>
      <c r="G76" s="226">
        <f t="shared" si="3"/>
        <v>63500</v>
      </c>
      <c r="H76" s="275" t="s">
        <v>71</v>
      </c>
      <c r="I76" s="216" t="s">
        <v>18</v>
      </c>
      <c r="J76" s="830" t="s">
        <v>301</v>
      </c>
      <c r="K76" s="298" t="s">
        <v>74</v>
      </c>
      <c r="L76" s="298" t="s">
        <v>63</v>
      </c>
      <c r="M76" s="216"/>
      <c r="N76" s="218" t="s">
        <v>299</v>
      </c>
      <c r="O76" s="455"/>
    </row>
    <row r="77" spans="1:15" x14ac:dyDescent="0.25">
      <c r="A77" s="217">
        <v>44238</v>
      </c>
      <c r="B77" s="218" t="s">
        <v>69</v>
      </c>
      <c r="C77" s="218" t="s">
        <v>68</v>
      </c>
      <c r="D77" s="294" t="s">
        <v>93</v>
      </c>
      <c r="E77" s="467">
        <v>7000</v>
      </c>
      <c r="F77" s="209"/>
      <c r="G77" s="226">
        <f t="shared" si="3"/>
        <v>56500</v>
      </c>
      <c r="H77" s="275" t="s">
        <v>71</v>
      </c>
      <c r="I77" s="216" t="s">
        <v>18</v>
      </c>
      <c r="J77" s="830" t="s">
        <v>301</v>
      </c>
      <c r="K77" s="298" t="s">
        <v>74</v>
      </c>
      <c r="L77" s="298" t="s">
        <v>63</v>
      </c>
      <c r="M77" s="216"/>
      <c r="N77" s="218" t="s">
        <v>300</v>
      </c>
      <c r="O77" s="455"/>
    </row>
    <row r="78" spans="1:15" ht="15.75" customHeight="1" x14ac:dyDescent="0.25">
      <c r="A78" s="217">
        <v>44238</v>
      </c>
      <c r="B78" s="216" t="s">
        <v>95</v>
      </c>
      <c r="C78" s="216" t="s">
        <v>95</v>
      </c>
      <c r="D78" s="233" t="s">
        <v>93</v>
      </c>
      <c r="E78" s="234">
        <v>4000</v>
      </c>
      <c r="F78" s="234"/>
      <c r="G78" s="226">
        <f t="shared" si="3"/>
        <v>52500</v>
      </c>
      <c r="H78" s="275" t="s">
        <v>71</v>
      </c>
      <c r="I78" s="216" t="s">
        <v>18</v>
      </c>
      <c r="J78" s="830" t="s">
        <v>301</v>
      </c>
      <c r="K78" s="298" t="s">
        <v>74</v>
      </c>
      <c r="L78" s="298" t="s">
        <v>63</v>
      </c>
      <c r="M78" s="216"/>
      <c r="N78" s="218"/>
      <c r="O78" s="455"/>
    </row>
    <row r="79" spans="1:15" x14ac:dyDescent="0.25">
      <c r="A79" s="217">
        <v>44238</v>
      </c>
      <c r="B79" s="216" t="s">
        <v>95</v>
      </c>
      <c r="C79" s="216" t="s">
        <v>95</v>
      </c>
      <c r="D79" s="233" t="s">
        <v>93</v>
      </c>
      <c r="E79" s="209">
        <v>2000</v>
      </c>
      <c r="F79" s="209"/>
      <c r="G79" s="226">
        <f t="shared" si="3"/>
        <v>50500</v>
      </c>
      <c r="H79" s="275" t="s">
        <v>71</v>
      </c>
      <c r="I79" s="216" t="s">
        <v>18</v>
      </c>
      <c r="J79" s="830" t="s">
        <v>301</v>
      </c>
      <c r="K79" s="298" t="s">
        <v>74</v>
      </c>
      <c r="L79" s="298" t="s">
        <v>63</v>
      </c>
      <c r="M79" s="216"/>
      <c r="N79" s="218"/>
      <c r="O79" s="455"/>
    </row>
    <row r="80" spans="1:15" x14ac:dyDescent="0.25">
      <c r="A80" s="217">
        <v>44238</v>
      </c>
      <c r="B80" s="216" t="s">
        <v>95</v>
      </c>
      <c r="C80" s="216" t="s">
        <v>95</v>
      </c>
      <c r="D80" s="233" t="s">
        <v>93</v>
      </c>
      <c r="E80" s="285">
        <v>4000</v>
      </c>
      <c r="F80" s="229"/>
      <c r="G80" s="226">
        <f t="shared" si="3"/>
        <v>46500</v>
      </c>
      <c r="H80" s="275" t="s">
        <v>71</v>
      </c>
      <c r="I80" s="216" t="s">
        <v>18</v>
      </c>
      <c r="J80" s="830" t="s">
        <v>301</v>
      </c>
      <c r="K80" s="298" t="s">
        <v>74</v>
      </c>
      <c r="L80" s="298" t="s">
        <v>63</v>
      </c>
      <c r="M80" s="216"/>
      <c r="N80" s="218"/>
      <c r="O80" s="455"/>
    </row>
    <row r="81" spans="1:15" x14ac:dyDescent="0.25">
      <c r="A81" s="217">
        <v>44239</v>
      </c>
      <c r="B81" s="216" t="s">
        <v>73</v>
      </c>
      <c r="C81" s="216" t="s">
        <v>51</v>
      </c>
      <c r="D81" s="233" t="s">
        <v>93</v>
      </c>
      <c r="E81" s="209"/>
      <c r="F81" s="209">
        <v>-3000</v>
      </c>
      <c r="G81" s="226">
        <f t="shared" si="3"/>
        <v>43500</v>
      </c>
      <c r="H81" s="275" t="s">
        <v>71</v>
      </c>
      <c r="I81" s="216" t="s">
        <v>18</v>
      </c>
      <c r="J81" s="830" t="s">
        <v>301</v>
      </c>
      <c r="K81" s="298" t="s">
        <v>74</v>
      </c>
      <c r="L81" s="298" t="s">
        <v>63</v>
      </c>
      <c r="M81" s="216"/>
      <c r="N81" s="218"/>
      <c r="O81" s="455"/>
    </row>
    <row r="82" spans="1:15" x14ac:dyDescent="0.25">
      <c r="A82" s="278">
        <v>44239</v>
      </c>
      <c r="B82" s="279" t="s">
        <v>108</v>
      </c>
      <c r="C82" s="279" t="s">
        <v>51</v>
      </c>
      <c r="D82" s="279" t="s">
        <v>93</v>
      </c>
      <c r="E82" s="871"/>
      <c r="F82" s="445">
        <v>49000</v>
      </c>
      <c r="G82" s="281">
        <f t="shared" si="3"/>
        <v>92500</v>
      </c>
      <c r="H82" s="428" t="s">
        <v>71</v>
      </c>
      <c r="I82" s="280" t="s">
        <v>18</v>
      </c>
      <c r="J82" s="834" t="s">
        <v>302</v>
      </c>
      <c r="K82" s="437" t="s">
        <v>74</v>
      </c>
      <c r="L82" s="437" t="s">
        <v>63</v>
      </c>
      <c r="M82" s="280"/>
      <c r="N82" s="279"/>
      <c r="O82" s="455"/>
    </row>
    <row r="83" spans="1:15" ht="15" customHeight="1" x14ac:dyDescent="0.25">
      <c r="A83" s="217">
        <v>44239</v>
      </c>
      <c r="B83" s="216" t="s">
        <v>69</v>
      </c>
      <c r="C83" s="216" t="s">
        <v>68</v>
      </c>
      <c r="D83" s="233" t="s">
        <v>93</v>
      </c>
      <c r="E83" s="290">
        <v>10000</v>
      </c>
      <c r="F83" s="290"/>
      <c r="G83" s="226">
        <f t="shared" si="3"/>
        <v>82500</v>
      </c>
      <c r="H83" s="275" t="s">
        <v>71</v>
      </c>
      <c r="I83" s="216" t="s">
        <v>18</v>
      </c>
      <c r="J83" s="830" t="s">
        <v>302</v>
      </c>
      <c r="K83" s="298" t="s">
        <v>74</v>
      </c>
      <c r="L83" s="298" t="s">
        <v>63</v>
      </c>
      <c r="M83" s="216"/>
      <c r="N83" s="218" t="s">
        <v>303</v>
      </c>
      <c r="O83" s="455"/>
    </row>
    <row r="84" spans="1:15" x14ac:dyDescent="0.25">
      <c r="A84" s="217">
        <v>44239</v>
      </c>
      <c r="B84" s="216" t="s">
        <v>69</v>
      </c>
      <c r="C84" s="216" t="s">
        <v>68</v>
      </c>
      <c r="D84" s="233" t="s">
        <v>93</v>
      </c>
      <c r="E84" s="209">
        <v>9000</v>
      </c>
      <c r="F84" s="209"/>
      <c r="G84" s="226">
        <f t="shared" si="3"/>
        <v>73500</v>
      </c>
      <c r="H84" s="275" t="s">
        <v>71</v>
      </c>
      <c r="I84" s="216" t="s">
        <v>18</v>
      </c>
      <c r="J84" s="830" t="s">
        <v>302</v>
      </c>
      <c r="K84" s="298" t="s">
        <v>74</v>
      </c>
      <c r="L84" s="298" t="s">
        <v>63</v>
      </c>
      <c r="M84" s="216"/>
      <c r="N84" s="218" t="s">
        <v>304</v>
      </c>
      <c r="O84" s="455"/>
    </row>
    <row r="85" spans="1:15" x14ac:dyDescent="0.25">
      <c r="A85" s="217">
        <v>44239</v>
      </c>
      <c r="B85" s="216" t="s">
        <v>69</v>
      </c>
      <c r="C85" s="216" t="s">
        <v>68</v>
      </c>
      <c r="D85" s="233" t="s">
        <v>93</v>
      </c>
      <c r="E85" s="467">
        <v>11000</v>
      </c>
      <c r="F85" s="247"/>
      <c r="G85" s="226">
        <f t="shared" si="3"/>
        <v>62500</v>
      </c>
      <c r="H85" s="275" t="s">
        <v>71</v>
      </c>
      <c r="I85" s="216" t="s">
        <v>18</v>
      </c>
      <c r="J85" s="830" t="s">
        <v>302</v>
      </c>
      <c r="K85" s="298" t="s">
        <v>74</v>
      </c>
      <c r="L85" s="298" t="s">
        <v>63</v>
      </c>
      <c r="M85" s="216"/>
      <c r="N85" s="218" t="s">
        <v>305</v>
      </c>
      <c r="O85" s="455"/>
    </row>
    <row r="86" spans="1:15" x14ac:dyDescent="0.25">
      <c r="A86" s="217">
        <v>44239</v>
      </c>
      <c r="B86" s="216" t="s">
        <v>69</v>
      </c>
      <c r="C86" s="216" t="s">
        <v>68</v>
      </c>
      <c r="D86" s="233" t="s">
        <v>93</v>
      </c>
      <c r="E86" s="209">
        <v>6000</v>
      </c>
      <c r="F86" s="209"/>
      <c r="G86" s="226">
        <f t="shared" si="3"/>
        <v>56500</v>
      </c>
      <c r="H86" s="275" t="s">
        <v>71</v>
      </c>
      <c r="I86" s="216" t="s">
        <v>18</v>
      </c>
      <c r="J86" s="830" t="s">
        <v>302</v>
      </c>
      <c r="K86" s="298" t="s">
        <v>74</v>
      </c>
      <c r="L86" s="298" t="s">
        <v>63</v>
      </c>
      <c r="M86" s="216"/>
      <c r="N86" s="218" t="s">
        <v>306</v>
      </c>
      <c r="O86" s="455"/>
    </row>
    <row r="87" spans="1:15" x14ac:dyDescent="0.25">
      <c r="A87" s="217">
        <v>44239</v>
      </c>
      <c r="B87" s="258" t="s">
        <v>95</v>
      </c>
      <c r="C87" s="258" t="s">
        <v>95</v>
      </c>
      <c r="D87" s="334" t="s">
        <v>93</v>
      </c>
      <c r="E87" s="226">
        <v>4000</v>
      </c>
      <c r="F87" s="290"/>
      <c r="G87" s="226">
        <f t="shared" si="3"/>
        <v>52500</v>
      </c>
      <c r="H87" s="275" t="s">
        <v>71</v>
      </c>
      <c r="I87" s="216" t="s">
        <v>18</v>
      </c>
      <c r="J87" s="830" t="s">
        <v>302</v>
      </c>
      <c r="K87" s="298" t="s">
        <v>74</v>
      </c>
      <c r="L87" s="298" t="s">
        <v>63</v>
      </c>
      <c r="M87" s="298"/>
      <c r="N87" s="218"/>
      <c r="O87" s="455"/>
    </row>
    <row r="88" spans="1:15" ht="15.75" customHeight="1" x14ac:dyDescent="0.25">
      <c r="A88" s="217">
        <v>44239</v>
      </c>
      <c r="B88" s="258" t="s">
        <v>95</v>
      </c>
      <c r="C88" s="258" t="s">
        <v>95</v>
      </c>
      <c r="D88" s="334" t="s">
        <v>93</v>
      </c>
      <c r="E88" s="209">
        <v>4000</v>
      </c>
      <c r="F88" s="209"/>
      <c r="G88" s="226">
        <f t="shared" si="3"/>
        <v>48500</v>
      </c>
      <c r="H88" s="275" t="s">
        <v>71</v>
      </c>
      <c r="I88" s="216" t="s">
        <v>18</v>
      </c>
      <c r="J88" s="830" t="s">
        <v>302</v>
      </c>
      <c r="K88" s="298" t="s">
        <v>74</v>
      </c>
      <c r="L88" s="298" t="s">
        <v>63</v>
      </c>
      <c r="M88" s="216"/>
      <c r="N88" s="258"/>
      <c r="O88" s="455"/>
    </row>
    <row r="89" spans="1:15" x14ac:dyDescent="0.25">
      <c r="A89" s="217">
        <v>44239</v>
      </c>
      <c r="B89" s="258" t="s">
        <v>95</v>
      </c>
      <c r="C89" s="258" t="s">
        <v>95</v>
      </c>
      <c r="D89" s="334" t="s">
        <v>93</v>
      </c>
      <c r="E89" s="234">
        <v>2000</v>
      </c>
      <c r="F89" s="234"/>
      <c r="G89" s="226">
        <f t="shared" si="3"/>
        <v>46500</v>
      </c>
      <c r="H89" s="275" t="s">
        <v>71</v>
      </c>
      <c r="I89" s="216" t="s">
        <v>18</v>
      </c>
      <c r="J89" s="830" t="s">
        <v>302</v>
      </c>
      <c r="K89" s="298" t="s">
        <v>74</v>
      </c>
      <c r="L89" s="298" t="s">
        <v>63</v>
      </c>
      <c r="M89" s="216"/>
      <c r="N89" s="218"/>
      <c r="O89" s="455"/>
    </row>
    <row r="90" spans="1:15" x14ac:dyDescent="0.25">
      <c r="A90" s="222">
        <v>44242</v>
      </c>
      <c r="B90" s="216" t="s">
        <v>73</v>
      </c>
      <c r="C90" s="216" t="s">
        <v>51</v>
      </c>
      <c r="D90" s="233" t="s">
        <v>93</v>
      </c>
      <c r="E90" s="229"/>
      <c r="F90" s="229">
        <v>-3000</v>
      </c>
      <c r="G90" s="226">
        <f t="shared" si="3"/>
        <v>43500</v>
      </c>
      <c r="H90" s="275" t="s">
        <v>71</v>
      </c>
      <c r="I90" s="216" t="s">
        <v>18</v>
      </c>
      <c r="J90" s="830" t="s">
        <v>302</v>
      </c>
      <c r="K90" s="298" t="s">
        <v>74</v>
      </c>
      <c r="L90" s="298" t="s">
        <v>63</v>
      </c>
      <c r="M90" s="216"/>
      <c r="N90" s="218"/>
      <c r="O90" s="455"/>
    </row>
    <row r="91" spans="1:15" x14ac:dyDescent="0.25">
      <c r="A91" s="877">
        <v>44242</v>
      </c>
      <c r="B91" s="280" t="s">
        <v>108</v>
      </c>
      <c r="C91" s="280" t="s">
        <v>51</v>
      </c>
      <c r="D91" s="878" t="s">
        <v>93</v>
      </c>
      <c r="E91" s="441"/>
      <c r="F91" s="283">
        <v>51000</v>
      </c>
      <c r="G91" s="281">
        <f t="shared" si="3"/>
        <v>94500</v>
      </c>
      <c r="H91" s="427" t="s">
        <v>71</v>
      </c>
      <c r="I91" s="280" t="s">
        <v>18</v>
      </c>
      <c r="J91" s="834" t="s">
        <v>323</v>
      </c>
      <c r="K91" s="280" t="s">
        <v>74</v>
      </c>
      <c r="L91" s="280" t="s">
        <v>63</v>
      </c>
      <c r="M91" s="280"/>
      <c r="N91" s="279"/>
      <c r="O91" s="455"/>
    </row>
    <row r="92" spans="1:15" ht="15.75" x14ac:dyDescent="0.25">
      <c r="A92" s="222">
        <v>44242</v>
      </c>
      <c r="B92" s="216" t="s">
        <v>69</v>
      </c>
      <c r="C92" s="216" t="s">
        <v>68</v>
      </c>
      <c r="D92" s="233" t="s">
        <v>93</v>
      </c>
      <c r="E92" s="460">
        <v>7000</v>
      </c>
      <c r="F92" s="677"/>
      <c r="G92" s="226">
        <f t="shared" si="3"/>
        <v>87500</v>
      </c>
      <c r="H92" s="439" t="s">
        <v>71</v>
      </c>
      <c r="I92" s="216" t="s">
        <v>18</v>
      </c>
      <c r="J92" s="830" t="s">
        <v>323</v>
      </c>
      <c r="K92" s="216" t="s">
        <v>74</v>
      </c>
      <c r="L92" s="216" t="s">
        <v>63</v>
      </c>
      <c r="M92" s="680"/>
      <c r="N92" s="681" t="s">
        <v>318</v>
      </c>
      <c r="O92" s="455"/>
    </row>
    <row r="93" spans="1:15" x14ac:dyDescent="0.25">
      <c r="A93" s="222">
        <v>44242</v>
      </c>
      <c r="B93" s="216" t="s">
        <v>69</v>
      </c>
      <c r="C93" s="216" t="s">
        <v>68</v>
      </c>
      <c r="D93" s="233" t="s">
        <v>93</v>
      </c>
      <c r="E93" s="467">
        <v>12000</v>
      </c>
      <c r="F93" s="234"/>
      <c r="G93" s="226">
        <f t="shared" si="3"/>
        <v>75500</v>
      </c>
      <c r="H93" s="439" t="s">
        <v>71</v>
      </c>
      <c r="I93" s="216" t="s">
        <v>18</v>
      </c>
      <c r="J93" s="830" t="s">
        <v>323</v>
      </c>
      <c r="K93" s="216" t="s">
        <v>74</v>
      </c>
      <c r="L93" s="216" t="s">
        <v>63</v>
      </c>
      <c r="M93" s="216"/>
      <c r="N93" s="218" t="s">
        <v>319</v>
      </c>
      <c r="O93" s="455"/>
    </row>
    <row r="94" spans="1:15" x14ac:dyDescent="0.25">
      <c r="A94" s="222">
        <v>44242</v>
      </c>
      <c r="B94" s="216" t="s">
        <v>69</v>
      </c>
      <c r="C94" s="216" t="s">
        <v>68</v>
      </c>
      <c r="D94" s="233" t="s">
        <v>93</v>
      </c>
      <c r="E94" s="209">
        <v>10000</v>
      </c>
      <c r="F94" s="209"/>
      <c r="G94" s="226">
        <f t="shared" si="3"/>
        <v>65500</v>
      </c>
      <c r="H94" s="439" t="s">
        <v>71</v>
      </c>
      <c r="I94" s="216" t="s">
        <v>18</v>
      </c>
      <c r="J94" s="830" t="s">
        <v>323</v>
      </c>
      <c r="K94" s="216" t="s">
        <v>74</v>
      </c>
      <c r="L94" s="216" t="s">
        <v>63</v>
      </c>
      <c r="M94" s="216"/>
      <c r="N94" s="218" t="s">
        <v>320</v>
      </c>
      <c r="O94" s="455"/>
    </row>
    <row r="95" spans="1:15" ht="15" customHeight="1" x14ac:dyDescent="0.25">
      <c r="A95" s="222">
        <v>44242</v>
      </c>
      <c r="B95" s="216" t="s">
        <v>69</v>
      </c>
      <c r="C95" s="216" t="s">
        <v>68</v>
      </c>
      <c r="D95" s="233" t="s">
        <v>93</v>
      </c>
      <c r="E95" s="209">
        <v>9000</v>
      </c>
      <c r="F95" s="209"/>
      <c r="G95" s="226">
        <f t="shared" si="3"/>
        <v>56500</v>
      </c>
      <c r="H95" s="439" t="s">
        <v>71</v>
      </c>
      <c r="I95" s="216" t="s">
        <v>18</v>
      </c>
      <c r="J95" s="830" t="s">
        <v>323</v>
      </c>
      <c r="K95" s="216" t="s">
        <v>74</v>
      </c>
      <c r="L95" s="216" t="s">
        <v>63</v>
      </c>
      <c r="M95" s="216"/>
      <c r="N95" s="218" t="s">
        <v>321</v>
      </c>
      <c r="O95" s="455"/>
    </row>
    <row r="96" spans="1:15" x14ac:dyDescent="0.25">
      <c r="A96" s="222">
        <v>44242</v>
      </c>
      <c r="B96" s="258" t="s">
        <v>95</v>
      </c>
      <c r="C96" s="258" t="s">
        <v>95</v>
      </c>
      <c r="D96" s="258" t="s">
        <v>93</v>
      </c>
      <c r="E96" s="460">
        <v>4500</v>
      </c>
      <c r="F96" s="209"/>
      <c r="G96" s="226">
        <f t="shared" si="3"/>
        <v>52000</v>
      </c>
      <c r="H96" s="439" t="s">
        <v>71</v>
      </c>
      <c r="I96" s="216" t="s">
        <v>18</v>
      </c>
      <c r="J96" s="830" t="s">
        <v>323</v>
      </c>
      <c r="K96" s="216" t="s">
        <v>74</v>
      </c>
      <c r="L96" s="216" t="s">
        <v>63</v>
      </c>
      <c r="M96" s="216"/>
      <c r="N96" s="218"/>
      <c r="O96" s="455"/>
    </row>
    <row r="97" spans="1:15" ht="17.25" customHeight="1" x14ac:dyDescent="0.25">
      <c r="A97" s="222">
        <v>44242</v>
      </c>
      <c r="B97" s="258" t="s">
        <v>95</v>
      </c>
      <c r="C97" s="258" t="s">
        <v>95</v>
      </c>
      <c r="D97" s="258" t="s">
        <v>93</v>
      </c>
      <c r="E97" s="209">
        <v>4000</v>
      </c>
      <c r="F97" s="209"/>
      <c r="G97" s="226">
        <f t="shared" si="3"/>
        <v>48000</v>
      </c>
      <c r="H97" s="439" t="s">
        <v>71</v>
      </c>
      <c r="I97" s="216" t="s">
        <v>18</v>
      </c>
      <c r="J97" s="830" t="s">
        <v>323</v>
      </c>
      <c r="K97" s="216" t="s">
        <v>74</v>
      </c>
      <c r="L97" s="216" t="s">
        <v>63</v>
      </c>
      <c r="M97" s="216"/>
      <c r="N97" s="218"/>
      <c r="O97" s="455"/>
    </row>
    <row r="98" spans="1:15" x14ac:dyDescent="0.25">
      <c r="A98" s="222">
        <v>44242</v>
      </c>
      <c r="B98" s="258" t="s">
        <v>95</v>
      </c>
      <c r="C98" s="258" t="s">
        <v>95</v>
      </c>
      <c r="D98" s="258" t="s">
        <v>93</v>
      </c>
      <c r="E98" s="227">
        <v>1500</v>
      </c>
      <c r="F98" s="678"/>
      <c r="G98" s="226">
        <f t="shared" si="3"/>
        <v>46500</v>
      </c>
      <c r="H98" s="439" t="s">
        <v>71</v>
      </c>
      <c r="I98" s="216" t="s">
        <v>18</v>
      </c>
      <c r="J98" s="830" t="s">
        <v>323</v>
      </c>
      <c r="K98" s="216" t="s">
        <v>74</v>
      </c>
      <c r="L98" s="216" t="s">
        <v>63</v>
      </c>
      <c r="M98" s="216"/>
      <c r="N98" s="218"/>
      <c r="O98" s="455"/>
    </row>
    <row r="99" spans="1:15" x14ac:dyDescent="0.25">
      <c r="A99" s="222">
        <v>44242</v>
      </c>
      <c r="B99" s="216" t="s">
        <v>73</v>
      </c>
      <c r="C99" s="216" t="s">
        <v>51</v>
      </c>
      <c r="D99" s="233" t="s">
        <v>93</v>
      </c>
      <c r="E99" s="240"/>
      <c r="F99" s="209">
        <v>-3000</v>
      </c>
      <c r="G99" s="226">
        <f t="shared" si="3"/>
        <v>43500</v>
      </c>
      <c r="H99" s="439" t="s">
        <v>71</v>
      </c>
      <c r="I99" s="216" t="s">
        <v>18</v>
      </c>
      <c r="J99" s="830" t="s">
        <v>323</v>
      </c>
      <c r="K99" s="216" t="s">
        <v>74</v>
      </c>
      <c r="L99" s="216" t="s">
        <v>63</v>
      </c>
      <c r="M99" s="216"/>
      <c r="N99" s="218"/>
      <c r="O99" s="455"/>
    </row>
    <row r="100" spans="1:15" x14ac:dyDescent="0.25">
      <c r="A100" s="278">
        <v>44243</v>
      </c>
      <c r="B100" s="279" t="s">
        <v>108</v>
      </c>
      <c r="C100" s="279" t="s">
        <v>51</v>
      </c>
      <c r="D100" s="279" t="s">
        <v>93</v>
      </c>
      <c r="E100" s="871"/>
      <c r="F100" s="286">
        <v>40000</v>
      </c>
      <c r="G100" s="281">
        <f t="shared" si="3"/>
        <v>83500</v>
      </c>
      <c r="H100" s="778" t="s">
        <v>71</v>
      </c>
      <c r="I100" s="280" t="s">
        <v>18</v>
      </c>
      <c r="J100" s="834" t="s">
        <v>324</v>
      </c>
      <c r="K100" s="280" t="s">
        <v>74</v>
      </c>
      <c r="L100" s="280" t="s">
        <v>63</v>
      </c>
      <c r="M100" s="437"/>
      <c r="N100" s="419"/>
      <c r="O100" s="455"/>
    </row>
    <row r="101" spans="1:15" ht="14.25" customHeight="1" x14ac:dyDescent="0.25">
      <c r="A101" s="316">
        <v>44243</v>
      </c>
      <c r="B101" s="218" t="s">
        <v>69</v>
      </c>
      <c r="C101" s="218" t="s">
        <v>68</v>
      </c>
      <c r="D101" s="218" t="s">
        <v>93</v>
      </c>
      <c r="E101" s="460">
        <v>7000</v>
      </c>
      <c r="F101" s="227"/>
      <c r="G101" s="226">
        <f t="shared" si="3"/>
        <v>76500</v>
      </c>
      <c r="H101" s="458" t="s">
        <v>71</v>
      </c>
      <c r="I101" s="216" t="s">
        <v>18</v>
      </c>
      <c r="J101" s="830" t="s">
        <v>324</v>
      </c>
      <c r="K101" s="216" t="s">
        <v>74</v>
      </c>
      <c r="L101" s="216" t="s">
        <v>63</v>
      </c>
      <c r="M101" s="298"/>
      <c r="N101" s="258" t="s">
        <v>325</v>
      </c>
      <c r="O101" s="455"/>
    </row>
    <row r="102" spans="1:15" x14ac:dyDescent="0.25">
      <c r="A102" s="316">
        <v>44243</v>
      </c>
      <c r="B102" s="218" t="s">
        <v>69</v>
      </c>
      <c r="C102" s="218" t="s">
        <v>68</v>
      </c>
      <c r="D102" s="218" t="s">
        <v>93</v>
      </c>
      <c r="E102" s="229">
        <v>10000</v>
      </c>
      <c r="F102" s="229"/>
      <c r="G102" s="226">
        <f t="shared" si="3"/>
        <v>66500</v>
      </c>
      <c r="H102" s="458" t="s">
        <v>71</v>
      </c>
      <c r="I102" s="216" t="s">
        <v>18</v>
      </c>
      <c r="J102" s="830" t="s">
        <v>324</v>
      </c>
      <c r="K102" s="216" t="s">
        <v>74</v>
      </c>
      <c r="L102" s="216" t="s">
        <v>63</v>
      </c>
      <c r="M102" s="216"/>
      <c r="N102" s="218" t="s">
        <v>326</v>
      </c>
      <c r="O102" s="455"/>
    </row>
    <row r="103" spans="1:15" x14ac:dyDescent="0.25">
      <c r="A103" s="316">
        <v>44243</v>
      </c>
      <c r="B103" s="218" t="s">
        <v>69</v>
      </c>
      <c r="C103" s="218" t="s">
        <v>68</v>
      </c>
      <c r="D103" s="218" t="s">
        <v>93</v>
      </c>
      <c r="E103" s="209">
        <v>11000</v>
      </c>
      <c r="F103" s="209"/>
      <c r="G103" s="226">
        <f t="shared" si="3"/>
        <v>55500</v>
      </c>
      <c r="H103" s="458" t="s">
        <v>71</v>
      </c>
      <c r="I103" s="216" t="s">
        <v>18</v>
      </c>
      <c r="J103" s="830" t="s">
        <v>324</v>
      </c>
      <c r="K103" s="216" t="s">
        <v>74</v>
      </c>
      <c r="L103" s="216" t="s">
        <v>63</v>
      </c>
      <c r="M103" s="216"/>
      <c r="N103" s="218" t="s">
        <v>327</v>
      </c>
      <c r="O103" s="455"/>
    </row>
    <row r="104" spans="1:15" x14ac:dyDescent="0.25">
      <c r="A104" s="316">
        <v>44243</v>
      </c>
      <c r="B104" s="218" t="s">
        <v>95</v>
      </c>
      <c r="C104" s="218" t="s">
        <v>95</v>
      </c>
      <c r="D104" s="294" t="s">
        <v>93</v>
      </c>
      <c r="E104" s="282">
        <v>6000</v>
      </c>
      <c r="F104" s="234"/>
      <c r="G104" s="226">
        <f t="shared" si="3"/>
        <v>49500</v>
      </c>
      <c r="H104" s="458" t="s">
        <v>71</v>
      </c>
      <c r="I104" s="216" t="s">
        <v>18</v>
      </c>
      <c r="J104" s="830" t="s">
        <v>324</v>
      </c>
      <c r="K104" s="216" t="s">
        <v>74</v>
      </c>
      <c r="L104" s="216" t="s">
        <v>63</v>
      </c>
      <c r="M104" s="216"/>
      <c r="N104" s="218"/>
      <c r="O104" s="455"/>
    </row>
    <row r="105" spans="1:15" x14ac:dyDescent="0.25">
      <c r="A105" s="316">
        <v>44243</v>
      </c>
      <c r="B105" s="218" t="s">
        <v>95</v>
      </c>
      <c r="C105" s="218" t="s">
        <v>95</v>
      </c>
      <c r="D105" s="294" t="s">
        <v>93</v>
      </c>
      <c r="E105" s="209">
        <v>4000</v>
      </c>
      <c r="F105" s="209"/>
      <c r="G105" s="226">
        <f t="shared" si="3"/>
        <v>45500</v>
      </c>
      <c r="H105" s="439" t="s">
        <v>71</v>
      </c>
      <c r="I105" s="216" t="s">
        <v>18</v>
      </c>
      <c r="J105" s="830" t="s">
        <v>324</v>
      </c>
      <c r="K105" s="216" t="s">
        <v>74</v>
      </c>
      <c r="L105" s="216" t="s">
        <v>63</v>
      </c>
      <c r="M105" s="216"/>
      <c r="N105" s="218"/>
      <c r="O105" s="455"/>
    </row>
    <row r="106" spans="1:15" x14ac:dyDescent="0.25">
      <c r="A106" s="316">
        <v>44244</v>
      </c>
      <c r="B106" s="216" t="s">
        <v>73</v>
      </c>
      <c r="C106" s="216" t="s">
        <v>51</v>
      </c>
      <c r="D106" s="216" t="s">
        <v>93</v>
      </c>
      <c r="E106" s="209"/>
      <c r="F106" s="209">
        <v>-2000</v>
      </c>
      <c r="G106" s="226">
        <f t="shared" si="3"/>
        <v>43500</v>
      </c>
      <c r="H106" s="439" t="s">
        <v>71</v>
      </c>
      <c r="I106" s="216" t="s">
        <v>18</v>
      </c>
      <c r="J106" s="830" t="s">
        <v>324</v>
      </c>
      <c r="K106" s="216" t="s">
        <v>74</v>
      </c>
      <c r="L106" s="216" t="s">
        <v>63</v>
      </c>
      <c r="M106" s="216"/>
      <c r="N106" s="218"/>
      <c r="O106" s="455"/>
    </row>
    <row r="107" spans="1:15" x14ac:dyDescent="0.25">
      <c r="A107" s="278">
        <v>44244</v>
      </c>
      <c r="B107" s="279" t="s">
        <v>108</v>
      </c>
      <c r="C107" s="279" t="s">
        <v>51</v>
      </c>
      <c r="D107" s="279" t="s">
        <v>93</v>
      </c>
      <c r="E107" s="871"/>
      <c r="F107" s="283">
        <v>52000</v>
      </c>
      <c r="G107" s="281">
        <f t="shared" si="3"/>
        <v>95500</v>
      </c>
      <c r="H107" s="422" t="s">
        <v>71</v>
      </c>
      <c r="I107" s="280" t="s">
        <v>18</v>
      </c>
      <c r="J107" s="834" t="s">
        <v>342</v>
      </c>
      <c r="K107" s="280" t="s">
        <v>74</v>
      </c>
      <c r="L107" s="280" t="s">
        <v>63</v>
      </c>
      <c r="M107" s="280"/>
      <c r="N107" s="279"/>
      <c r="O107" s="455"/>
    </row>
    <row r="108" spans="1:15" x14ac:dyDescent="0.25">
      <c r="A108" s="222">
        <v>44244</v>
      </c>
      <c r="B108" s="216" t="s">
        <v>69</v>
      </c>
      <c r="C108" s="216" t="s">
        <v>68</v>
      </c>
      <c r="D108" s="216" t="s">
        <v>93</v>
      </c>
      <c r="E108" s="240">
        <v>7000</v>
      </c>
      <c r="F108" s="240"/>
      <c r="G108" s="226">
        <f t="shared" ref="G108:G133" si="4">G107-E108+F108</f>
        <v>88500</v>
      </c>
      <c r="H108" s="267" t="s">
        <v>71</v>
      </c>
      <c r="I108" s="216" t="s">
        <v>18</v>
      </c>
      <c r="J108" s="830" t="s">
        <v>342</v>
      </c>
      <c r="K108" s="216" t="s">
        <v>74</v>
      </c>
      <c r="L108" s="216" t="s">
        <v>63</v>
      </c>
      <c r="M108" s="216"/>
      <c r="N108" s="218" t="s">
        <v>343</v>
      </c>
      <c r="O108" s="455"/>
    </row>
    <row r="109" spans="1:15" x14ac:dyDescent="0.25">
      <c r="A109" s="222">
        <v>44244</v>
      </c>
      <c r="B109" s="216" t="s">
        <v>69</v>
      </c>
      <c r="C109" s="216" t="s">
        <v>68</v>
      </c>
      <c r="D109" s="216" t="s">
        <v>93</v>
      </c>
      <c r="E109" s="234">
        <v>12000</v>
      </c>
      <c r="F109" s="247"/>
      <c r="G109" s="226">
        <f t="shared" si="4"/>
        <v>76500</v>
      </c>
      <c r="H109" s="267" t="s">
        <v>71</v>
      </c>
      <c r="I109" s="216" t="s">
        <v>18</v>
      </c>
      <c r="J109" s="830" t="s">
        <v>342</v>
      </c>
      <c r="K109" s="216" t="s">
        <v>74</v>
      </c>
      <c r="L109" s="216" t="s">
        <v>63</v>
      </c>
      <c r="M109" s="223"/>
      <c r="N109" s="224" t="s">
        <v>344</v>
      </c>
      <c r="O109" s="455"/>
    </row>
    <row r="110" spans="1:15" x14ac:dyDescent="0.25">
      <c r="A110" s="222">
        <v>44244</v>
      </c>
      <c r="B110" s="216" t="s">
        <v>69</v>
      </c>
      <c r="C110" s="216" t="s">
        <v>68</v>
      </c>
      <c r="D110" s="216" t="s">
        <v>93</v>
      </c>
      <c r="E110" s="226">
        <v>11000</v>
      </c>
      <c r="F110" s="229"/>
      <c r="G110" s="226">
        <f t="shared" si="4"/>
        <v>65500</v>
      </c>
      <c r="H110" s="267" t="s">
        <v>71</v>
      </c>
      <c r="I110" s="216" t="s">
        <v>18</v>
      </c>
      <c r="J110" s="830" t="s">
        <v>342</v>
      </c>
      <c r="K110" s="216" t="s">
        <v>74</v>
      </c>
      <c r="L110" s="216" t="s">
        <v>63</v>
      </c>
      <c r="M110" s="216"/>
      <c r="N110" s="218" t="s">
        <v>345</v>
      </c>
      <c r="O110" s="455"/>
    </row>
    <row r="111" spans="1:15" x14ac:dyDescent="0.25">
      <c r="A111" s="222">
        <v>44244</v>
      </c>
      <c r="B111" s="216" t="s">
        <v>69</v>
      </c>
      <c r="C111" s="216" t="s">
        <v>68</v>
      </c>
      <c r="D111" s="216" t="s">
        <v>93</v>
      </c>
      <c r="E111" s="240">
        <v>7000</v>
      </c>
      <c r="F111" s="229"/>
      <c r="G111" s="226">
        <f t="shared" si="4"/>
        <v>58500</v>
      </c>
      <c r="H111" s="267" t="s">
        <v>71</v>
      </c>
      <c r="I111" s="216" t="s">
        <v>18</v>
      </c>
      <c r="J111" s="830" t="s">
        <v>342</v>
      </c>
      <c r="K111" s="216" t="s">
        <v>74</v>
      </c>
      <c r="L111" s="216" t="s">
        <v>63</v>
      </c>
      <c r="M111" s="216"/>
      <c r="N111" s="218" t="s">
        <v>346</v>
      </c>
      <c r="O111" s="455"/>
    </row>
    <row r="112" spans="1:15" x14ac:dyDescent="0.25">
      <c r="A112" s="222">
        <v>44244</v>
      </c>
      <c r="B112" s="216" t="s">
        <v>95</v>
      </c>
      <c r="C112" s="216" t="s">
        <v>95</v>
      </c>
      <c r="D112" s="216" t="s">
        <v>93</v>
      </c>
      <c r="E112" s="209">
        <v>7000</v>
      </c>
      <c r="F112" s="229"/>
      <c r="G112" s="226">
        <f t="shared" si="4"/>
        <v>51500</v>
      </c>
      <c r="H112" s="267" t="s">
        <v>71</v>
      </c>
      <c r="I112" s="216" t="s">
        <v>18</v>
      </c>
      <c r="J112" s="830" t="s">
        <v>342</v>
      </c>
      <c r="K112" s="216" t="s">
        <v>74</v>
      </c>
      <c r="L112" s="216" t="s">
        <v>63</v>
      </c>
      <c r="M112" s="216"/>
      <c r="N112" s="218"/>
      <c r="O112" s="455"/>
    </row>
    <row r="113" spans="1:15" x14ac:dyDescent="0.25">
      <c r="A113" s="222">
        <v>44244</v>
      </c>
      <c r="B113" s="216" t="s">
        <v>95</v>
      </c>
      <c r="C113" s="216" t="s">
        <v>95</v>
      </c>
      <c r="D113" s="216" t="s">
        <v>93</v>
      </c>
      <c r="E113" s="209">
        <v>1000</v>
      </c>
      <c r="F113" s="229"/>
      <c r="G113" s="226">
        <f t="shared" si="4"/>
        <v>50500</v>
      </c>
      <c r="H113" s="267" t="s">
        <v>71</v>
      </c>
      <c r="I113" s="216" t="s">
        <v>18</v>
      </c>
      <c r="J113" s="830" t="s">
        <v>342</v>
      </c>
      <c r="K113" s="216" t="s">
        <v>74</v>
      </c>
      <c r="L113" s="216" t="s">
        <v>63</v>
      </c>
      <c r="M113" s="216"/>
      <c r="N113" s="218"/>
      <c r="O113" s="455"/>
    </row>
    <row r="114" spans="1:15" x14ac:dyDescent="0.25">
      <c r="A114" s="222">
        <v>44244</v>
      </c>
      <c r="B114" s="216" t="s">
        <v>95</v>
      </c>
      <c r="C114" s="216" t="s">
        <v>95</v>
      </c>
      <c r="D114" s="216" t="s">
        <v>93</v>
      </c>
      <c r="E114" s="209">
        <v>2000</v>
      </c>
      <c r="F114" s="229"/>
      <c r="G114" s="226">
        <f t="shared" si="4"/>
        <v>48500</v>
      </c>
      <c r="H114" s="267" t="s">
        <v>71</v>
      </c>
      <c r="I114" s="216" t="s">
        <v>18</v>
      </c>
      <c r="J114" s="830" t="s">
        <v>342</v>
      </c>
      <c r="K114" s="216" t="s">
        <v>74</v>
      </c>
      <c r="L114" s="216" t="s">
        <v>63</v>
      </c>
      <c r="M114" s="216"/>
      <c r="N114" s="218"/>
      <c r="O114" s="455"/>
    </row>
    <row r="115" spans="1:15" x14ac:dyDescent="0.25">
      <c r="A115" s="222">
        <v>44245</v>
      </c>
      <c r="B115" s="216" t="s">
        <v>73</v>
      </c>
      <c r="C115" s="216" t="s">
        <v>51</v>
      </c>
      <c r="D115" s="233" t="s">
        <v>93</v>
      </c>
      <c r="E115" s="209"/>
      <c r="F115" s="209">
        <v>-5000</v>
      </c>
      <c r="G115" s="226">
        <f t="shared" si="4"/>
        <v>43500</v>
      </c>
      <c r="H115" s="267" t="s">
        <v>71</v>
      </c>
      <c r="I115" s="216" t="s">
        <v>18</v>
      </c>
      <c r="J115" s="830" t="s">
        <v>342</v>
      </c>
      <c r="K115" s="216" t="s">
        <v>74</v>
      </c>
      <c r="L115" s="216" t="s">
        <v>63</v>
      </c>
      <c r="M115" s="216"/>
      <c r="N115" s="218"/>
      <c r="O115" s="455"/>
    </row>
    <row r="116" spans="1:15" x14ac:dyDescent="0.25">
      <c r="A116" s="278">
        <v>44245</v>
      </c>
      <c r="B116" s="279" t="s">
        <v>108</v>
      </c>
      <c r="C116" s="279" t="s">
        <v>51</v>
      </c>
      <c r="D116" s="279" t="s">
        <v>93</v>
      </c>
      <c r="E116" s="884"/>
      <c r="F116" s="283">
        <v>49000</v>
      </c>
      <c r="G116" s="281">
        <f t="shared" si="4"/>
        <v>92500</v>
      </c>
      <c r="H116" s="427" t="s">
        <v>71</v>
      </c>
      <c r="I116" s="280" t="s">
        <v>18</v>
      </c>
      <c r="J116" s="834" t="s">
        <v>407</v>
      </c>
      <c r="K116" s="280" t="s">
        <v>74</v>
      </c>
      <c r="L116" s="280" t="s">
        <v>63</v>
      </c>
      <c r="M116" s="280"/>
      <c r="N116" s="279"/>
      <c r="O116" s="455"/>
    </row>
    <row r="117" spans="1:15" x14ac:dyDescent="0.25">
      <c r="A117" s="217">
        <v>44245</v>
      </c>
      <c r="B117" s="216" t="s">
        <v>69</v>
      </c>
      <c r="C117" s="216" t="s">
        <v>68</v>
      </c>
      <c r="D117" s="233" t="s">
        <v>93</v>
      </c>
      <c r="E117" s="510">
        <v>7000</v>
      </c>
      <c r="F117" s="229"/>
      <c r="G117" s="226">
        <f t="shared" si="4"/>
        <v>85500</v>
      </c>
      <c r="H117" s="439" t="s">
        <v>71</v>
      </c>
      <c r="I117" s="216" t="s">
        <v>18</v>
      </c>
      <c r="J117" s="830" t="s">
        <v>407</v>
      </c>
      <c r="K117" s="216" t="s">
        <v>74</v>
      </c>
      <c r="L117" s="216" t="s">
        <v>63</v>
      </c>
      <c r="M117" s="216"/>
      <c r="N117" s="218" t="s">
        <v>403</v>
      </c>
      <c r="O117" s="455"/>
    </row>
    <row r="118" spans="1:15" x14ac:dyDescent="0.25">
      <c r="A118" s="217">
        <v>44245</v>
      </c>
      <c r="B118" s="216" t="s">
        <v>69</v>
      </c>
      <c r="C118" s="216" t="s">
        <v>68</v>
      </c>
      <c r="D118" s="233" t="s">
        <v>93</v>
      </c>
      <c r="E118" s="209">
        <v>12000</v>
      </c>
      <c r="F118" s="209"/>
      <c r="G118" s="226">
        <f t="shared" si="4"/>
        <v>73500</v>
      </c>
      <c r="H118" s="267" t="s">
        <v>71</v>
      </c>
      <c r="I118" s="216" t="s">
        <v>18</v>
      </c>
      <c r="J118" s="830" t="s">
        <v>407</v>
      </c>
      <c r="K118" s="216" t="s">
        <v>74</v>
      </c>
      <c r="L118" s="216" t="s">
        <v>63</v>
      </c>
      <c r="M118" s="216"/>
      <c r="N118" s="218" t="s">
        <v>404</v>
      </c>
      <c r="O118" s="455"/>
    </row>
    <row r="119" spans="1:15" x14ac:dyDescent="0.25">
      <c r="A119" s="217">
        <v>44245</v>
      </c>
      <c r="B119" s="216" t="s">
        <v>69</v>
      </c>
      <c r="C119" s="216" t="s">
        <v>68</v>
      </c>
      <c r="D119" s="233" t="s">
        <v>93</v>
      </c>
      <c r="E119" s="234">
        <v>12000</v>
      </c>
      <c r="F119" s="234"/>
      <c r="G119" s="226">
        <f t="shared" si="4"/>
        <v>61500</v>
      </c>
      <c r="H119" s="267" t="s">
        <v>71</v>
      </c>
      <c r="I119" s="216" t="s">
        <v>18</v>
      </c>
      <c r="J119" s="830" t="s">
        <v>407</v>
      </c>
      <c r="K119" s="216" t="s">
        <v>74</v>
      </c>
      <c r="L119" s="216" t="s">
        <v>63</v>
      </c>
      <c r="M119" s="216"/>
      <c r="N119" s="218" t="s">
        <v>405</v>
      </c>
      <c r="O119" s="455"/>
    </row>
    <row r="120" spans="1:15" x14ac:dyDescent="0.25">
      <c r="A120" s="217">
        <v>44245</v>
      </c>
      <c r="B120" s="216" t="s">
        <v>69</v>
      </c>
      <c r="C120" s="216" t="s">
        <v>68</v>
      </c>
      <c r="D120" s="233" t="s">
        <v>93</v>
      </c>
      <c r="E120" s="247">
        <v>7000</v>
      </c>
      <c r="F120" s="247"/>
      <c r="G120" s="226">
        <f t="shared" si="4"/>
        <v>54500</v>
      </c>
      <c r="H120" s="267" t="s">
        <v>71</v>
      </c>
      <c r="I120" s="216" t="s">
        <v>18</v>
      </c>
      <c r="J120" s="830" t="s">
        <v>407</v>
      </c>
      <c r="K120" s="216" t="s">
        <v>74</v>
      </c>
      <c r="L120" s="216" t="s">
        <v>63</v>
      </c>
      <c r="M120" s="216"/>
      <c r="N120" s="218" t="s">
        <v>406</v>
      </c>
      <c r="O120" s="455"/>
    </row>
    <row r="121" spans="1:15" x14ac:dyDescent="0.25">
      <c r="A121" s="217">
        <v>44245</v>
      </c>
      <c r="B121" s="216" t="s">
        <v>95</v>
      </c>
      <c r="C121" s="216" t="s">
        <v>95</v>
      </c>
      <c r="D121" s="233" t="s">
        <v>93</v>
      </c>
      <c r="E121" s="229">
        <v>5000</v>
      </c>
      <c r="F121" s="229"/>
      <c r="G121" s="226">
        <f t="shared" si="4"/>
        <v>49500</v>
      </c>
      <c r="H121" s="267" t="s">
        <v>71</v>
      </c>
      <c r="I121" s="216" t="s">
        <v>18</v>
      </c>
      <c r="J121" s="830" t="s">
        <v>407</v>
      </c>
      <c r="K121" s="216" t="s">
        <v>74</v>
      </c>
      <c r="L121" s="216" t="s">
        <v>63</v>
      </c>
      <c r="M121" s="216"/>
      <c r="N121" s="218"/>
      <c r="O121" s="455"/>
    </row>
    <row r="122" spans="1:15" x14ac:dyDescent="0.25">
      <c r="A122" s="217">
        <v>44245</v>
      </c>
      <c r="B122" s="216" t="s">
        <v>95</v>
      </c>
      <c r="C122" s="216" t="s">
        <v>95</v>
      </c>
      <c r="D122" s="233" t="s">
        <v>93</v>
      </c>
      <c r="E122" s="229">
        <v>3000</v>
      </c>
      <c r="F122" s="229"/>
      <c r="G122" s="226">
        <f t="shared" si="4"/>
        <v>46500</v>
      </c>
      <c r="H122" s="267" t="s">
        <v>71</v>
      </c>
      <c r="I122" s="216" t="s">
        <v>18</v>
      </c>
      <c r="J122" s="830" t="s">
        <v>407</v>
      </c>
      <c r="K122" s="216" t="s">
        <v>74</v>
      </c>
      <c r="L122" s="216" t="s">
        <v>63</v>
      </c>
      <c r="M122" s="216"/>
      <c r="N122" s="218"/>
      <c r="O122" s="455"/>
    </row>
    <row r="123" spans="1:15" x14ac:dyDescent="0.25">
      <c r="A123" s="217">
        <v>44245</v>
      </c>
      <c r="B123" s="216" t="s">
        <v>95</v>
      </c>
      <c r="C123" s="216" t="s">
        <v>95</v>
      </c>
      <c r="D123" s="233" t="s">
        <v>93</v>
      </c>
      <c r="E123" s="227">
        <v>2000</v>
      </c>
      <c r="F123" s="227"/>
      <c r="G123" s="226">
        <f t="shared" si="4"/>
        <v>44500</v>
      </c>
      <c r="H123" s="267" t="s">
        <v>71</v>
      </c>
      <c r="I123" s="216" t="s">
        <v>18</v>
      </c>
      <c r="J123" s="830" t="s">
        <v>407</v>
      </c>
      <c r="K123" s="216" t="s">
        <v>74</v>
      </c>
      <c r="L123" s="216" t="s">
        <v>63</v>
      </c>
      <c r="M123" s="216"/>
      <c r="N123" s="218"/>
      <c r="O123" s="455"/>
    </row>
    <row r="124" spans="1:15" x14ac:dyDescent="0.25">
      <c r="A124" s="222">
        <v>44246</v>
      </c>
      <c r="B124" s="216" t="s">
        <v>73</v>
      </c>
      <c r="C124" s="216" t="s">
        <v>51</v>
      </c>
      <c r="D124" s="233" t="s">
        <v>93</v>
      </c>
      <c r="E124" s="460"/>
      <c r="F124" s="234">
        <v>-1000</v>
      </c>
      <c r="G124" s="226">
        <f t="shared" si="4"/>
        <v>43500</v>
      </c>
      <c r="H124" s="267" t="s">
        <v>71</v>
      </c>
      <c r="I124" s="216" t="s">
        <v>18</v>
      </c>
      <c r="J124" s="830" t="s">
        <v>407</v>
      </c>
      <c r="K124" s="216" t="s">
        <v>74</v>
      </c>
      <c r="L124" s="216" t="s">
        <v>63</v>
      </c>
      <c r="M124" s="216"/>
      <c r="N124" s="218"/>
      <c r="O124" s="455"/>
    </row>
    <row r="125" spans="1:15" x14ac:dyDescent="0.25">
      <c r="A125" s="278">
        <v>44246</v>
      </c>
      <c r="B125" s="279" t="s">
        <v>108</v>
      </c>
      <c r="C125" s="279" t="s">
        <v>51</v>
      </c>
      <c r="D125" s="279" t="s">
        <v>93</v>
      </c>
      <c r="E125" s="886"/>
      <c r="F125" s="283">
        <v>42000</v>
      </c>
      <c r="G125" s="281">
        <f t="shared" si="4"/>
        <v>85500</v>
      </c>
      <c r="H125" s="422" t="s">
        <v>71</v>
      </c>
      <c r="I125" s="280" t="s">
        <v>18</v>
      </c>
      <c r="J125" s="834" t="s">
        <v>419</v>
      </c>
      <c r="K125" s="280" t="s">
        <v>74</v>
      </c>
      <c r="L125" s="280" t="s">
        <v>63</v>
      </c>
      <c r="M125" s="280"/>
      <c r="N125" s="279"/>
      <c r="O125" s="455"/>
    </row>
    <row r="126" spans="1:15" x14ac:dyDescent="0.25">
      <c r="A126" s="222">
        <v>44246</v>
      </c>
      <c r="B126" s="218" t="s">
        <v>69</v>
      </c>
      <c r="C126" s="218" t="s">
        <v>68</v>
      </c>
      <c r="D126" s="218" t="s">
        <v>93</v>
      </c>
      <c r="E126" s="240">
        <v>11000</v>
      </c>
      <c r="F126" s="209"/>
      <c r="G126" s="226">
        <f t="shared" si="4"/>
        <v>74500</v>
      </c>
      <c r="H126" s="267" t="s">
        <v>71</v>
      </c>
      <c r="I126" s="216" t="s">
        <v>18</v>
      </c>
      <c r="J126" s="830" t="s">
        <v>419</v>
      </c>
      <c r="K126" s="216" t="s">
        <v>74</v>
      </c>
      <c r="L126" s="216" t="s">
        <v>63</v>
      </c>
      <c r="M126" s="216"/>
      <c r="N126" s="218" t="s">
        <v>416</v>
      </c>
      <c r="O126" s="455"/>
    </row>
    <row r="127" spans="1:15" x14ac:dyDescent="0.25">
      <c r="A127" s="222">
        <v>44246</v>
      </c>
      <c r="B127" s="218" t="s">
        <v>69</v>
      </c>
      <c r="C127" s="218" t="s">
        <v>68</v>
      </c>
      <c r="D127" s="218" t="s">
        <v>93</v>
      </c>
      <c r="E127" s="229">
        <v>12000</v>
      </c>
      <c r="F127" s="229"/>
      <c r="G127" s="226">
        <f t="shared" si="4"/>
        <v>62500</v>
      </c>
      <c r="H127" s="267" t="s">
        <v>71</v>
      </c>
      <c r="I127" s="216" t="s">
        <v>18</v>
      </c>
      <c r="J127" s="830" t="s">
        <v>419</v>
      </c>
      <c r="K127" s="216" t="s">
        <v>74</v>
      </c>
      <c r="L127" s="216" t="s">
        <v>63</v>
      </c>
      <c r="M127" s="216"/>
      <c r="N127" s="218" t="s">
        <v>417</v>
      </c>
      <c r="O127" s="455"/>
    </row>
    <row r="128" spans="1:15" x14ac:dyDescent="0.25">
      <c r="A128" s="222">
        <v>44246</v>
      </c>
      <c r="B128" s="218" t="s">
        <v>69</v>
      </c>
      <c r="C128" s="218" t="s">
        <v>68</v>
      </c>
      <c r="D128" s="218" t="s">
        <v>93</v>
      </c>
      <c r="E128" s="896">
        <v>7000</v>
      </c>
      <c r="F128" s="240"/>
      <c r="G128" s="226">
        <f t="shared" si="4"/>
        <v>55500</v>
      </c>
      <c r="H128" s="463" t="s">
        <v>71</v>
      </c>
      <c r="I128" s="216" t="s">
        <v>18</v>
      </c>
      <c r="J128" s="830" t="s">
        <v>419</v>
      </c>
      <c r="K128" s="216" t="s">
        <v>74</v>
      </c>
      <c r="L128" s="216" t="s">
        <v>63</v>
      </c>
      <c r="M128" s="216"/>
      <c r="N128" s="218" t="s">
        <v>418</v>
      </c>
      <c r="O128" s="455"/>
    </row>
    <row r="129" spans="1:15" x14ac:dyDescent="0.25">
      <c r="A129" s="222">
        <v>44246</v>
      </c>
      <c r="B129" s="216" t="s">
        <v>95</v>
      </c>
      <c r="C129" s="216" t="s">
        <v>95</v>
      </c>
      <c r="D129" s="216" t="s">
        <v>93</v>
      </c>
      <c r="E129" s="234">
        <v>7000</v>
      </c>
      <c r="F129" s="234"/>
      <c r="G129" s="226">
        <f t="shared" si="4"/>
        <v>48500</v>
      </c>
      <c r="H129" s="463" t="s">
        <v>71</v>
      </c>
      <c r="I129" s="216" t="s">
        <v>18</v>
      </c>
      <c r="J129" s="830" t="s">
        <v>419</v>
      </c>
      <c r="K129" s="216" t="s">
        <v>74</v>
      </c>
      <c r="L129" s="216" t="s">
        <v>63</v>
      </c>
      <c r="M129" s="216"/>
      <c r="N129" s="218"/>
      <c r="O129" s="455"/>
    </row>
    <row r="130" spans="1:15" x14ac:dyDescent="0.25">
      <c r="A130" s="222">
        <v>44246</v>
      </c>
      <c r="B130" s="216" t="s">
        <v>95</v>
      </c>
      <c r="C130" s="216" t="s">
        <v>95</v>
      </c>
      <c r="D130" s="216" t="s">
        <v>93</v>
      </c>
      <c r="E130" s="209">
        <v>2000</v>
      </c>
      <c r="F130" s="209"/>
      <c r="G130" s="226">
        <f t="shared" si="4"/>
        <v>46500</v>
      </c>
      <c r="H130" s="463" t="s">
        <v>71</v>
      </c>
      <c r="I130" s="216" t="s">
        <v>18</v>
      </c>
      <c r="J130" s="830" t="s">
        <v>419</v>
      </c>
      <c r="K130" s="216" t="s">
        <v>74</v>
      </c>
      <c r="L130" s="216" t="s">
        <v>63</v>
      </c>
      <c r="M130" s="216"/>
      <c r="N130" s="218"/>
      <c r="O130" s="455"/>
    </row>
    <row r="131" spans="1:15" x14ac:dyDescent="0.25">
      <c r="A131" s="222">
        <v>44246</v>
      </c>
      <c r="B131" s="216" t="s">
        <v>95</v>
      </c>
      <c r="C131" s="216" t="s">
        <v>95</v>
      </c>
      <c r="D131" s="216" t="s">
        <v>93</v>
      </c>
      <c r="E131" s="209">
        <v>1000</v>
      </c>
      <c r="F131" s="209"/>
      <c r="G131" s="226">
        <f t="shared" si="4"/>
        <v>45500</v>
      </c>
      <c r="H131" s="463" t="s">
        <v>71</v>
      </c>
      <c r="I131" s="216" t="s">
        <v>18</v>
      </c>
      <c r="J131" s="830" t="s">
        <v>419</v>
      </c>
      <c r="K131" s="216" t="s">
        <v>74</v>
      </c>
      <c r="L131" s="216" t="s">
        <v>63</v>
      </c>
      <c r="M131" s="216"/>
      <c r="N131" s="218"/>
      <c r="O131" s="455"/>
    </row>
    <row r="132" spans="1:15" x14ac:dyDescent="0.25">
      <c r="A132" s="222">
        <v>44247</v>
      </c>
      <c r="B132" s="216" t="s">
        <v>73</v>
      </c>
      <c r="C132" s="216" t="s">
        <v>51</v>
      </c>
      <c r="D132" s="216" t="s">
        <v>93</v>
      </c>
      <c r="E132" s="209"/>
      <c r="F132" s="209">
        <v>-2000</v>
      </c>
      <c r="G132" s="226">
        <f t="shared" si="4"/>
        <v>43500</v>
      </c>
      <c r="H132" s="463" t="s">
        <v>71</v>
      </c>
      <c r="I132" s="216" t="s">
        <v>18</v>
      </c>
      <c r="J132" s="830" t="s">
        <v>419</v>
      </c>
      <c r="K132" s="216" t="s">
        <v>74</v>
      </c>
      <c r="L132" s="216" t="s">
        <v>63</v>
      </c>
      <c r="M132" s="216"/>
      <c r="N132" s="218"/>
      <c r="O132" s="455"/>
    </row>
    <row r="133" spans="1:15" x14ac:dyDescent="0.25">
      <c r="A133" s="278">
        <v>44254</v>
      </c>
      <c r="B133" s="279" t="s">
        <v>108</v>
      </c>
      <c r="C133" s="279" t="s">
        <v>51</v>
      </c>
      <c r="D133" s="279" t="s">
        <v>93</v>
      </c>
      <c r="E133" s="884"/>
      <c r="F133" s="283">
        <v>22000</v>
      </c>
      <c r="G133" s="281">
        <f t="shared" si="4"/>
        <v>65500</v>
      </c>
      <c r="H133" s="444" t="s">
        <v>71</v>
      </c>
      <c r="I133" s="280" t="s">
        <v>18</v>
      </c>
      <c r="J133" s="834" t="s">
        <v>523</v>
      </c>
      <c r="K133" s="280" t="s">
        <v>74</v>
      </c>
      <c r="L133" s="280" t="s">
        <v>63</v>
      </c>
      <c r="M133" s="280"/>
      <c r="N133" s="279"/>
      <c r="O133" s="455"/>
    </row>
    <row r="134" spans="1:15" x14ac:dyDescent="0.25">
      <c r="A134" s="222">
        <v>44254</v>
      </c>
      <c r="B134" s="216" t="s">
        <v>73</v>
      </c>
      <c r="C134" s="216" t="s">
        <v>51</v>
      </c>
      <c r="D134" s="216" t="s">
        <v>93</v>
      </c>
      <c r="E134" s="510"/>
      <c r="F134" s="229">
        <v>-23500</v>
      </c>
      <c r="G134" s="229">
        <f>G133-E134+F134</f>
        <v>42000</v>
      </c>
      <c r="H134" s="463" t="s">
        <v>71</v>
      </c>
      <c r="I134" s="216" t="s">
        <v>18</v>
      </c>
      <c r="J134" s="830" t="s">
        <v>524</v>
      </c>
      <c r="K134" s="216" t="s">
        <v>74</v>
      </c>
      <c r="L134" s="216" t="s">
        <v>63</v>
      </c>
      <c r="M134" s="216"/>
      <c r="N134" s="218"/>
      <c r="O134" s="455"/>
    </row>
    <row r="135" spans="1:15" x14ac:dyDescent="0.25">
      <c r="A135" s="549">
        <v>44254</v>
      </c>
      <c r="B135" s="258" t="s">
        <v>69</v>
      </c>
      <c r="C135" s="258" t="s">
        <v>68</v>
      </c>
      <c r="D135" s="258" t="s">
        <v>93</v>
      </c>
      <c r="E135" s="209">
        <v>15000</v>
      </c>
      <c r="F135" s="234"/>
      <c r="G135" s="229">
        <f t="shared" ref="G135:G136" si="5">G134-E135+F135</f>
        <v>27000</v>
      </c>
      <c r="H135" s="463" t="s">
        <v>71</v>
      </c>
      <c r="I135" s="216" t="s">
        <v>18</v>
      </c>
      <c r="J135" s="830" t="s">
        <v>523</v>
      </c>
      <c r="K135" s="216" t="s">
        <v>74</v>
      </c>
      <c r="L135" s="216" t="s">
        <v>63</v>
      </c>
      <c r="M135" s="216"/>
      <c r="N135" s="218" t="s">
        <v>525</v>
      </c>
      <c r="O135" s="455"/>
    </row>
    <row r="136" spans="1:15" ht="15.75" thickBot="1" x14ac:dyDescent="0.3">
      <c r="A136" s="549">
        <v>44254</v>
      </c>
      <c r="B136" s="258" t="s">
        <v>69</v>
      </c>
      <c r="C136" s="258" t="s">
        <v>68</v>
      </c>
      <c r="D136" s="258" t="s">
        <v>93</v>
      </c>
      <c r="E136" s="229">
        <v>4000</v>
      </c>
      <c r="F136" s="229"/>
      <c r="G136" s="229">
        <f t="shared" si="5"/>
        <v>23000</v>
      </c>
      <c r="H136" s="463" t="s">
        <v>71</v>
      </c>
      <c r="I136" s="216" t="s">
        <v>18</v>
      </c>
      <c r="J136" s="830" t="s">
        <v>523</v>
      </c>
      <c r="K136" s="216" t="s">
        <v>74</v>
      </c>
      <c r="L136" s="216" t="s">
        <v>63</v>
      </c>
      <c r="M136" s="216"/>
      <c r="N136" s="218" t="s">
        <v>526</v>
      </c>
      <c r="O136" s="455"/>
    </row>
    <row r="137" spans="1:15" ht="15.75" thickBot="1" x14ac:dyDescent="0.3">
      <c r="A137" s="217"/>
      <c r="B137" s="218"/>
      <c r="C137" s="218"/>
      <c r="D137" s="294"/>
      <c r="E137" s="469">
        <f>SUM(E5:E136)</f>
        <v>692500</v>
      </c>
      <c r="F137" s="470">
        <f>SUM(F5:F136)+G5</f>
        <v>715500</v>
      </c>
      <c r="G137" s="477">
        <f>F137-E137</f>
        <v>23000</v>
      </c>
      <c r="H137" s="463"/>
      <c r="I137" s="216"/>
      <c r="J137" s="435"/>
      <c r="K137" s="216"/>
      <c r="L137" s="216"/>
      <c r="M137" s="216"/>
      <c r="N137" s="218"/>
      <c r="O137" s="455"/>
    </row>
    <row r="138" spans="1:15" x14ac:dyDescent="0.25">
      <c r="A138" s="217"/>
      <c r="B138" s="218"/>
      <c r="C138" s="218"/>
      <c r="D138" s="218"/>
      <c r="E138" s="284"/>
      <c r="F138" s="234"/>
      <c r="G138" s="247"/>
      <c r="H138" s="463"/>
      <c r="I138" s="216"/>
      <c r="J138" s="435"/>
      <c r="K138" s="216"/>
      <c r="L138" s="216"/>
      <c r="M138" s="216"/>
      <c r="N138" s="218"/>
      <c r="O138" s="455"/>
    </row>
    <row r="139" spans="1:15" x14ac:dyDescent="0.25">
      <c r="A139" s="217"/>
      <c r="B139" s="218"/>
      <c r="C139" s="218"/>
      <c r="D139" s="218"/>
      <c r="E139" s="503"/>
      <c r="F139" s="229"/>
      <c r="G139" s="229"/>
      <c r="H139" s="463"/>
      <c r="I139" s="216"/>
      <c r="J139" s="435"/>
      <c r="K139" s="216"/>
      <c r="L139" s="216"/>
      <c r="M139" s="216"/>
      <c r="N139" s="218"/>
      <c r="O139" s="455"/>
    </row>
    <row r="140" spans="1:15" x14ac:dyDescent="0.25">
      <c r="A140" s="217"/>
      <c r="B140" s="216"/>
      <c r="C140" s="216"/>
      <c r="D140" s="216"/>
      <c r="E140" s="209"/>
      <c r="F140" s="209"/>
      <c r="G140" s="229"/>
      <c r="H140" s="463"/>
      <c r="I140" s="216"/>
      <c r="J140" s="435"/>
      <c r="K140" s="216"/>
      <c r="L140" s="216"/>
      <c r="M140" s="216"/>
      <c r="N140" s="218"/>
      <c r="O140" s="455"/>
    </row>
    <row r="141" spans="1:15" x14ac:dyDescent="0.25">
      <c r="A141" s="217"/>
      <c r="B141" s="216"/>
      <c r="C141" s="216"/>
      <c r="D141" s="216"/>
      <c r="E141" s="234"/>
      <c r="F141" s="234"/>
      <c r="G141" s="229"/>
      <c r="H141" s="463"/>
      <c r="I141" s="216"/>
      <c r="J141" s="435"/>
      <c r="K141" s="216"/>
      <c r="L141" s="216"/>
      <c r="M141" s="216"/>
      <c r="N141" s="218"/>
      <c r="O141" s="455"/>
    </row>
    <row r="142" spans="1:15" x14ac:dyDescent="0.25">
      <c r="A142" s="217"/>
      <c r="B142" s="216"/>
      <c r="C142" s="216"/>
      <c r="D142" s="216"/>
      <c r="E142" s="240"/>
      <c r="F142" s="229"/>
      <c r="G142" s="229"/>
      <c r="H142" s="463"/>
      <c r="I142" s="216"/>
      <c r="J142" s="435"/>
      <c r="K142" s="216"/>
      <c r="L142" s="216"/>
      <c r="M142" s="216"/>
      <c r="N142" s="218"/>
      <c r="O142" s="455"/>
    </row>
    <row r="143" spans="1:15" ht="14.25" customHeight="1" x14ac:dyDescent="0.25">
      <c r="A143" s="217"/>
      <c r="B143" s="218"/>
      <c r="C143" s="218"/>
      <c r="D143" s="294"/>
      <c r="E143" s="209"/>
      <c r="F143" s="209"/>
      <c r="G143" s="229"/>
      <c r="H143" s="463"/>
      <c r="I143" s="216"/>
      <c r="J143" s="435"/>
      <c r="K143" s="216"/>
      <c r="L143" s="216"/>
      <c r="M143" s="216"/>
      <c r="N143" s="218"/>
      <c r="O143" s="455"/>
    </row>
    <row r="144" spans="1:15" x14ac:dyDescent="0.25">
      <c r="A144" s="688"/>
      <c r="B144" s="214"/>
      <c r="C144" s="214"/>
      <c r="D144" s="214"/>
      <c r="E144" s="731"/>
      <c r="F144" s="732"/>
      <c r="G144" s="323"/>
      <c r="H144" s="293"/>
      <c r="I144" s="215"/>
      <c r="J144" s="288"/>
      <c r="K144" s="215"/>
      <c r="L144" s="215"/>
      <c r="M144" s="215"/>
      <c r="N144" s="214"/>
      <c r="O144" s="455"/>
    </row>
    <row r="145" spans="1:15" x14ac:dyDescent="0.25">
      <c r="A145" s="217"/>
      <c r="B145" s="218"/>
      <c r="C145" s="218"/>
      <c r="D145" s="294"/>
      <c r="E145" s="270"/>
      <c r="F145" s="209"/>
      <c r="G145" s="209"/>
      <c r="H145" s="463"/>
      <c r="I145" s="216"/>
      <c r="J145" s="435"/>
      <c r="K145" s="216"/>
      <c r="L145" s="216"/>
      <c r="M145" s="216"/>
      <c r="N145" s="218"/>
      <c r="O145" s="455"/>
    </row>
    <row r="146" spans="1:15" x14ac:dyDescent="0.25">
      <c r="A146" s="217"/>
      <c r="B146" s="218"/>
      <c r="C146" s="218"/>
      <c r="D146" s="294"/>
      <c r="E146" s="282"/>
      <c r="F146" s="234"/>
      <c r="G146" s="209"/>
      <c r="H146" s="463"/>
      <c r="I146" s="216"/>
      <c r="J146" s="435"/>
      <c r="K146" s="216"/>
      <c r="L146" s="216"/>
      <c r="M146" s="216"/>
      <c r="N146" s="218"/>
      <c r="O146" s="455"/>
    </row>
    <row r="147" spans="1:15" ht="15" customHeight="1" x14ac:dyDescent="0.25">
      <c r="A147" s="217"/>
      <c r="B147" s="218"/>
      <c r="C147" s="218"/>
      <c r="D147" s="294"/>
      <c r="E147" s="227"/>
      <c r="F147" s="442"/>
      <c r="G147" s="209"/>
      <c r="H147" s="463"/>
      <c r="I147" s="216"/>
      <c r="J147" s="435"/>
      <c r="K147" s="216"/>
      <c r="L147" s="216"/>
      <c r="M147" s="216"/>
      <c r="N147" s="218"/>
      <c r="O147" s="455"/>
    </row>
    <row r="148" spans="1:15" x14ac:dyDescent="0.25">
      <c r="A148" s="217"/>
      <c r="B148" s="218"/>
      <c r="C148" s="218"/>
      <c r="D148" s="294"/>
      <c r="E148" s="240"/>
      <c r="F148" s="209"/>
      <c r="G148" s="209"/>
      <c r="H148" s="463"/>
      <c r="I148" s="216"/>
      <c r="J148" s="435"/>
      <c r="K148" s="216"/>
      <c r="L148" s="216"/>
      <c r="M148" s="216"/>
      <c r="N148" s="218"/>
      <c r="O148" s="455"/>
    </row>
    <row r="149" spans="1:15" x14ac:dyDescent="0.25">
      <c r="A149" s="217"/>
      <c r="B149" s="218"/>
      <c r="C149" s="218"/>
      <c r="D149" s="294"/>
      <c r="E149" s="209"/>
      <c r="F149" s="209"/>
      <c r="G149" s="209"/>
      <c r="H149" s="463"/>
      <c r="I149" s="216"/>
      <c r="J149" s="435"/>
      <c r="K149" s="216"/>
      <c r="L149" s="216"/>
      <c r="M149" s="216"/>
      <c r="N149" s="218"/>
      <c r="O149" s="455"/>
    </row>
    <row r="150" spans="1:15" x14ac:dyDescent="0.25">
      <c r="A150" s="217"/>
      <c r="B150" s="218"/>
      <c r="C150" s="218"/>
      <c r="D150" s="294"/>
      <c r="E150" s="229"/>
      <c r="F150" s="229"/>
      <c r="G150" s="209"/>
      <c r="H150" s="463"/>
      <c r="I150" s="216"/>
      <c r="J150" s="435"/>
      <c r="K150" s="216"/>
      <c r="L150" s="216"/>
      <c r="M150" s="216"/>
      <c r="N150" s="218"/>
      <c r="O150" s="455"/>
    </row>
    <row r="151" spans="1:15" ht="17.25" customHeight="1" x14ac:dyDescent="0.25">
      <c r="A151" s="217"/>
      <c r="B151" s="218"/>
      <c r="C151" s="218"/>
      <c r="D151" s="294"/>
      <c r="E151" s="209"/>
      <c r="F151" s="229"/>
      <c r="G151" s="209"/>
      <c r="H151" s="463"/>
      <c r="I151" s="216"/>
      <c r="J151" s="435"/>
      <c r="K151" s="216"/>
      <c r="L151" s="216"/>
      <c r="M151" s="216"/>
      <c r="N151" s="218"/>
      <c r="O151" s="455"/>
    </row>
    <row r="152" spans="1:15" ht="17.25" customHeight="1" x14ac:dyDescent="0.25">
      <c r="A152" s="217"/>
      <c r="B152" s="237"/>
      <c r="C152" s="237"/>
      <c r="D152" s="699"/>
      <c r="E152" s="229"/>
      <c r="F152" s="229"/>
      <c r="G152" s="209"/>
      <c r="H152" s="463"/>
      <c r="I152" s="216"/>
      <c r="J152" s="435"/>
      <c r="K152" s="216"/>
      <c r="L152" s="216"/>
      <c r="M152" s="216"/>
      <c r="N152" s="218"/>
      <c r="O152" s="455"/>
    </row>
    <row r="153" spans="1:15" ht="17.25" customHeight="1" x14ac:dyDescent="0.25">
      <c r="A153" s="217"/>
      <c r="B153" s="237"/>
      <c r="C153" s="237"/>
      <c r="D153" s="699"/>
      <c r="E153" s="229"/>
      <c r="F153" s="229"/>
      <c r="G153" s="209"/>
      <c r="H153" s="463"/>
      <c r="I153" s="216"/>
      <c r="J153" s="435"/>
      <c r="K153" s="216"/>
      <c r="L153" s="216"/>
      <c r="M153" s="216"/>
      <c r="N153" s="218"/>
      <c r="O153" s="455"/>
    </row>
    <row r="154" spans="1:15" x14ac:dyDescent="0.25">
      <c r="A154" s="217"/>
      <c r="B154" s="237"/>
      <c r="C154" s="237"/>
      <c r="D154" s="237"/>
      <c r="E154" s="510"/>
      <c r="F154" s="229"/>
      <c r="G154" s="209"/>
      <c r="H154" s="463"/>
      <c r="I154" s="216"/>
      <c r="J154" s="435"/>
      <c r="K154" s="216"/>
      <c r="L154" s="216"/>
      <c r="M154" s="216"/>
      <c r="N154" s="218"/>
      <c r="O154" s="455"/>
    </row>
    <row r="155" spans="1:15" ht="16.5" customHeight="1" x14ac:dyDescent="0.25">
      <c r="A155" s="217"/>
      <c r="B155" s="218"/>
      <c r="C155" s="218"/>
      <c r="D155" s="294"/>
      <c r="E155" s="226"/>
      <c r="F155" s="226"/>
      <c r="G155" s="209"/>
      <c r="H155" s="463"/>
      <c r="I155" s="216"/>
      <c r="J155" s="435"/>
      <c r="K155" s="216"/>
      <c r="L155" s="216"/>
      <c r="M155" s="298"/>
      <c r="N155" s="258"/>
      <c r="O155" s="455"/>
    </row>
    <row r="156" spans="1:15" x14ac:dyDescent="0.25">
      <c r="A156" s="217"/>
      <c r="B156" s="218"/>
      <c r="C156" s="218"/>
      <c r="D156" s="294"/>
      <c r="E156" s="229"/>
      <c r="F156" s="229"/>
      <c r="G156" s="209"/>
      <c r="H156" s="463"/>
      <c r="I156" s="216"/>
      <c r="J156" s="435"/>
      <c r="K156" s="216"/>
      <c r="L156" s="216"/>
      <c r="M156" s="228"/>
      <c r="N156" s="237"/>
      <c r="O156" s="455"/>
    </row>
    <row r="157" spans="1:15" x14ac:dyDescent="0.25">
      <c r="A157" s="217"/>
      <c r="B157" s="218"/>
      <c r="C157" s="218"/>
      <c r="D157" s="294"/>
      <c r="E157" s="209"/>
      <c r="F157" s="209"/>
      <c r="G157" s="209"/>
      <c r="H157" s="463"/>
      <c r="I157" s="216"/>
      <c r="J157" s="435"/>
      <c r="K157" s="216"/>
      <c r="L157" s="216"/>
      <c r="M157" s="216"/>
      <c r="N157" s="218"/>
    </row>
    <row r="158" spans="1:15" ht="15.75" customHeight="1" x14ac:dyDescent="0.25">
      <c r="A158" s="217"/>
      <c r="B158" s="218"/>
      <c r="C158" s="218"/>
      <c r="D158" s="294"/>
      <c r="E158" s="514"/>
      <c r="F158" s="227"/>
      <c r="G158" s="209"/>
      <c r="H158" s="463"/>
      <c r="I158" s="216"/>
      <c r="J158" s="435"/>
      <c r="K158" s="216"/>
      <c r="L158" s="216"/>
      <c r="M158" s="223"/>
      <c r="N158" s="224"/>
    </row>
    <row r="159" spans="1:15" x14ac:dyDescent="0.25">
      <c r="A159" s="217"/>
      <c r="B159" s="218"/>
      <c r="C159" s="218"/>
      <c r="D159" s="294"/>
      <c r="E159" s="240"/>
      <c r="F159" s="209"/>
      <c r="G159" s="209"/>
      <c r="H159" s="463"/>
      <c r="I159" s="216"/>
      <c r="J159" s="435"/>
      <c r="K159" s="216"/>
      <c r="L159" s="216"/>
      <c r="M159" s="223"/>
      <c r="N159" s="224"/>
    </row>
    <row r="160" spans="1:15" x14ac:dyDescent="0.25">
      <c r="A160" s="217"/>
      <c r="B160" s="218"/>
      <c r="C160" s="218"/>
      <c r="D160" s="294"/>
      <c r="E160" s="240"/>
      <c r="F160" s="209"/>
      <c r="G160" s="209"/>
      <c r="H160" s="463"/>
      <c r="I160" s="216"/>
      <c r="J160" s="435"/>
      <c r="K160" s="216"/>
      <c r="L160" s="216"/>
      <c r="M160" s="223"/>
      <c r="N160" s="224"/>
    </row>
    <row r="161" spans="1:14" x14ac:dyDescent="0.25">
      <c r="A161" s="217"/>
      <c r="B161" s="218"/>
      <c r="C161" s="218"/>
      <c r="D161" s="294"/>
      <c r="E161" s="209"/>
      <c r="F161" s="209"/>
      <c r="G161" s="209"/>
      <c r="H161" s="463"/>
      <c r="I161" s="216"/>
      <c r="J161" s="435"/>
      <c r="K161" s="216"/>
      <c r="L161" s="216"/>
      <c r="M161" s="216"/>
      <c r="N161" s="218"/>
    </row>
    <row r="162" spans="1:14" x14ac:dyDescent="0.25">
      <c r="A162" s="217"/>
      <c r="B162" s="218"/>
      <c r="C162" s="218"/>
      <c r="D162" s="294"/>
      <c r="E162" s="247"/>
      <c r="F162" s="247"/>
      <c r="G162" s="209"/>
      <c r="H162" s="463"/>
      <c r="I162" s="216"/>
      <c r="J162" s="435"/>
      <c r="K162" s="216"/>
      <c r="L162" s="216"/>
      <c r="M162" s="216"/>
      <c r="N162" s="218"/>
    </row>
    <row r="163" spans="1:14" x14ac:dyDescent="0.25">
      <c r="A163" s="257"/>
      <c r="B163" s="258"/>
      <c r="C163" s="258"/>
      <c r="D163" s="334"/>
      <c r="E163" s="227"/>
      <c r="F163" s="227"/>
      <c r="G163" s="227"/>
      <c r="H163" s="340"/>
      <c r="I163" s="298"/>
      <c r="J163" s="513"/>
      <c r="K163" s="216"/>
      <c r="L163" s="216"/>
      <c r="M163" s="298"/>
      <c r="N163" s="258"/>
    </row>
    <row r="164" spans="1:14" ht="18" customHeight="1" x14ac:dyDescent="0.25">
      <c r="A164" s="217"/>
      <c r="B164" s="218"/>
      <c r="C164" s="218"/>
      <c r="D164" s="294"/>
      <c r="E164" s="229"/>
      <c r="F164" s="229"/>
      <c r="G164" s="209"/>
      <c r="H164" s="463"/>
      <c r="I164" s="216"/>
      <c r="J164" s="435"/>
      <c r="K164" s="216"/>
      <c r="L164" s="216"/>
      <c r="M164" s="216"/>
      <c r="N164" s="218"/>
    </row>
    <row r="165" spans="1:14" x14ac:dyDescent="0.25">
      <c r="A165" s="217"/>
      <c r="B165" s="218"/>
      <c r="C165" s="218"/>
      <c r="D165" s="218"/>
      <c r="E165" s="240"/>
      <c r="F165" s="209"/>
      <c r="G165" s="209"/>
      <c r="H165" s="463"/>
      <c r="I165" s="216"/>
      <c r="J165" s="435"/>
      <c r="K165" s="216"/>
      <c r="L165" s="216"/>
      <c r="M165" s="216"/>
      <c r="N165" s="218"/>
    </row>
    <row r="166" spans="1:14" x14ac:dyDescent="0.25">
      <c r="A166" s="217"/>
      <c r="B166" s="218"/>
      <c r="C166" s="218"/>
      <c r="D166" s="294"/>
      <c r="E166" s="234"/>
      <c r="F166" s="234"/>
      <c r="G166" s="209"/>
      <c r="H166" s="463"/>
      <c r="I166" s="216"/>
      <c r="J166" s="435"/>
      <c r="K166" s="216"/>
      <c r="L166" s="216"/>
      <c r="M166" s="216"/>
      <c r="N166" s="218"/>
    </row>
    <row r="167" spans="1:14" ht="15" customHeight="1" x14ac:dyDescent="0.25">
      <c r="A167" s="217"/>
      <c r="B167" s="218"/>
      <c r="C167" s="218"/>
      <c r="D167" s="294"/>
      <c r="E167" s="282"/>
      <c r="F167" s="209"/>
      <c r="G167" s="209"/>
      <c r="H167" s="463"/>
      <c r="I167" s="216"/>
      <c r="J167" s="435"/>
      <c r="K167" s="216"/>
      <c r="L167" s="216"/>
      <c r="M167" s="216"/>
      <c r="N167" s="218"/>
    </row>
    <row r="168" spans="1:14" x14ac:dyDescent="0.25">
      <c r="A168" s="278"/>
      <c r="B168" s="279"/>
      <c r="C168" s="279"/>
      <c r="D168" s="279"/>
      <c r="E168" s="441"/>
      <c r="F168" s="283"/>
      <c r="G168" s="283"/>
      <c r="H168" s="444"/>
      <c r="I168" s="280"/>
      <c r="J168" s="429"/>
      <c r="K168" s="438"/>
      <c r="L168" s="438"/>
      <c r="M168" s="280"/>
      <c r="N168" s="279"/>
    </row>
    <row r="169" spans="1:14" x14ac:dyDescent="0.25">
      <c r="A169" s="217"/>
      <c r="B169" s="218"/>
      <c r="C169" s="218"/>
      <c r="D169" s="294"/>
      <c r="E169" s="209"/>
      <c r="F169" s="209"/>
      <c r="G169" s="209"/>
      <c r="H169" s="463"/>
      <c r="I169" s="216"/>
      <c r="J169" s="435"/>
      <c r="K169" s="223"/>
      <c r="L169" s="223"/>
      <c r="M169" s="216"/>
      <c r="N169" s="218"/>
    </row>
    <row r="170" spans="1:14" x14ac:dyDescent="0.25">
      <c r="A170" s="217"/>
      <c r="B170" s="218"/>
      <c r="C170" s="218"/>
      <c r="D170" s="294"/>
      <c r="E170" s="229"/>
      <c r="F170" s="209"/>
      <c r="G170" s="209"/>
      <c r="H170" s="463"/>
      <c r="I170" s="216"/>
      <c r="J170" s="435"/>
      <c r="K170" s="223"/>
      <c r="L170" s="223"/>
      <c r="M170" s="216"/>
      <c r="N170" s="218"/>
    </row>
    <row r="171" spans="1:14" x14ac:dyDescent="0.25">
      <c r="A171" s="217"/>
      <c r="B171" s="218"/>
      <c r="C171" s="218"/>
      <c r="D171" s="294"/>
      <c r="E171" s="209"/>
      <c r="F171" s="209"/>
      <c r="G171" s="209"/>
      <c r="H171" s="463"/>
      <c r="I171" s="216"/>
      <c r="J171" s="435"/>
      <c r="K171" s="223"/>
      <c r="L171" s="223"/>
      <c r="M171" s="216"/>
      <c r="N171" s="218"/>
    </row>
    <row r="172" spans="1:14" x14ac:dyDescent="0.25">
      <c r="A172" s="217"/>
      <c r="B172" s="218"/>
      <c r="C172" s="218"/>
      <c r="D172" s="294"/>
      <c r="E172" s="209"/>
      <c r="F172" s="209"/>
      <c r="G172" s="209"/>
      <c r="H172" s="463"/>
      <c r="I172" s="216"/>
      <c r="J172" s="435"/>
      <c r="K172" s="223"/>
      <c r="L172" s="223"/>
      <c r="M172" s="216"/>
      <c r="N172" s="218"/>
    </row>
    <row r="173" spans="1:14" x14ac:dyDescent="0.25">
      <c r="A173" s="217"/>
      <c r="B173" s="218"/>
      <c r="C173" s="218"/>
      <c r="D173" s="218"/>
      <c r="E173" s="229"/>
      <c r="F173" s="229"/>
      <c r="G173" s="209"/>
      <c r="H173" s="463"/>
      <c r="I173" s="216"/>
      <c r="J173" s="435"/>
      <c r="K173" s="223"/>
      <c r="L173" s="223"/>
      <c r="M173" s="216"/>
      <c r="N173" s="218"/>
    </row>
    <row r="174" spans="1:14" x14ac:dyDescent="0.25">
      <c r="A174" s="217"/>
      <c r="B174" s="218"/>
      <c r="C174" s="218"/>
      <c r="D174" s="218"/>
      <c r="E174" s="229"/>
      <c r="F174" s="229"/>
      <c r="G174" s="209"/>
      <c r="H174" s="463"/>
      <c r="I174" s="216"/>
      <c r="J174" s="435"/>
      <c r="K174" s="223"/>
      <c r="L174" s="223"/>
      <c r="M174" s="216"/>
      <c r="N174" s="218"/>
    </row>
    <row r="175" spans="1:14" ht="15.75" thickBot="1" x14ac:dyDescent="0.3">
      <c r="A175" s="217"/>
      <c r="B175" s="218"/>
      <c r="C175" s="218"/>
      <c r="D175" s="218"/>
      <c r="E175" s="229"/>
      <c r="F175" s="229"/>
      <c r="G175" s="209"/>
      <c r="H175" s="463"/>
      <c r="I175" s="216"/>
      <c r="J175" s="435"/>
      <c r="K175" s="223"/>
      <c r="L175" s="223"/>
      <c r="M175" s="216"/>
      <c r="N175" s="218"/>
    </row>
    <row r="176" spans="1:14" ht="15.75" thickBot="1" x14ac:dyDescent="0.3">
      <c r="A176" s="222"/>
      <c r="B176" s="216"/>
      <c r="C176" s="216"/>
      <c r="D176" s="233"/>
      <c r="E176" s="469">
        <f>SUM(E5:E175)</f>
        <v>1385000</v>
      </c>
      <c r="F176" s="470">
        <f>SUM(F5:F175)+G5</f>
        <v>1431000</v>
      </c>
      <c r="G176" s="477"/>
      <c r="H176" s="463"/>
      <c r="I176" s="216"/>
      <c r="J176" s="436"/>
      <c r="K176" s="216"/>
      <c r="L176" s="216"/>
      <c r="M176" s="216"/>
      <c r="N176" s="218"/>
    </row>
    <row r="177" spans="1:15" x14ac:dyDescent="0.25">
      <c r="A177" s="222"/>
      <c r="B177" s="216"/>
      <c r="C177" s="216"/>
      <c r="D177" s="216"/>
      <c r="E177" s="234"/>
      <c r="F177" s="234"/>
      <c r="G177" s="234"/>
      <c r="H177" s="463"/>
      <c r="I177" s="216"/>
      <c r="J177" s="436"/>
      <c r="K177" s="216"/>
      <c r="L177" s="216"/>
      <c r="M177" s="216"/>
      <c r="N177" s="218"/>
    </row>
    <row r="178" spans="1:15" x14ac:dyDescent="0.25">
      <c r="A178" s="217"/>
      <c r="B178" s="218"/>
      <c r="C178" s="218"/>
      <c r="D178" s="218"/>
      <c r="E178" s="240"/>
      <c r="F178" s="209"/>
      <c r="G178" s="209"/>
      <c r="H178" s="333"/>
      <c r="I178" s="216"/>
      <c r="J178" s="513"/>
      <c r="K178" s="216"/>
      <c r="L178" s="216"/>
      <c r="M178" s="216"/>
      <c r="N178" s="218"/>
    </row>
    <row r="179" spans="1:15" x14ac:dyDescent="0.25">
      <c r="A179" s="222"/>
      <c r="B179" s="216"/>
      <c r="C179" s="216"/>
      <c r="D179" s="216"/>
      <c r="E179" s="209"/>
      <c r="F179" s="209"/>
      <c r="G179" s="209"/>
      <c r="H179" s="333"/>
      <c r="I179" s="216"/>
      <c r="J179" s="513"/>
      <c r="K179" s="216"/>
      <c r="L179" s="216"/>
      <c r="M179" s="216"/>
      <c r="N179" s="218"/>
    </row>
    <row r="180" spans="1:15" ht="16.5" customHeight="1" x14ac:dyDescent="0.25">
      <c r="A180" s="222"/>
      <c r="B180" s="216"/>
      <c r="C180" s="216"/>
      <c r="D180" s="216"/>
      <c r="E180" s="227"/>
      <c r="F180" s="227"/>
      <c r="G180" s="209"/>
      <c r="H180" s="516"/>
      <c r="I180" s="298"/>
      <c r="J180" s="513"/>
      <c r="K180" s="216"/>
      <c r="L180" s="216"/>
      <c r="M180" s="298"/>
      <c r="N180" s="258"/>
      <c r="O180" s="289"/>
    </row>
    <row r="181" spans="1:15" x14ac:dyDescent="0.25">
      <c r="A181" s="222"/>
      <c r="B181" s="216"/>
      <c r="C181" s="216"/>
      <c r="D181" s="216"/>
      <c r="E181" s="209"/>
      <c r="F181" s="209"/>
      <c r="G181" s="209"/>
      <c r="H181" s="333"/>
      <c r="I181" s="216"/>
      <c r="J181" s="513"/>
      <c r="K181" s="216"/>
      <c r="L181" s="216"/>
      <c r="M181" s="216"/>
      <c r="N181" s="218"/>
    </row>
    <row r="182" spans="1:15" x14ac:dyDescent="0.25">
      <c r="A182" s="222"/>
      <c r="B182" s="216"/>
      <c r="C182" s="216"/>
      <c r="D182" s="216"/>
      <c r="E182" s="209"/>
      <c r="F182" s="209"/>
      <c r="G182" s="209"/>
      <c r="H182" s="333"/>
      <c r="I182" s="216"/>
      <c r="J182" s="513"/>
      <c r="K182" s="216"/>
      <c r="L182" s="216"/>
      <c r="M182" s="216"/>
      <c r="N182" s="218"/>
    </row>
    <row r="183" spans="1:15" x14ac:dyDescent="0.25">
      <c r="A183" s="222"/>
      <c r="B183" s="216"/>
      <c r="C183" s="216"/>
      <c r="D183" s="216"/>
      <c r="E183" s="209"/>
      <c r="F183" s="209"/>
      <c r="G183" s="209"/>
      <c r="H183" s="333"/>
      <c r="I183" s="216"/>
      <c r="J183" s="513"/>
      <c r="K183" s="216"/>
      <c r="L183" s="216"/>
      <c r="M183" s="216"/>
      <c r="N183" s="218"/>
    </row>
    <row r="184" spans="1:15" x14ac:dyDescent="0.25">
      <c r="A184" s="222"/>
      <c r="B184" s="218"/>
      <c r="C184" s="218"/>
      <c r="D184" s="218"/>
      <c r="E184" s="209"/>
      <c r="F184" s="209"/>
      <c r="G184" s="209"/>
      <c r="H184" s="333"/>
      <c r="I184" s="216"/>
      <c r="J184" s="513"/>
      <c r="K184" s="216"/>
      <c r="L184" s="216"/>
      <c r="M184" s="216"/>
      <c r="N184" s="218"/>
    </row>
    <row r="185" spans="1:15" x14ac:dyDescent="0.25">
      <c r="A185" s="222"/>
      <c r="B185" s="218"/>
      <c r="C185" s="218"/>
      <c r="D185" s="218"/>
      <c r="E185" s="209"/>
      <c r="F185" s="209"/>
      <c r="G185" s="209"/>
      <c r="H185" s="333"/>
      <c r="I185" s="216"/>
      <c r="J185" s="513"/>
      <c r="K185" s="216"/>
      <c r="L185" s="216"/>
      <c r="M185" s="216"/>
      <c r="N185" s="218"/>
    </row>
    <row r="186" spans="1:15" x14ac:dyDescent="0.25">
      <c r="A186" s="222"/>
      <c r="B186" s="218"/>
      <c r="C186" s="218"/>
      <c r="D186" s="218"/>
      <c r="E186" s="209"/>
      <c r="F186" s="209"/>
      <c r="G186" s="209"/>
      <c r="H186" s="333"/>
      <c r="I186" s="216"/>
      <c r="J186" s="513"/>
      <c r="K186" s="216"/>
      <c r="L186" s="216"/>
      <c r="M186" s="216"/>
      <c r="N186" s="218"/>
    </row>
    <row r="187" spans="1:15" ht="17.25" customHeight="1" x14ac:dyDescent="0.25">
      <c r="A187" s="217"/>
      <c r="B187" s="218"/>
      <c r="C187" s="218"/>
      <c r="D187" s="218"/>
      <c r="E187" s="209"/>
      <c r="F187" s="209"/>
      <c r="G187" s="209"/>
      <c r="H187" s="333"/>
      <c r="I187" s="216"/>
      <c r="J187" s="513"/>
      <c r="K187" s="216"/>
      <c r="L187" s="216"/>
      <c r="M187" s="216"/>
      <c r="N187" s="218"/>
    </row>
    <row r="188" spans="1:15" x14ac:dyDescent="0.25">
      <c r="A188" s="217"/>
      <c r="B188" s="218"/>
      <c r="C188" s="218"/>
      <c r="D188" s="218"/>
      <c r="E188" s="460"/>
      <c r="F188" s="209"/>
      <c r="G188" s="209"/>
      <c r="H188" s="333"/>
      <c r="I188" s="216"/>
      <c r="J188" s="513"/>
      <c r="K188" s="216"/>
      <c r="L188" s="216"/>
      <c r="M188" s="216"/>
      <c r="N188" s="218"/>
    </row>
    <row r="189" spans="1:15" x14ac:dyDescent="0.25">
      <c r="A189" s="217"/>
      <c r="B189" s="216"/>
      <c r="C189" s="216"/>
      <c r="D189" s="216"/>
      <c r="E189" s="209"/>
      <c r="F189" s="209"/>
      <c r="G189" s="209"/>
      <c r="H189" s="333"/>
      <c r="I189" s="216"/>
      <c r="J189" s="513"/>
      <c r="K189" s="216"/>
      <c r="L189" s="216"/>
      <c r="M189" s="216"/>
      <c r="N189" s="218"/>
    </row>
    <row r="190" spans="1:15" x14ac:dyDescent="0.25">
      <c r="A190" s="217"/>
      <c r="B190" s="216"/>
      <c r="C190" s="216"/>
      <c r="D190" s="216"/>
      <c r="E190" s="209"/>
      <c r="F190" s="209"/>
      <c r="G190" s="209"/>
      <c r="H190" s="333"/>
      <c r="I190" s="216"/>
      <c r="J190" s="513"/>
      <c r="K190" s="216"/>
      <c r="L190" s="216"/>
      <c r="M190" s="216"/>
      <c r="N190" s="218"/>
    </row>
    <row r="191" spans="1:15" x14ac:dyDescent="0.25">
      <c r="A191" s="217"/>
      <c r="B191" s="216"/>
      <c r="C191" s="216"/>
      <c r="D191" s="216"/>
      <c r="E191" s="209"/>
      <c r="F191" s="209"/>
      <c r="G191" s="209"/>
      <c r="H191" s="333"/>
      <c r="I191" s="216"/>
      <c r="J191" s="513"/>
      <c r="K191" s="216"/>
      <c r="L191" s="216"/>
      <c r="M191" s="216"/>
      <c r="N191" s="218"/>
    </row>
    <row r="192" spans="1:15" x14ac:dyDescent="0.25">
      <c r="A192" s="217"/>
      <c r="B192" s="216"/>
      <c r="C192" s="216"/>
      <c r="D192" s="216"/>
      <c r="E192" s="209"/>
      <c r="F192" s="209"/>
      <c r="G192" s="209"/>
      <c r="H192" s="333"/>
      <c r="I192" s="216"/>
      <c r="J192" s="513"/>
      <c r="K192" s="216"/>
      <c r="L192" s="216"/>
      <c r="M192" s="216"/>
      <c r="N192" s="218"/>
    </row>
    <row r="193" spans="1:14" x14ac:dyDescent="0.25">
      <c r="A193" s="217"/>
      <c r="B193" s="216"/>
      <c r="C193" s="216"/>
      <c r="D193" s="216"/>
      <c r="E193" s="209"/>
      <c r="F193" s="209"/>
      <c r="G193" s="209"/>
      <c r="H193" s="333"/>
      <c r="I193" s="216"/>
      <c r="J193" s="513"/>
      <c r="K193" s="216"/>
      <c r="L193" s="216"/>
      <c r="M193" s="216"/>
      <c r="N193" s="218"/>
    </row>
    <row r="194" spans="1:14" x14ac:dyDescent="0.25">
      <c r="A194" s="217"/>
      <c r="B194" s="216"/>
      <c r="C194" s="216"/>
      <c r="D194" s="216"/>
      <c r="E194" s="209"/>
      <c r="F194" s="209"/>
      <c r="G194" s="209"/>
      <c r="H194" s="333"/>
      <c r="I194" s="216"/>
      <c r="J194" s="513"/>
      <c r="K194" s="216"/>
      <c r="L194" s="216"/>
      <c r="M194" s="216"/>
      <c r="N194" s="218"/>
    </row>
    <row r="195" spans="1:14" x14ac:dyDescent="0.25">
      <c r="A195" s="217"/>
      <c r="B195" s="216"/>
      <c r="C195" s="216"/>
      <c r="D195" s="216"/>
      <c r="E195" s="209"/>
      <c r="F195" s="209"/>
      <c r="G195" s="209"/>
      <c r="H195" s="333"/>
      <c r="I195" s="216"/>
      <c r="J195" s="513"/>
      <c r="K195" s="216"/>
      <c r="L195" s="216"/>
      <c r="M195" s="216"/>
      <c r="N195" s="218"/>
    </row>
    <row r="196" spans="1:14" x14ac:dyDescent="0.25">
      <c r="A196" s="222"/>
      <c r="B196" s="216"/>
      <c r="C196" s="216"/>
      <c r="D196" s="216"/>
      <c r="E196" s="209"/>
      <c r="F196" s="209"/>
      <c r="G196" s="209"/>
      <c r="H196" s="333"/>
      <c r="I196" s="216"/>
      <c r="J196" s="513"/>
      <c r="K196" s="216"/>
      <c r="L196" s="216"/>
      <c r="M196" s="216"/>
      <c r="N196" s="218"/>
    </row>
    <row r="197" spans="1:14" x14ac:dyDescent="0.25">
      <c r="A197" s="217"/>
      <c r="B197" s="218"/>
      <c r="C197" s="218"/>
      <c r="D197" s="218"/>
      <c r="E197" s="460"/>
      <c r="F197" s="209"/>
      <c r="G197" s="209"/>
      <c r="H197" s="333"/>
      <c r="I197" s="216"/>
      <c r="J197" s="513"/>
      <c r="K197" s="216"/>
      <c r="L197" s="216"/>
      <c r="M197" s="216"/>
      <c r="N197" s="218"/>
    </row>
    <row r="198" spans="1:14" x14ac:dyDescent="0.25">
      <c r="A198" s="222"/>
      <c r="B198" s="216"/>
      <c r="C198" s="216"/>
      <c r="D198" s="216"/>
      <c r="E198" s="209"/>
      <c r="F198" s="209"/>
      <c r="G198" s="209"/>
      <c r="H198" s="333"/>
      <c r="I198" s="216"/>
      <c r="J198" s="513"/>
      <c r="K198" s="216"/>
      <c r="L198" s="216"/>
      <c r="M198" s="216"/>
      <c r="N198" s="218"/>
    </row>
    <row r="199" spans="1:14" x14ac:dyDescent="0.25">
      <c r="A199" s="222"/>
      <c r="B199" s="216"/>
      <c r="C199" s="216"/>
      <c r="D199" s="216"/>
      <c r="E199" s="209"/>
      <c r="F199" s="209"/>
      <c r="G199" s="209"/>
      <c r="H199" s="333"/>
      <c r="I199" s="216"/>
      <c r="J199" s="513"/>
      <c r="K199" s="216"/>
      <c r="L199" s="216"/>
      <c r="M199" s="216"/>
      <c r="N199" s="218"/>
    </row>
    <row r="200" spans="1:14" ht="17.25" customHeight="1" x14ac:dyDescent="0.25">
      <c r="A200" s="222"/>
      <c r="B200" s="216"/>
      <c r="C200" s="216"/>
      <c r="D200" s="216"/>
      <c r="E200" s="273"/>
      <c r="F200" s="227"/>
      <c r="G200" s="209"/>
      <c r="H200" s="516"/>
      <c r="I200" s="298"/>
      <c r="J200" s="513"/>
      <c r="K200" s="216"/>
      <c r="L200" s="216"/>
      <c r="M200" s="298"/>
      <c r="N200" s="258"/>
    </row>
    <row r="201" spans="1:14" x14ac:dyDescent="0.25">
      <c r="A201" s="222"/>
      <c r="B201" s="216"/>
      <c r="C201" s="216"/>
      <c r="D201" s="216"/>
      <c r="E201" s="209"/>
      <c r="F201" s="209"/>
      <c r="G201" s="209"/>
      <c r="H201" s="508"/>
      <c r="I201" s="216"/>
      <c r="J201" s="513"/>
      <c r="K201" s="216"/>
      <c r="L201" s="216"/>
      <c r="M201" s="216"/>
      <c r="N201" s="218"/>
    </row>
    <row r="202" spans="1:14" x14ac:dyDescent="0.25">
      <c r="A202" s="222"/>
      <c r="B202" s="216"/>
      <c r="C202" s="216"/>
      <c r="D202" s="216"/>
      <c r="E202" s="247"/>
      <c r="F202" s="247"/>
      <c r="G202" s="209"/>
      <c r="H202" s="517"/>
      <c r="I202" s="216"/>
      <c r="J202" s="513"/>
      <c r="K202" s="216"/>
      <c r="L202" s="216"/>
      <c r="M202" s="216"/>
      <c r="N202" s="218"/>
    </row>
    <row r="203" spans="1:14" x14ac:dyDescent="0.25">
      <c r="A203" s="222"/>
      <c r="B203" s="218"/>
      <c r="C203" s="218"/>
      <c r="D203" s="294"/>
      <c r="E203" s="209"/>
      <c r="F203" s="209"/>
      <c r="G203" s="209"/>
      <c r="H203" s="333"/>
      <c r="I203" s="216"/>
      <c r="J203" s="513"/>
      <c r="K203" s="216"/>
      <c r="L203" s="216"/>
      <c r="M203" s="216"/>
      <c r="N203" s="218"/>
    </row>
    <row r="204" spans="1:14" x14ac:dyDescent="0.25">
      <c r="A204" s="222"/>
      <c r="B204" s="218"/>
      <c r="C204" s="218"/>
      <c r="D204" s="294"/>
      <c r="E204" s="234"/>
      <c r="F204" s="234"/>
      <c r="G204" s="209"/>
      <c r="H204" s="333"/>
      <c r="I204" s="216"/>
      <c r="J204" s="513"/>
      <c r="K204" s="216"/>
      <c r="L204" s="216"/>
      <c r="M204" s="216"/>
      <c r="N204" s="218"/>
    </row>
    <row r="205" spans="1:14" x14ac:dyDescent="0.25">
      <c r="A205" s="222"/>
      <c r="B205" s="218"/>
      <c r="C205" s="218"/>
      <c r="D205" s="294"/>
      <c r="E205" s="209"/>
      <c r="F205" s="209"/>
      <c r="G205" s="209"/>
      <c r="H205" s="333"/>
      <c r="I205" s="216"/>
      <c r="J205" s="513"/>
      <c r="K205" s="216"/>
      <c r="L205" s="216"/>
      <c r="M205" s="216"/>
      <c r="N205" s="218"/>
    </row>
    <row r="206" spans="1:14" ht="16.5" customHeight="1" x14ac:dyDescent="0.25">
      <c r="A206" s="316"/>
      <c r="B206" s="258"/>
      <c r="C206" s="258"/>
      <c r="D206" s="334"/>
      <c r="E206" s="226"/>
      <c r="F206" s="226"/>
      <c r="G206" s="209"/>
      <c r="H206" s="333"/>
      <c r="I206" s="216"/>
      <c r="J206" s="513"/>
      <c r="K206" s="216"/>
      <c r="L206" s="216"/>
      <c r="M206" s="216"/>
      <c r="N206" s="218"/>
    </row>
    <row r="207" spans="1:14" x14ac:dyDescent="0.25">
      <c r="A207" s="217"/>
      <c r="B207" s="218"/>
      <c r="C207" s="218"/>
      <c r="D207" s="218"/>
      <c r="E207" s="503"/>
      <c r="F207" s="229"/>
      <c r="G207" s="229"/>
      <c r="H207" s="333"/>
      <c r="I207" s="216"/>
      <c r="J207" s="513"/>
      <c r="K207" s="216"/>
      <c r="L207" s="216"/>
      <c r="M207" s="216"/>
      <c r="N207" s="218"/>
    </row>
    <row r="208" spans="1:14" ht="17.25" customHeight="1" x14ac:dyDescent="0.25">
      <c r="A208" s="222"/>
      <c r="B208" s="216"/>
      <c r="C208" s="216"/>
      <c r="D208" s="468"/>
      <c r="E208" s="227"/>
      <c r="F208" s="227"/>
      <c r="G208" s="227"/>
      <c r="H208" s="333"/>
      <c r="I208" s="216"/>
      <c r="J208" s="513"/>
      <c r="K208" s="216"/>
      <c r="L208" s="216"/>
      <c r="M208" s="216"/>
      <c r="N208" s="218"/>
    </row>
    <row r="209" spans="1:14" x14ac:dyDescent="0.25">
      <c r="A209" s="222"/>
      <c r="B209" s="216"/>
      <c r="C209" s="216"/>
      <c r="D209" s="468"/>
      <c r="E209" s="234"/>
      <c r="F209" s="234"/>
      <c r="G209" s="227"/>
      <c r="H209" s="333"/>
      <c r="I209" s="216"/>
      <c r="J209" s="513"/>
      <c r="K209" s="216"/>
      <c r="L209" s="216"/>
      <c r="M209" s="241"/>
      <c r="N209" s="218"/>
    </row>
    <row r="210" spans="1:14" x14ac:dyDescent="0.25">
      <c r="A210" s="222"/>
      <c r="B210" s="216"/>
      <c r="C210" s="216"/>
      <c r="D210" s="468"/>
      <c r="E210" s="234"/>
      <c r="F210" s="238"/>
      <c r="G210" s="227"/>
      <c r="H210" s="508"/>
      <c r="I210" s="216"/>
      <c r="J210" s="513"/>
      <c r="K210" s="216"/>
      <c r="L210" s="216"/>
      <c r="M210" s="241"/>
      <c r="N210" s="218"/>
    </row>
    <row r="211" spans="1:14" x14ac:dyDescent="0.25">
      <c r="A211" s="222"/>
      <c r="B211" s="216"/>
      <c r="C211" s="216"/>
      <c r="D211" s="468"/>
      <c r="E211" s="209"/>
      <c r="F211" s="239"/>
      <c r="G211" s="227"/>
      <c r="H211" s="508"/>
      <c r="I211" s="216"/>
      <c r="J211" s="513"/>
      <c r="K211" s="216"/>
      <c r="L211" s="216"/>
      <c r="M211" s="241"/>
      <c r="N211" s="218"/>
    </row>
    <row r="212" spans="1:14" x14ac:dyDescent="0.25">
      <c r="A212" s="222"/>
      <c r="B212" s="216"/>
      <c r="C212" s="216"/>
      <c r="D212" s="468"/>
      <c r="E212" s="209"/>
      <c r="F212" s="239"/>
      <c r="G212" s="227"/>
      <c r="H212" s="508"/>
      <c r="I212" s="216"/>
      <c r="J212" s="513"/>
      <c r="K212" s="216"/>
      <c r="L212" s="216"/>
      <c r="M212" s="241"/>
      <c r="N212" s="218"/>
    </row>
    <row r="213" spans="1:14" x14ac:dyDescent="0.25">
      <c r="A213" s="222"/>
      <c r="B213" s="216"/>
      <c r="C213" s="216"/>
      <c r="D213" s="216"/>
      <c r="E213" s="209"/>
      <c r="F213" s="239"/>
      <c r="G213" s="227"/>
      <c r="H213" s="333"/>
      <c r="I213" s="216"/>
      <c r="J213" s="513"/>
      <c r="K213" s="216"/>
      <c r="L213" s="216"/>
      <c r="M213" s="241"/>
      <c r="N213" s="218"/>
    </row>
    <row r="214" spans="1:14" x14ac:dyDescent="0.25">
      <c r="A214" s="222"/>
      <c r="B214" s="216"/>
      <c r="C214" s="216"/>
      <c r="D214" s="216"/>
      <c r="E214" s="209"/>
      <c r="F214" s="239"/>
      <c r="G214" s="227"/>
      <c r="H214" s="333"/>
      <c r="I214" s="216"/>
      <c r="J214" s="513"/>
      <c r="K214" s="216"/>
      <c r="L214" s="216"/>
      <c r="M214" s="241"/>
      <c r="N214" s="218"/>
    </row>
    <row r="215" spans="1:14" x14ac:dyDescent="0.25">
      <c r="A215" s="222"/>
      <c r="B215" s="216"/>
      <c r="C215" s="216"/>
      <c r="D215" s="216"/>
      <c r="E215" s="229"/>
      <c r="F215" s="465"/>
      <c r="G215" s="226"/>
      <c r="H215" s="333"/>
      <c r="I215" s="216"/>
      <c r="J215" s="513"/>
      <c r="K215" s="216"/>
      <c r="L215" s="216"/>
      <c r="M215" s="241"/>
      <c r="N215" s="218"/>
    </row>
    <row r="216" spans="1:14" x14ac:dyDescent="0.25">
      <c r="A216" s="300"/>
      <c r="B216" s="241"/>
      <c r="C216" s="241"/>
      <c r="D216" s="501"/>
      <c r="E216" s="219"/>
      <c r="F216" s="219"/>
      <c r="G216" s="227"/>
      <c r="H216" s="303"/>
      <c r="I216" s="241"/>
      <c r="J216" s="301"/>
      <c r="K216" s="241"/>
      <c r="L216" s="241"/>
      <c r="M216" s="241"/>
      <c r="N216" s="302"/>
    </row>
    <row r="217" spans="1:14" x14ac:dyDescent="0.25">
      <c r="A217" s="300"/>
      <c r="B217" s="241"/>
      <c r="C217" s="241"/>
      <c r="D217" s="241"/>
      <c r="E217" s="238"/>
      <c r="F217" s="502"/>
      <c r="G217" s="269"/>
      <c r="H217" s="303"/>
      <c r="I217" s="241"/>
      <c r="J217" s="301"/>
      <c r="K217" s="241"/>
      <c r="L217" s="241"/>
      <c r="M217" s="241"/>
      <c r="N217" s="302"/>
    </row>
    <row r="218" spans="1:14" x14ac:dyDescent="0.25">
      <c r="A218" s="300"/>
      <c r="B218" s="241"/>
      <c r="C218" s="241"/>
      <c r="D218" s="241"/>
      <c r="E218" s="239"/>
      <c r="F218" s="241"/>
      <c r="G218" s="269"/>
      <c r="H218" s="303"/>
      <c r="I218" s="241"/>
      <c r="J218" s="301"/>
      <c r="K218" s="241"/>
      <c r="L218" s="241"/>
      <c r="M218" s="241"/>
      <c r="N218" s="302"/>
    </row>
    <row r="219" spans="1:14" x14ac:dyDescent="0.25">
      <c r="A219" s="222"/>
      <c r="B219" s="216"/>
      <c r="C219" s="216"/>
      <c r="D219" s="216"/>
      <c r="E219" s="239"/>
      <c r="F219" s="216"/>
      <c r="G219" s="269"/>
      <c r="H219" s="333"/>
      <c r="I219" s="216"/>
      <c r="J219" s="263"/>
      <c r="K219" s="216"/>
      <c r="L219" s="216"/>
      <c r="M219" s="216"/>
      <c r="N219" s="218"/>
    </row>
    <row r="220" spans="1:14" x14ac:dyDescent="0.25">
      <c r="A220" s="222"/>
      <c r="B220" s="216"/>
      <c r="C220" s="216"/>
      <c r="D220" s="216"/>
      <c r="E220" s="239"/>
      <c r="F220" s="216"/>
      <c r="G220" s="269"/>
      <c r="H220" s="333"/>
      <c r="I220" s="216"/>
      <c r="J220" s="263"/>
      <c r="K220" s="216"/>
      <c r="L220" s="216"/>
      <c r="M220" s="216"/>
      <c r="N220" s="218"/>
    </row>
    <row r="221" spans="1:14" x14ac:dyDescent="0.25">
      <c r="A221" s="222"/>
      <c r="B221" s="216"/>
      <c r="C221" s="216"/>
      <c r="D221" s="216"/>
      <c r="E221" s="239"/>
      <c r="F221" s="216"/>
      <c r="G221" s="269"/>
      <c r="H221" s="333"/>
      <c r="I221" s="216"/>
      <c r="J221" s="263"/>
      <c r="K221" s="216"/>
      <c r="L221" s="216"/>
      <c r="M221" s="216"/>
      <c r="N221" s="218"/>
    </row>
    <row r="222" spans="1:14" x14ac:dyDescent="0.25">
      <c r="A222" s="222"/>
      <c r="B222" s="216"/>
      <c r="C222" s="216"/>
      <c r="D222" s="216"/>
      <c r="E222" s="239"/>
      <c r="F222" s="216"/>
      <c r="G222" s="269"/>
      <c r="H222" s="333"/>
      <c r="I222" s="216"/>
      <c r="J222" s="263"/>
      <c r="K222" s="216"/>
      <c r="L222" s="216"/>
      <c r="M222" s="216"/>
      <c r="N222" s="218"/>
    </row>
    <row r="223" spans="1:14" x14ac:dyDescent="0.25">
      <c r="A223" s="222"/>
      <c r="B223" s="216"/>
      <c r="C223" s="216"/>
      <c r="D223" s="216"/>
      <c r="E223" s="239"/>
      <c r="F223" s="216"/>
      <c r="G223" s="269"/>
      <c r="H223" s="333"/>
      <c r="I223" s="216"/>
      <c r="J223" s="263"/>
      <c r="K223" s="216"/>
      <c r="L223" s="216"/>
      <c r="M223" s="216"/>
      <c r="N223" s="218"/>
    </row>
    <row r="224" spans="1:14" x14ac:dyDescent="0.25">
      <c r="A224" s="222"/>
      <c r="B224" s="216"/>
      <c r="C224" s="216"/>
      <c r="D224" s="216"/>
      <c r="E224" s="239"/>
      <c r="F224" s="216"/>
      <c r="G224" s="269"/>
      <c r="H224" s="333"/>
      <c r="I224" s="216"/>
      <c r="J224" s="263"/>
      <c r="K224" s="216"/>
      <c r="L224" s="216"/>
      <c r="M224" s="216"/>
      <c r="N224" s="218"/>
    </row>
    <row r="225" spans="1:14" x14ac:dyDescent="0.25">
      <c r="A225" s="222"/>
      <c r="B225" s="216"/>
      <c r="C225" s="216"/>
      <c r="D225" s="216"/>
      <c r="E225" s="239"/>
      <c r="F225" s="216"/>
      <c r="G225" s="269"/>
      <c r="H225" s="333"/>
      <c r="I225" s="216"/>
      <c r="J225" s="263"/>
      <c r="K225" s="216"/>
      <c r="L225" s="216"/>
      <c r="M225" s="216"/>
      <c r="N225" s="218"/>
    </row>
    <row r="226" spans="1:14" x14ac:dyDescent="0.25">
      <c r="A226" s="222"/>
      <c r="B226" s="216"/>
      <c r="C226" s="216"/>
      <c r="D226" s="216"/>
      <c r="E226" s="216"/>
      <c r="F226" s="239"/>
      <c r="G226" s="269"/>
      <c r="H226" s="333"/>
      <c r="I226" s="216"/>
      <c r="J226" s="263"/>
      <c r="K226" s="216"/>
      <c r="L226" s="216"/>
      <c r="M226" s="216"/>
      <c r="N226" s="218"/>
    </row>
    <row r="227" spans="1:14" x14ac:dyDescent="0.25">
      <c r="A227" s="222"/>
      <c r="B227" s="216"/>
      <c r="C227" s="216"/>
      <c r="D227" s="216"/>
      <c r="E227" s="219"/>
      <c r="F227" s="219"/>
      <c r="G227" s="269"/>
      <c r="H227" s="333"/>
      <c r="I227" s="216"/>
      <c r="J227" s="263"/>
      <c r="K227" s="216"/>
      <c r="L227" s="216"/>
      <c r="M227" s="216"/>
      <c r="N227" s="218"/>
    </row>
    <row r="228" spans="1:14" x14ac:dyDescent="0.25">
      <c r="A228" s="222"/>
      <c r="B228" s="216"/>
      <c r="C228" s="216"/>
      <c r="D228" s="216"/>
      <c r="E228" s="219"/>
      <c r="F228" s="219"/>
      <c r="G228" s="269"/>
      <c r="H228" s="333"/>
      <c r="I228" s="216"/>
      <c r="J228" s="263"/>
      <c r="K228" s="216"/>
      <c r="L228" s="216"/>
      <c r="M228" s="216"/>
      <c r="N228" s="218"/>
    </row>
    <row r="229" spans="1:14" x14ac:dyDescent="0.25">
      <c r="A229" s="246"/>
      <c r="B229" s="202"/>
      <c r="C229" s="202"/>
      <c r="D229" s="202"/>
      <c r="E229" s="291"/>
      <c r="F229" s="291"/>
      <c r="G229" s="269"/>
      <c r="H229" s="293"/>
      <c r="I229" s="215"/>
      <c r="J229" s="288"/>
      <c r="K229" s="215"/>
      <c r="L229" s="215"/>
      <c r="M229" s="215"/>
      <c r="N229" s="214"/>
    </row>
    <row r="230" spans="1:14" x14ac:dyDescent="0.25">
      <c r="A230" s="246"/>
      <c r="B230" s="202"/>
      <c r="C230" s="202"/>
      <c r="D230" s="202"/>
      <c r="E230" s="291"/>
      <c r="F230" s="291"/>
      <c r="G230" s="269"/>
      <c r="H230" s="293"/>
      <c r="I230" s="215"/>
      <c r="J230" s="288"/>
      <c r="K230" s="215"/>
      <c r="L230" s="215"/>
      <c r="M230" s="215"/>
      <c r="N230" s="214"/>
    </row>
    <row r="231" spans="1:14" x14ac:dyDescent="0.25">
      <c r="A231" s="246"/>
      <c r="B231" s="202"/>
      <c r="C231" s="202"/>
      <c r="D231" s="202"/>
      <c r="E231" s="291"/>
      <c r="F231" s="291"/>
      <c r="G231" s="269"/>
      <c r="H231" s="293"/>
      <c r="I231" s="215"/>
      <c r="J231" s="288"/>
      <c r="K231" s="215"/>
      <c r="L231" s="215"/>
      <c r="M231" s="215"/>
      <c r="N231" s="214"/>
    </row>
    <row r="232" spans="1:14" x14ac:dyDescent="0.25">
      <c r="A232" s="246"/>
      <c r="B232" s="202"/>
      <c r="C232" s="202"/>
      <c r="D232" s="202"/>
      <c r="E232" s="291"/>
      <c r="F232" s="291"/>
      <c r="G232" s="269"/>
      <c r="H232" s="236"/>
      <c r="I232" s="215"/>
      <c r="J232" s="288"/>
      <c r="K232" s="215"/>
      <c r="L232" s="215"/>
      <c r="M232" s="215"/>
      <c r="N232" s="214"/>
    </row>
    <row r="233" spans="1:14" x14ac:dyDescent="0.25">
      <c r="A233" s="246"/>
      <c r="B233" s="202"/>
      <c r="C233" s="202"/>
      <c r="D233" s="202"/>
      <c r="E233" s="291"/>
      <c r="F233" s="291"/>
      <c r="G233" s="269"/>
      <c r="H233" s="236"/>
      <c r="I233" s="215"/>
      <c r="J233" s="288"/>
      <c r="K233" s="215"/>
      <c r="L233" s="215"/>
      <c r="M233" s="215"/>
      <c r="N233" s="214"/>
    </row>
    <row r="234" spans="1:14" x14ac:dyDescent="0.25">
      <c r="A234" s="246"/>
      <c r="B234" s="202"/>
      <c r="C234" s="202"/>
      <c r="D234" s="202"/>
      <c r="E234" s="291"/>
      <c r="F234" s="291"/>
      <c r="G234" s="269"/>
      <c r="H234" s="236"/>
      <c r="I234" s="215"/>
      <c r="J234" s="288"/>
      <c r="K234" s="215"/>
      <c r="L234" s="215"/>
      <c r="M234" s="215"/>
      <c r="N234" s="214"/>
    </row>
    <row r="235" spans="1:14" x14ac:dyDescent="0.25">
      <c r="A235" s="246"/>
      <c r="B235" s="202"/>
      <c r="C235" s="202"/>
      <c r="D235" s="202"/>
      <c r="E235" s="291"/>
      <c r="F235" s="291"/>
      <c r="G235" s="269"/>
      <c r="H235" s="236"/>
      <c r="I235" s="215"/>
      <c r="J235" s="288"/>
      <c r="K235" s="215"/>
      <c r="L235" s="215"/>
      <c r="M235" s="215"/>
      <c r="N235" s="214"/>
    </row>
    <row r="236" spans="1:14" x14ac:dyDescent="0.25">
      <c r="A236" s="246"/>
      <c r="B236" s="202"/>
      <c r="C236" s="202"/>
      <c r="D236" s="202"/>
      <c r="E236" s="291"/>
      <c r="F236" s="291"/>
      <c r="G236" s="269"/>
      <c r="H236" s="236"/>
      <c r="I236" s="215"/>
      <c r="J236" s="288"/>
      <c r="K236" s="215"/>
      <c r="L236" s="215"/>
      <c r="M236" s="215"/>
      <c r="N236" s="214"/>
    </row>
    <row r="237" spans="1:14" x14ac:dyDescent="0.25">
      <c r="A237" s="202"/>
      <c r="B237" s="202"/>
      <c r="C237" s="202"/>
      <c r="D237" s="202"/>
      <c r="E237" s="261"/>
      <c r="F237" s="261"/>
      <c r="G237" s="269"/>
      <c r="H237" s="236"/>
      <c r="I237" s="215"/>
      <c r="J237" s="215"/>
      <c r="K237" s="215"/>
      <c r="L237" s="215"/>
      <c r="M237" s="215"/>
      <c r="N237" s="214"/>
    </row>
    <row r="238" spans="1:14" x14ac:dyDescent="0.25">
      <c r="A238" s="202"/>
      <c r="B238" s="202"/>
      <c r="C238" s="202"/>
      <c r="D238" s="202"/>
      <c r="E238" s="202"/>
      <c r="F238" s="292"/>
      <c r="G238" s="269"/>
      <c r="H238" s="236"/>
      <c r="I238" s="215"/>
      <c r="J238" s="215"/>
      <c r="K238" s="215"/>
      <c r="L238" s="215"/>
      <c r="M238" s="215"/>
      <c r="N238" s="214"/>
    </row>
    <row r="239" spans="1:14" x14ac:dyDescent="0.25">
      <c r="A239" s="202"/>
      <c r="B239" s="202"/>
      <c r="C239" s="202"/>
      <c r="D239" s="202"/>
      <c r="E239" s="202"/>
      <c r="F239" s="202"/>
      <c r="G239" s="269"/>
      <c r="H239" s="236"/>
      <c r="I239" s="215"/>
      <c r="J239" s="215"/>
      <c r="K239" s="215"/>
      <c r="L239" s="215"/>
      <c r="M239" s="215"/>
      <c r="N239" s="214"/>
    </row>
    <row r="240" spans="1:14" x14ac:dyDescent="0.25">
      <c r="A240" s="26"/>
      <c r="B240" s="26"/>
      <c r="C240" s="26"/>
      <c r="D240" s="26"/>
      <c r="E240" s="26"/>
      <c r="F240" s="26"/>
      <c r="G240" s="269"/>
      <c r="H240" s="26"/>
      <c r="I240" s="125"/>
      <c r="J240" s="125"/>
      <c r="K240" s="125"/>
      <c r="L240" s="125"/>
      <c r="M240" s="26"/>
      <c r="N240" s="25"/>
    </row>
    <row r="241" spans="1:14" x14ac:dyDescent="0.25">
      <c r="A241" s="26"/>
      <c r="B241" s="26"/>
      <c r="C241" s="26"/>
      <c r="D241" s="26"/>
      <c r="E241" s="26"/>
      <c r="F241" s="26"/>
      <c r="G241" s="269"/>
      <c r="H241" s="26"/>
      <c r="I241" s="125"/>
      <c r="J241" s="125"/>
      <c r="K241" s="125"/>
      <c r="L241" s="125"/>
      <c r="M241" s="26"/>
      <c r="N241" s="25"/>
    </row>
    <row r="242" spans="1:14" x14ac:dyDescent="0.25">
      <c r="A242" s="26"/>
      <c r="B242" s="26"/>
      <c r="C242" s="26"/>
      <c r="D242" s="26"/>
      <c r="E242" s="26"/>
      <c r="F242" s="26"/>
      <c r="G242" s="269"/>
      <c r="H242" s="26"/>
      <c r="I242" s="125"/>
      <c r="J242" s="125"/>
      <c r="K242" s="125"/>
      <c r="L242" s="125"/>
      <c r="M242" s="26"/>
      <c r="N242" s="25"/>
    </row>
    <row r="243" spans="1:14" x14ac:dyDescent="0.25">
      <c r="A243" s="26"/>
      <c r="B243" s="26"/>
      <c r="C243" s="26"/>
      <c r="D243" s="26"/>
      <c r="E243" s="26"/>
      <c r="F243" s="26"/>
      <c r="G243" s="269"/>
      <c r="H243" s="26"/>
      <c r="I243" s="125"/>
      <c r="J243" s="125"/>
      <c r="K243" s="125"/>
      <c r="L243" s="125"/>
      <c r="M243" s="26"/>
      <c r="N243" s="25"/>
    </row>
    <row r="244" spans="1:14" x14ac:dyDescent="0.25">
      <c r="A244" s="26"/>
      <c r="B244" s="26"/>
      <c r="C244" s="26"/>
      <c r="D244" s="26"/>
      <c r="E244" s="26"/>
      <c r="F244" s="26"/>
      <c r="G244" s="269"/>
      <c r="H244" s="26"/>
      <c r="I244" s="125"/>
      <c r="J244" s="125"/>
      <c r="K244" s="125"/>
      <c r="L244" s="125"/>
      <c r="M244" s="26"/>
      <c r="N244" s="25"/>
    </row>
    <row r="245" spans="1:14" x14ac:dyDescent="0.25">
      <c r="A245" s="26"/>
      <c r="B245" s="26"/>
      <c r="C245" s="26"/>
      <c r="D245" s="26"/>
      <c r="E245" s="26"/>
      <c r="F245" s="26"/>
      <c r="G245" s="269"/>
      <c r="H245" s="26"/>
      <c r="I245" s="125"/>
      <c r="J245" s="125"/>
      <c r="K245" s="125"/>
      <c r="L245" s="125"/>
      <c r="M245" s="26"/>
      <c r="N245" s="25"/>
    </row>
    <row r="246" spans="1:14" x14ac:dyDescent="0.25">
      <c r="A246" s="26"/>
      <c r="B246" s="26"/>
      <c r="C246" s="26"/>
      <c r="D246" s="26"/>
      <c r="E246" s="26"/>
      <c r="F246" s="26"/>
      <c r="G246" s="269"/>
      <c r="H246" s="26"/>
      <c r="I246" s="125"/>
      <c r="J246" s="125"/>
      <c r="K246" s="125"/>
      <c r="L246" s="125"/>
      <c r="M246" s="26"/>
      <c r="N246" s="25"/>
    </row>
    <row r="247" spans="1:14" x14ac:dyDescent="0.25">
      <c r="A247" s="26"/>
      <c r="B247" s="26"/>
      <c r="C247" s="26"/>
      <c r="D247" s="26"/>
      <c r="E247" s="26"/>
      <c r="F247" s="26"/>
      <c r="G247" s="269"/>
      <c r="H247" s="26"/>
      <c r="I247" s="125"/>
      <c r="J247" s="125"/>
      <c r="K247" s="125"/>
      <c r="L247" s="125"/>
      <c r="M247" s="26"/>
      <c r="N247" s="25"/>
    </row>
    <row r="248" spans="1:14" x14ac:dyDescent="0.25">
      <c r="A248" s="26"/>
      <c r="B248" s="26"/>
      <c r="C248" s="26"/>
      <c r="D248" s="26"/>
      <c r="E248" s="26"/>
      <c r="F248" s="26"/>
      <c r="G248" s="269"/>
      <c r="H248" s="26"/>
      <c r="I248" s="125"/>
      <c r="J248" s="125"/>
      <c r="K248" s="125"/>
      <c r="L248" s="125"/>
      <c r="M248" s="26"/>
      <c r="N248" s="25"/>
    </row>
    <row r="249" spans="1:14" x14ac:dyDescent="0.25">
      <c r="A249" s="26"/>
      <c r="B249" s="26"/>
      <c r="C249" s="26"/>
      <c r="D249" s="26"/>
      <c r="E249" s="26"/>
      <c r="F249" s="26"/>
      <c r="G249" s="269"/>
      <c r="H249" s="26"/>
      <c r="I249" s="125"/>
      <c r="J249" s="125"/>
      <c r="K249" s="125"/>
      <c r="L249" s="125"/>
      <c r="M249" s="26"/>
      <c r="N249" s="25"/>
    </row>
    <row r="250" spans="1:14" x14ac:dyDescent="0.25">
      <c r="G250" s="269"/>
      <c r="I250" s="124"/>
      <c r="J250" s="124"/>
      <c r="K250" s="124"/>
      <c r="L250" s="124"/>
    </row>
    <row r="251" spans="1:14" x14ac:dyDescent="0.25">
      <c r="G251" s="269"/>
      <c r="I251" s="124"/>
      <c r="J251" s="124"/>
      <c r="K251" s="124"/>
      <c r="L251" s="124"/>
    </row>
    <row r="252" spans="1:14" x14ac:dyDescent="0.25">
      <c r="G252" s="269"/>
      <c r="I252" s="124"/>
      <c r="J252" s="124"/>
      <c r="K252" s="124"/>
      <c r="L252" s="124"/>
    </row>
    <row r="253" spans="1:14" x14ac:dyDescent="0.25">
      <c r="G253" s="269"/>
      <c r="I253" s="124"/>
      <c r="J253" s="124"/>
      <c r="K253" s="124"/>
      <c r="L253" s="124"/>
    </row>
    <row r="254" spans="1:14" x14ac:dyDescent="0.25">
      <c r="G254" s="269"/>
      <c r="I254" s="124"/>
      <c r="J254" s="124"/>
      <c r="K254" s="124"/>
      <c r="L254" s="124"/>
    </row>
    <row r="255" spans="1:14" x14ac:dyDescent="0.25">
      <c r="G255" s="269"/>
      <c r="I255" s="124"/>
      <c r="J255" s="124"/>
      <c r="K255" s="124"/>
      <c r="L255" s="124"/>
    </row>
    <row r="256" spans="1:14" x14ac:dyDescent="0.25">
      <c r="G256" s="269"/>
      <c r="I256" s="124"/>
      <c r="J256" s="124"/>
      <c r="K256" s="124"/>
      <c r="L256" s="124"/>
    </row>
    <row r="257" spans="7:12" x14ac:dyDescent="0.25">
      <c r="G257" s="269"/>
      <c r="I257" s="124"/>
      <c r="J257" s="124"/>
      <c r="K257" s="124"/>
      <c r="L257" s="124"/>
    </row>
    <row r="258" spans="7:12" x14ac:dyDescent="0.25">
      <c r="G258" s="269"/>
      <c r="I258" s="124"/>
      <c r="J258" s="124"/>
      <c r="K258" s="124"/>
      <c r="L258" s="124"/>
    </row>
    <row r="259" spans="7:12" x14ac:dyDescent="0.25">
      <c r="G259" s="269"/>
      <c r="I259" s="124"/>
      <c r="J259" s="124"/>
      <c r="K259" s="124"/>
      <c r="L259" s="124"/>
    </row>
    <row r="260" spans="7:12" x14ac:dyDescent="0.25">
      <c r="G260" s="269"/>
      <c r="I260" s="124"/>
      <c r="J260" s="124"/>
      <c r="K260" s="124"/>
      <c r="L260" s="124"/>
    </row>
    <row r="261" spans="7:12" x14ac:dyDescent="0.25">
      <c r="G261" s="269"/>
      <c r="I261" s="124"/>
      <c r="J261" s="124"/>
      <c r="K261" s="124"/>
      <c r="L261" s="124"/>
    </row>
    <row r="262" spans="7:12" x14ac:dyDescent="0.25">
      <c r="G262" s="269"/>
      <c r="I262" s="124"/>
      <c r="J262" s="124"/>
      <c r="K262" s="124"/>
      <c r="L262" s="124"/>
    </row>
    <row r="263" spans="7:12" x14ac:dyDescent="0.25">
      <c r="G263" s="269"/>
      <c r="I263" s="124"/>
      <c r="J263" s="124"/>
      <c r="K263" s="124"/>
      <c r="L263" s="124"/>
    </row>
    <row r="264" spans="7:12" x14ac:dyDescent="0.25">
      <c r="G264" s="269"/>
      <c r="I264" s="124"/>
      <c r="J264" s="124"/>
      <c r="K264" s="124"/>
      <c r="L264" s="124"/>
    </row>
    <row r="265" spans="7:12" x14ac:dyDescent="0.25">
      <c r="G265" s="269"/>
      <c r="I265" s="124"/>
      <c r="J265" s="124"/>
      <c r="K265" s="124"/>
      <c r="L265" s="124"/>
    </row>
    <row r="266" spans="7:12" x14ac:dyDescent="0.25">
      <c r="G266" s="269"/>
      <c r="I266" s="124"/>
      <c r="J266" s="124"/>
      <c r="K266" s="124"/>
      <c r="L266" s="124"/>
    </row>
    <row r="267" spans="7:12" x14ac:dyDescent="0.25">
      <c r="G267" s="269"/>
      <c r="I267" s="124"/>
      <c r="J267" s="124"/>
      <c r="K267" s="124"/>
      <c r="L267" s="124"/>
    </row>
    <row r="268" spans="7:12" x14ac:dyDescent="0.25">
      <c r="G268" s="269"/>
      <c r="I268" s="124"/>
      <c r="J268" s="124"/>
      <c r="K268" s="124"/>
      <c r="L268" s="124"/>
    </row>
    <row r="269" spans="7:12" x14ac:dyDescent="0.25">
      <c r="G269" s="269"/>
      <c r="I269" s="124"/>
      <c r="J269" s="124"/>
      <c r="K269" s="124"/>
      <c r="L269" s="124"/>
    </row>
    <row r="270" spans="7:12" x14ac:dyDescent="0.25">
      <c r="G270" s="269"/>
      <c r="I270" s="124"/>
      <c r="J270" s="124"/>
      <c r="K270" s="124"/>
      <c r="L270" s="124"/>
    </row>
    <row r="271" spans="7:12" x14ac:dyDescent="0.25">
      <c r="G271" s="269"/>
      <c r="I271" s="124"/>
      <c r="J271" s="124"/>
      <c r="K271" s="124"/>
      <c r="L271" s="124"/>
    </row>
    <row r="272" spans="7:12" x14ac:dyDescent="0.25">
      <c r="G272" s="269"/>
      <c r="I272" s="124"/>
      <c r="J272" s="124"/>
      <c r="K272" s="124"/>
      <c r="L272" s="124"/>
    </row>
    <row r="273" spans="7:12" x14ac:dyDescent="0.25">
      <c r="G273" s="269"/>
      <c r="I273" s="124"/>
      <c r="J273" s="124"/>
      <c r="K273" s="124"/>
      <c r="L273" s="124"/>
    </row>
    <row r="274" spans="7:12" x14ac:dyDescent="0.25">
      <c r="G274" s="269"/>
      <c r="I274" s="124"/>
      <c r="J274" s="124"/>
      <c r="K274" s="124"/>
      <c r="L274" s="124"/>
    </row>
    <row r="275" spans="7:12" x14ac:dyDescent="0.25">
      <c r="G275" s="269"/>
      <c r="I275" s="124"/>
      <c r="J275" s="124"/>
      <c r="K275" s="124"/>
      <c r="L275" s="124"/>
    </row>
    <row r="276" spans="7:12" x14ac:dyDescent="0.25">
      <c r="G276" s="269"/>
      <c r="I276" s="124"/>
      <c r="J276" s="124"/>
      <c r="K276" s="124"/>
      <c r="L276" s="124"/>
    </row>
    <row r="277" spans="7:12" x14ac:dyDescent="0.25">
      <c r="G277" s="269"/>
      <c r="I277" s="124"/>
      <c r="J277" s="124"/>
      <c r="K277" s="124"/>
      <c r="L277" s="124"/>
    </row>
    <row r="278" spans="7:12" x14ac:dyDescent="0.25">
      <c r="G278" s="269"/>
      <c r="I278" s="124"/>
      <c r="J278" s="124"/>
      <c r="K278" s="124"/>
      <c r="L278" s="124"/>
    </row>
    <row r="279" spans="7:12" x14ac:dyDescent="0.25">
      <c r="G279" s="269"/>
      <c r="I279" s="124"/>
      <c r="J279" s="124"/>
      <c r="K279" s="124"/>
      <c r="L279" s="124"/>
    </row>
    <row r="280" spans="7:12" x14ac:dyDescent="0.25">
      <c r="G280" s="269"/>
      <c r="I280" s="124"/>
      <c r="J280" s="124"/>
      <c r="K280" s="124"/>
      <c r="L280" s="124"/>
    </row>
    <row r="281" spans="7:12" x14ac:dyDescent="0.25">
      <c r="G281" s="269"/>
      <c r="I281" s="124"/>
      <c r="J281" s="124"/>
      <c r="K281" s="124"/>
      <c r="L281" s="124"/>
    </row>
    <row r="282" spans="7:12" x14ac:dyDescent="0.25">
      <c r="G282" s="269"/>
      <c r="I282" s="124"/>
      <c r="J282" s="124"/>
      <c r="K282" s="124"/>
      <c r="L282" s="124"/>
    </row>
    <row r="283" spans="7:12" x14ac:dyDescent="0.25">
      <c r="G283" s="269"/>
      <c r="I283" s="124"/>
      <c r="J283" s="124"/>
      <c r="K283" s="124"/>
      <c r="L283" s="124"/>
    </row>
    <row r="284" spans="7:12" x14ac:dyDescent="0.25">
      <c r="G284" s="269"/>
      <c r="I284" s="124"/>
      <c r="J284" s="124"/>
      <c r="K284" s="124"/>
      <c r="L284" s="124"/>
    </row>
    <row r="285" spans="7:12" x14ac:dyDescent="0.25">
      <c r="G285" s="269"/>
      <c r="I285" s="124"/>
      <c r="J285" s="124"/>
      <c r="K285" s="124"/>
      <c r="L285" s="124"/>
    </row>
    <row r="286" spans="7:12" x14ac:dyDescent="0.25">
      <c r="G286" s="269"/>
      <c r="I286" s="124"/>
      <c r="J286" s="124"/>
      <c r="K286" s="124"/>
      <c r="L286" s="124"/>
    </row>
    <row r="287" spans="7:12" x14ac:dyDescent="0.25">
      <c r="G287" s="269"/>
      <c r="I287" s="124"/>
      <c r="J287" s="124"/>
      <c r="K287" s="124"/>
      <c r="L287" s="124"/>
    </row>
    <row r="288" spans="7:12" x14ac:dyDescent="0.25">
      <c r="G288" s="269"/>
      <c r="I288" s="124"/>
      <c r="J288" s="124"/>
      <c r="K288" s="124"/>
      <c r="L288" s="124"/>
    </row>
    <row r="289" spans="7:12" x14ac:dyDescent="0.25">
      <c r="G289" s="269"/>
      <c r="I289" s="124"/>
      <c r="J289" s="124"/>
      <c r="K289" s="124"/>
      <c r="L289" s="124"/>
    </row>
    <row r="290" spans="7:12" x14ac:dyDescent="0.25">
      <c r="G290" s="269"/>
      <c r="I290" s="124"/>
      <c r="J290" s="124"/>
      <c r="K290" s="124"/>
      <c r="L290" s="124"/>
    </row>
    <row r="291" spans="7:12" x14ac:dyDescent="0.25">
      <c r="G291" s="269"/>
      <c r="I291" s="124"/>
      <c r="J291" s="124"/>
      <c r="K291" s="124"/>
      <c r="L291" s="124"/>
    </row>
    <row r="292" spans="7:12" x14ac:dyDescent="0.25">
      <c r="G292" s="269"/>
      <c r="I292" s="124"/>
      <c r="J292" s="124"/>
      <c r="K292" s="124"/>
      <c r="L292" s="124"/>
    </row>
    <row r="293" spans="7:12" x14ac:dyDescent="0.25">
      <c r="G293" s="269"/>
      <c r="I293" s="124"/>
      <c r="J293" s="124"/>
      <c r="K293" s="124"/>
      <c r="L293" s="124"/>
    </row>
    <row r="294" spans="7:12" x14ac:dyDescent="0.25">
      <c r="G294" s="269"/>
      <c r="I294" s="124"/>
      <c r="J294" s="124"/>
      <c r="K294" s="124"/>
      <c r="L294" s="124"/>
    </row>
    <row r="295" spans="7:12" x14ac:dyDescent="0.25">
      <c r="G295" s="269"/>
      <c r="I295" s="124"/>
      <c r="J295" s="124"/>
      <c r="K295" s="124"/>
      <c r="L295" s="124"/>
    </row>
    <row r="296" spans="7:12" x14ac:dyDescent="0.25">
      <c r="G296" s="269"/>
      <c r="I296" s="124"/>
      <c r="J296" s="124"/>
      <c r="K296" s="124"/>
      <c r="L296" s="124"/>
    </row>
    <row r="297" spans="7:12" x14ac:dyDescent="0.25">
      <c r="G297" s="269"/>
      <c r="I297" s="124"/>
      <c r="J297" s="124"/>
      <c r="K297" s="124"/>
      <c r="L297" s="124"/>
    </row>
    <row r="298" spans="7:12" x14ac:dyDescent="0.25">
      <c r="G298" s="269"/>
      <c r="I298" s="124"/>
      <c r="J298" s="124"/>
      <c r="K298" s="124"/>
      <c r="L298" s="124"/>
    </row>
    <row r="299" spans="7:12" x14ac:dyDescent="0.25">
      <c r="G299" s="269"/>
      <c r="I299" s="124"/>
      <c r="J299" s="124"/>
      <c r="K299" s="124"/>
      <c r="L299" s="124"/>
    </row>
    <row r="300" spans="7:12" x14ac:dyDescent="0.25">
      <c r="G300" s="269"/>
      <c r="I300" s="124"/>
      <c r="J300" s="124"/>
      <c r="K300" s="124"/>
      <c r="L300" s="124"/>
    </row>
    <row r="301" spans="7:12" x14ac:dyDescent="0.25">
      <c r="G301" s="269"/>
      <c r="I301" s="124"/>
      <c r="J301" s="124"/>
      <c r="K301" s="124"/>
      <c r="L301" s="124"/>
    </row>
    <row r="302" spans="7:12" x14ac:dyDescent="0.25">
      <c r="G302" s="269"/>
      <c r="I302" s="124"/>
      <c r="J302" s="124"/>
      <c r="K302" s="124"/>
      <c r="L302" s="124"/>
    </row>
    <row r="303" spans="7:12" x14ac:dyDescent="0.25">
      <c r="G303" s="269"/>
      <c r="I303" s="124"/>
      <c r="J303" s="124"/>
      <c r="K303" s="124"/>
      <c r="L303" s="124"/>
    </row>
    <row r="304" spans="7:12" x14ac:dyDescent="0.25">
      <c r="G304" s="269"/>
      <c r="I304" s="124"/>
      <c r="J304" s="124"/>
      <c r="K304" s="124"/>
      <c r="L304" s="124"/>
    </row>
    <row r="305" spans="7:12" x14ac:dyDescent="0.25">
      <c r="G305" s="269"/>
      <c r="I305" s="124"/>
      <c r="J305" s="124"/>
      <c r="K305" s="124"/>
      <c r="L305" s="124"/>
    </row>
    <row r="306" spans="7:12" x14ac:dyDescent="0.25">
      <c r="I306" s="124"/>
      <c r="J306" s="124"/>
      <c r="K306" s="124"/>
      <c r="L306" s="124"/>
    </row>
    <row r="307" spans="7:12" x14ac:dyDescent="0.25">
      <c r="I307" s="124"/>
      <c r="J307" s="124"/>
      <c r="K307" s="124"/>
      <c r="L307" s="124"/>
    </row>
    <row r="308" spans="7:12" x14ac:dyDescent="0.25">
      <c r="I308" s="124"/>
      <c r="J308" s="124"/>
      <c r="K308" s="124"/>
      <c r="L308" s="124"/>
    </row>
    <row r="309" spans="7:12" x14ac:dyDescent="0.25">
      <c r="I309" s="124"/>
      <c r="J309" s="124"/>
      <c r="K309" s="124"/>
      <c r="L309" s="124"/>
    </row>
    <row r="310" spans="7:12" x14ac:dyDescent="0.25">
      <c r="I310" s="124"/>
      <c r="J310" s="124"/>
      <c r="K310" s="124"/>
      <c r="L310" s="124"/>
    </row>
    <row r="311" spans="7:12" x14ac:dyDescent="0.25">
      <c r="I311" s="124"/>
      <c r="J311" s="124"/>
      <c r="K311" s="124"/>
      <c r="L311" s="124"/>
    </row>
    <row r="312" spans="7:12" x14ac:dyDescent="0.25">
      <c r="I312" s="124"/>
      <c r="J312" s="124"/>
      <c r="K312" s="124"/>
      <c r="L312" s="124"/>
    </row>
    <row r="313" spans="7:12" x14ac:dyDescent="0.25">
      <c r="I313" s="124"/>
      <c r="J313" s="124"/>
      <c r="K313" s="124"/>
      <c r="L313" s="124"/>
    </row>
    <row r="314" spans="7:12" x14ac:dyDescent="0.25">
      <c r="I314" s="124"/>
      <c r="J314" s="124"/>
      <c r="K314" s="124"/>
      <c r="L314" s="124"/>
    </row>
    <row r="315" spans="7:12" x14ac:dyDescent="0.25">
      <c r="I315" s="124"/>
      <c r="J315" s="124"/>
      <c r="K315" s="124"/>
      <c r="L315" s="124"/>
    </row>
    <row r="316" spans="7:12" x14ac:dyDescent="0.25">
      <c r="I316" s="124"/>
      <c r="J316" s="124"/>
      <c r="K316" s="124"/>
      <c r="L316" s="124"/>
    </row>
    <row r="317" spans="7:12" x14ac:dyDescent="0.25">
      <c r="I317" s="124"/>
      <c r="J317" s="124"/>
      <c r="K317" s="124"/>
      <c r="L317" s="124"/>
    </row>
    <row r="318" spans="7:12" x14ac:dyDescent="0.25">
      <c r="I318" s="124"/>
      <c r="J318" s="124"/>
      <c r="K318" s="124"/>
      <c r="L318" s="124"/>
    </row>
    <row r="319" spans="7:12" x14ac:dyDescent="0.25">
      <c r="I319" s="124"/>
      <c r="J319" s="124"/>
      <c r="K319" s="124"/>
      <c r="L319" s="124"/>
    </row>
    <row r="320" spans="7: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row r="4488" spans="9:12" x14ac:dyDescent="0.25">
      <c r="I4488" s="124"/>
      <c r="J4488" s="124"/>
      <c r="K4488" s="124"/>
      <c r="L4488" s="124"/>
    </row>
    <row r="4489" spans="9:12" x14ac:dyDescent="0.25">
      <c r="I4489" s="124"/>
      <c r="J4489" s="124"/>
      <c r="K4489" s="124"/>
      <c r="L4489" s="124"/>
    </row>
    <row r="4490" spans="9:12" x14ac:dyDescent="0.25">
      <c r="I4490" s="124"/>
      <c r="J4490" s="124"/>
      <c r="K4490" s="124"/>
      <c r="L4490" s="124"/>
    </row>
    <row r="4491" spans="9:12" x14ac:dyDescent="0.25">
      <c r="I4491" s="124"/>
      <c r="J4491" s="124"/>
      <c r="K4491" s="124"/>
      <c r="L4491" s="124"/>
    </row>
    <row r="4492" spans="9:12" x14ac:dyDescent="0.25">
      <c r="I4492" s="124"/>
      <c r="J4492" s="124"/>
      <c r="K4492" s="124"/>
      <c r="L4492" s="124"/>
    </row>
    <row r="4493" spans="9:12" x14ac:dyDescent="0.25">
      <c r="I4493" s="124"/>
      <c r="J4493" s="124"/>
      <c r="K4493" s="124"/>
      <c r="L4493" s="124"/>
    </row>
    <row r="4494" spans="9:12" x14ac:dyDescent="0.25">
      <c r="I4494" s="124"/>
      <c r="J4494" s="124"/>
      <c r="K4494" s="124"/>
      <c r="L4494" s="124"/>
    </row>
    <row r="4495" spans="9:12" x14ac:dyDescent="0.25">
      <c r="I4495" s="124"/>
      <c r="J4495" s="124"/>
      <c r="K4495" s="124"/>
      <c r="L4495" s="124"/>
    </row>
    <row r="4496" spans="9:12" x14ac:dyDescent="0.25">
      <c r="I4496" s="124"/>
      <c r="J4496" s="124"/>
      <c r="K4496" s="124"/>
      <c r="L4496" s="124"/>
    </row>
    <row r="4497" spans="9:12" x14ac:dyDescent="0.25">
      <c r="I4497" s="124"/>
      <c r="J4497" s="124"/>
      <c r="K4497" s="124"/>
      <c r="L4497" s="124"/>
    </row>
    <row r="4498" spans="9:12" x14ac:dyDescent="0.25">
      <c r="I4498" s="124"/>
      <c r="J4498" s="124"/>
      <c r="K4498" s="124"/>
      <c r="L4498" s="124"/>
    </row>
    <row r="4499" spans="9:12" x14ac:dyDescent="0.25">
      <c r="I4499" s="124"/>
      <c r="J4499" s="124"/>
      <c r="K4499" s="124"/>
      <c r="L4499" s="124"/>
    </row>
    <row r="4500" spans="9:12" x14ac:dyDescent="0.25">
      <c r="I4500" s="124"/>
      <c r="J4500" s="124"/>
      <c r="K4500" s="124"/>
      <c r="L4500" s="124"/>
    </row>
    <row r="4501" spans="9:12" x14ac:dyDescent="0.25">
      <c r="I4501" s="124"/>
      <c r="J4501" s="124"/>
      <c r="K4501" s="124"/>
      <c r="L4501" s="124"/>
    </row>
    <row r="4502" spans="9:12" x14ac:dyDescent="0.25">
      <c r="I4502" s="124"/>
      <c r="J4502" s="124"/>
      <c r="K4502" s="124"/>
      <c r="L4502" s="124"/>
    </row>
    <row r="4503" spans="9:12" x14ac:dyDescent="0.25">
      <c r="I4503" s="124"/>
      <c r="J4503" s="124"/>
      <c r="K4503" s="124"/>
      <c r="L4503" s="124"/>
    </row>
    <row r="4504" spans="9:12" x14ac:dyDescent="0.25">
      <c r="I4504" s="124"/>
      <c r="J4504" s="124"/>
      <c r="K4504" s="124"/>
      <c r="L4504" s="124"/>
    </row>
    <row r="4505" spans="9:12" x14ac:dyDescent="0.25">
      <c r="I4505" s="124"/>
      <c r="J4505" s="124"/>
      <c r="K4505" s="124"/>
      <c r="L4505" s="124"/>
    </row>
    <row r="4506" spans="9:12" x14ac:dyDescent="0.25">
      <c r="I4506" s="124"/>
      <c r="J4506" s="124"/>
      <c r="K4506" s="124"/>
      <c r="L4506" s="124"/>
    </row>
    <row r="4507" spans="9:12" x14ac:dyDescent="0.25">
      <c r="I4507" s="124"/>
      <c r="J4507" s="124"/>
      <c r="K4507" s="124"/>
      <c r="L4507" s="124"/>
    </row>
    <row r="4508" spans="9:12" x14ac:dyDescent="0.25">
      <c r="I4508" s="124"/>
      <c r="J4508" s="124"/>
      <c r="K4508" s="124"/>
      <c r="L4508" s="124"/>
    </row>
    <row r="4509" spans="9:12" x14ac:dyDescent="0.25">
      <c r="I4509" s="124"/>
      <c r="J4509" s="124"/>
      <c r="K4509" s="124"/>
      <c r="L4509" s="124"/>
    </row>
    <row r="4510" spans="9:12" x14ac:dyDescent="0.25">
      <c r="I4510" s="124"/>
      <c r="J4510" s="124"/>
      <c r="K4510" s="124"/>
      <c r="L4510" s="124"/>
    </row>
    <row r="4511" spans="9:12" x14ac:dyDescent="0.25">
      <c r="I4511" s="124"/>
      <c r="J4511" s="124"/>
      <c r="K4511" s="124"/>
      <c r="L4511" s="124"/>
    </row>
    <row r="4512" spans="9:12" x14ac:dyDescent="0.25">
      <c r="I4512" s="124"/>
      <c r="J4512" s="124"/>
      <c r="K4512" s="124"/>
      <c r="L4512" s="124"/>
    </row>
    <row r="4513" spans="9:12" x14ac:dyDescent="0.25">
      <c r="I4513" s="124"/>
      <c r="J4513" s="124"/>
      <c r="K4513" s="124"/>
      <c r="L4513" s="124"/>
    </row>
    <row r="4514" spans="9:12" x14ac:dyDescent="0.25">
      <c r="I4514" s="124"/>
      <c r="J4514" s="124"/>
      <c r="K4514" s="124"/>
      <c r="L4514" s="124"/>
    </row>
    <row r="4515" spans="9:12" x14ac:dyDescent="0.25">
      <c r="I4515" s="124"/>
      <c r="J4515" s="124"/>
      <c r="K4515" s="124"/>
      <c r="L4515" s="124"/>
    </row>
    <row r="4516" spans="9:12" x14ac:dyDescent="0.25">
      <c r="I4516" s="124"/>
      <c r="J4516" s="124"/>
      <c r="K4516" s="124"/>
      <c r="L4516" s="124"/>
    </row>
    <row r="4517" spans="9:12" x14ac:dyDescent="0.25">
      <c r="I4517" s="124"/>
      <c r="J4517" s="124"/>
      <c r="K4517" s="124"/>
      <c r="L4517" s="124"/>
    </row>
    <row r="4518" spans="9:12" x14ac:dyDescent="0.25">
      <c r="I4518" s="124"/>
      <c r="J4518" s="124"/>
      <c r="K4518" s="124"/>
      <c r="L4518" s="124"/>
    </row>
    <row r="4519" spans="9:12" x14ac:dyDescent="0.25">
      <c r="I4519" s="124"/>
      <c r="J4519" s="124"/>
      <c r="K4519" s="124"/>
      <c r="L4519" s="124"/>
    </row>
    <row r="4520" spans="9:12" x14ac:dyDescent="0.25">
      <c r="I4520" s="124"/>
      <c r="J4520" s="124"/>
      <c r="K4520" s="124"/>
      <c r="L4520" s="124"/>
    </row>
    <row r="4521" spans="9:12" x14ac:dyDescent="0.25">
      <c r="I4521" s="124"/>
      <c r="J4521" s="124"/>
      <c r="K4521" s="124"/>
      <c r="L4521" s="124"/>
    </row>
    <row r="4522" spans="9:12" x14ac:dyDescent="0.25">
      <c r="I4522" s="124"/>
      <c r="J4522" s="124"/>
      <c r="K4522" s="124"/>
      <c r="L4522" s="124"/>
    </row>
    <row r="4523" spans="9:12" x14ac:dyDescent="0.25">
      <c r="I4523" s="124"/>
      <c r="J4523" s="124"/>
      <c r="K4523" s="124"/>
      <c r="L4523" s="124"/>
    </row>
    <row r="4524" spans="9:12" x14ac:dyDescent="0.25">
      <c r="I4524" s="124"/>
      <c r="J4524" s="124"/>
      <c r="K4524" s="124"/>
      <c r="L4524" s="124"/>
    </row>
    <row r="4525" spans="9:12" x14ac:dyDescent="0.25">
      <c r="I4525" s="124"/>
      <c r="J4525" s="124"/>
      <c r="K4525" s="124"/>
      <c r="L4525" s="124"/>
    </row>
    <row r="4526" spans="9:12" x14ac:dyDescent="0.25">
      <c r="I4526" s="124"/>
      <c r="J4526" s="124"/>
      <c r="K4526" s="124"/>
      <c r="L4526" s="124"/>
    </row>
    <row r="4527" spans="9:12" x14ac:dyDescent="0.25">
      <c r="I4527" s="124"/>
      <c r="J4527" s="124"/>
      <c r="K4527" s="124"/>
      <c r="L4527" s="124"/>
    </row>
    <row r="4528" spans="9:12" x14ac:dyDescent="0.25">
      <c r="I4528" s="124"/>
      <c r="J4528" s="124"/>
      <c r="K4528" s="124"/>
      <c r="L4528" s="124"/>
    </row>
    <row r="4529" spans="9:12" x14ac:dyDescent="0.25">
      <c r="I4529" s="124"/>
      <c r="J4529" s="124"/>
      <c r="K4529" s="124"/>
      <c r="L4529" s="124"/>
    </row>
    <row r="4530" spans="9:12" x14ac:dyDescent="0.25">
      <c r="I4530" s="124"/>
      <c r="J4530" s="124"/>
      <c r="K4530" s="124"/>
      <c r="L4530" s="124"/>
    </row>
    <row r="4531" spans="9:12" x14ac:dyDescent="0.25">
      <c r="I4531" s="124"/>
      <c r="J4531" s="124"/>
      <c r="K4531" s="124"/>
      <c r="L4531" s="124"/>
    </row>
    <row r="4532" spans="9:12" x14ac:dyDescent="0.25">
      <c r="I4532" s="124"/>
      <c r="J4532" s="124"/>
      <c r="K4532" s="124"/>
      <c r="L4532" s="124"/>
    </row>
    <row r="4533" spans="9:12" x14ac:dyDescent="0.25">
      <c r="I4533" s="124"/>
      <c r="J4533" s="124"/>
      <c r="K4533" s="124"/>
      <c r="L4533" s="124"/>
    </row>
    <row r="4534" spans="9:12" x14ac:dyDescent="0.25">
      <c r="I4534" s="124"/>
      <c r="J4534" s="124"/>
      <c r="K4534" s="124"/>
      <c r="L4534" s="124"/>
    </row>
    <row r="4535" spans="9:12" x14ac:dyDescent="0.25">
      <c r="I4535" s="124"/>
      <c r="J4535" s="124"/>
      <c r="K4535" s="124"/>
      <c r="L4535" s="124"/>
    </row>
    <row r="4536" spans="9:12" x14ac:dyDescent="0.25">
      <c r="I4536" s="124"/>
      <c r="J4536" s="124"/>
      <c r="K4536" s="124"/>
      <c r="L4536" s="124"/>
    </row>
    <row r="4537" spans="9:12" x14ac:dyDescent="0.25">
      <c r="I4537" s="124"/>
      <c r="J4537" s="124"/>
      <c r="K4537" s="124"/>
      <c r="L4537" s="124"/>
    </row>
    <row r="4538" spans="9:12" x14ac:dyDescent="0.25">
      <c r="I4538" s="124"/>
      <c r="J4538" s="124"/>
      <c r="K4538" s="124"/>
      <c r="L4538" s="124"/>
    </row>
    <row r="4539" spans="9:12" x14ac:dyDescent="0.25">
      <c r="I4539" s="124"/>
      <c r="J4539" s="124"/>
      <c r="K4539" s="124"/>
      <c r="L4539" s="124"/>
    </row>
    <row r="4540" spans="9:12" x14ac:dyDescent="0.25">
      <c r="I4540" s="124"/>
      <c r="J4540" s="124"/>
      <c r="K4540" s="124"/>
      <c r="L4540" s="124"/>
    </row>
    <row r="4541" spans="9:12" x14ac:dyDescent="0.25">
      <c r="I4541" s="124"/>
      <c r="J4541" s="124"/>
      <c r="K4541" s="124"/>
      <c r="L4541" s="124"/>
    </row>
    <row r="4542" spans="9:12" x14ac:dyDescent="0.25">
      <c r="I4542" s="124"/>
      <c r="J4542" s="124"/>
      <c r="K4542" s="124"/>
      <c r="L4542" s="124"/>
    </row>
    <row r="4543" spans="9:12" x14ac:dyDescent="0.25">
      <c r="I4543" s="124"/>
      <c r="J4543" s="124"/>
      <c r="K4543" s="124"/>
      <c r="L4543" s="124"/>
    </row>
    <row r="4544" spans="9:12" x14ac:dyDescent="0.25">
      <c r="I4544" s="124"/>
      <c r="J4544" s="124"/>
      <c r="K4544" s="124"/>
      <c r="L4544" s="124"/>
    </row>
    <row r="4545" spans="9:12" x14ac:dyDescent="0.25">
      <c r="I4545" s="124"/>
      <c r="J4545" s="124"/>
      <c r="K4545" s="124"/>
      <c r="L4545" s="124"/>
    </row>
    <row r="4546" spans="9:12" x14ac:dyDescent="0.25">
      <c r="I4546" s="124"/>
      <c r="J4546" s="124"/>
      <c r="K4546" s="124"/>
      <c r="L4546" s="124"/>
    </row>
    <row r="4547" spans="9:12" x14ac:dyDescent="0.25">
      <c r="I4547" s="124"/>
      <c r="J4547" s="124"/>
      <c r="K4547" s="124"/>
      <c r="L4547" s="124"/>
    </row>
    <row r="4548" spans="9:12" x14ac:dyDescent="0.25">
      <c r="I4548" s="124"/>
      <c r="J4548" s="124"/>
      <c r="K4548" s="124"/>
      <c r="L4548" s="124"/>
    </row>
    <row r="4549" spans="9:12" x14ac:dyDescent="0.25">
      <c r="I4549" s="124"/>
      <c r="J4549" s="124"/>
      <c r="K4549" s="124"/>
      <c r="L4549" s="124"/>
    </row>
    <row r="4550" spans="9:12" x14ac:dyDescent="0.25">
      <c r="I4550" s="124"/>
      <c r="J4550" s="124"/>
      <c r="K4550" s="124"/>
      <c r="L4550" s="124"/>
    </row>
    <row r="4551" spans="9:12" x14ac:dyDescent="0.25">
      <c r="I4551" s="124"/>
      <c r="J4551" s="124"/>
      <c r="K4551" s="124"/>
      <c r="L4551" s="124"/>
    </row>
    <row r="4552" spans="9:12" x14ac:dyDescent="0.25">
      <c r="I4552" s="124"/>
      <c r="J4552" s="124"/>
      <c r="K4552" s="124"/>
      <c r="L4552" s="124"/>
    </row>
    <row r="4553" spans="9:12" x14ac:dyDescent="0.25">
      <c r="I4553" s="124"/>
      <c r="J4553" s="124"/>
      <c r="K4553" s="124"/>
      <c r="L4553" s="124"/>
    </row>
    <row r="4554" spans="9:12" x14ac:dyDescent="0.25">
      <c r="I4554" s="124"/>
      <c r="J4554" s="124"/>
      <c r="K4554" s="124"/>
      <c r="L4554" s="124"/>
    </row>
    <row r="4555" spans="9:12" x14ac:dyDescent="0.25">
      <c r="I4555" s="124"/>
      <c r="J4555" s="124"/>
      <c r="K4555" s="124"/>
      <c r="L4555" s="124"/>
    </row>
    <row r="4556" spans="9:12" x14ac:dyDescent="0.25">
      <c r="I4556" s="124"/>
      <c r="J4556" s="124"/>
      <c r="K4556" s="124"/>
      <c r="L4556" s="124"/>
    </row>
    <row r="4557" spans="9:12" x14ac:dyDescent="0.25">
      <c r="I4557" s="124"/>
      <c r="J4557" s="124"/>
      <c r="K4557" s="124"/>
      <c r="L4557" s="124"/>
    </row>
    <row r="4558" spans="9:12" x14ac:dyDescent="0.25">
      <c r="I4558" s="124"/>
      <c r="J4558" s="124"/>
      <c r="K4558" s="124"/>
      <c r="L4558" s="124"/>
    </row>
    <row r="4559" spans="9:12" x14ac:dyDescent="0.25">
      <c r="I4559" s="124"/>
      <c r="J4559" s="124"/>
      <c r="K4559" s="124"/>
      <c r="L4559" s="124"/>
    </row>
    <row r="4560" spans="9:12" x14ac:dyDescent="0.25">
      <c r="I4560" s="124"/>
      <c r="J4560" s="124"/>
      <c r="K4560" s="124"/>
      <c r="L4560" s="124"/>
    </row>
    <row r="4561" spans="9:12" x14ac:dyDescent="0.25">
      <c r="I4561" s="124"/>
      <c r="J4561" s="124"/>
      <c r="K4561" s="124"/>
      <c r="L4561" s="124"/>
    </row>
    <row r="4562" spans="9:12" x14ac:dyDescent="0.25">
      <c r="I4562" s="124"/>
      <c r="J4562" s="124"/>
      <c r="K4562" s="124"/>
      <c r="L4562" s="124"/>
    </row>
    <row r="4563" spans="9:12" x14ac:dyDescent="0.25">
      <c r="I4563" s="124"/>
      <c r="J4563" s="124"/>
      <c r="K4563" s="124"/>
      <c r="L4563" s="124"/>
    </row>
    <row r="4564" spans="9:12" x14ac:dyDescent="0.25">
      <c r="I4564" s="124"/>
      <c r="J4564" s="124"/>
      <c r="K4564" s="124"/>
      <c r="L4564" s="124"/>
    </row>
    <row r="4565" spans="9:12" x14ac:dyDescent="0.25">
      <c r="I4565" s="124"/>
      <c r="J4565" s="124"/>
      <c r="K4565" s="124"/>
      <c r="L4565" s="124"/>
    </row>
    <row r="4566" spans="9:12" x14ac:dyDescent="0.25">
      <c r="I4566" s="124"/>
      <c r="J4566" s="124"/>
      <c r="K4566" s="124"/>
      <c r="L4566" s="124"/>
    </row>
    <row r="4567" spans="9:12" x14ac:dyDescent="0.25">
      <c r="I4567" s="124"/>
      <c r="J4567" s="124"/>
      <c r="K4567" s="124"/>
      <c r="L4567" s="124"/>
    </row>
    <row r="4568" spans="9:12" x14ac:dyDescent="0.25">
      <c r="I4568" s="124"/>
      <c r="J4568" s="124"/>
      <c r="K4568" s="124"/>
      <c r="L4568" s="124"/>
    </row>
    <row r="4569" spans="9:12" x14ac:dyDescent="0.25">
      <c r="I4569" s="124"/>
      <c r="J4569" s="124"/>
      <c r="K4569" s="124"/>
      <c r="L4569" s="124"/>
    </row>
    <row r="4570" spans="9:12" x14ac:dyDescent="0.25">
      <c r="I4570" s="124"/>
      <c r="J4570" s="124"/>
      <c r="K4570" s="124"/>
      <c r="L4570" s="124"/>
    </row>
    <row r="4571" spans="9:12" x14ac:dyDescent="0.25">
      <c r="I4571" s="124"/>
      <c r="J4571" s="124"/>
      <c r="K4571" s="124"/>
      <c r="L4571" s="124"/>
    </row>
    <row r="4572" spans="9:12" x14ac:dyDescent="0.25">
      <c r="I4572" s="124"/>
      <c r="J4572" s="124"/>
      <c r="K4572" s="124"/>
      <c r="L4572" s="124"/>
    </row>
    <row r="4573" spans="9:12" x14ac:dyDescent="0.25">
      <c r="I4573" s="124"/>
      <c r="J4573" s="124"/>
      <c r="K4573" s="124"/>
      <c r="L4573" s="124"/>
    </row>
    <row r="4574" spans="9:12" x14ac:dyDescent="0.25">
      <c r="I4574" s="124"/>
      <c r="J4574" s="124"/>
      <c r="K4574" s="124"/>
      <c r="L4574" s="124"/>
    </row>
    <row r="4575" spans="9:12" x14ac:dyDescent="0.25">
      <c r="I4575" s="124"/>
      <c r="J4575" s="124"/>
      <c r="K4575" s="124"/>
      <c r="L4575" s="124"/>
    </row>
    <row r="4576" spans="9:12" x14ac:dyDescent="0.25">
      <c r="I4576" s="124"/>
      <c r="J4576" s="124"/>
      <c r="K4576" s="124"/>
      <c r="L4576" s="124"/>
    </row>
    <row r="4577" spans="9:12" x14ac:dyDescent="0.25">
      <c r="I4577" s="124"/>
      <c r="J4577" s="124"/>
      <c r="K4577" s="124"/>
      <c r="L4577" s="124"/>
    </row>
    <row r="4578" spans="9:12" x14ac:dyDescent="0.25">
      <c r="I4578" s="124"/>
      <c r="J4578" s="124"/>
      <c r="K4578" s="124"/>
      <c r="L4578" s="124"/>
    </row>
    <row r="4579" spans="9:12" x14ac:dyDescent="0.25">
      <c r="I4579" s="124"/>
      <c r="J4579" s="124"/>
      <c r="K4579" s="124"/>
      <c r="L4579" s="124"/>
    </row>
    <row r="4580" spans="9:12" x14ac:dyDescent="0.25">
      <c r="I4580" s="124"/>
      <c r="J4580" s="124"/>
      <c r="K4580" s="124"/>
      <c r="L4580" s="124"/>
    </row>
    <row r="4581" spans="9:12" x14ac:dyDescent="0.25">
      <c r="I4581" s="124"/>
      <c r="J4581" s="124"/>
      <c r="K4581" s="124"/>
      <c r="L4581" s="124"/>
    </row>
    <row r="4582" spans="9:12" x14ac:dyDescent="0.25">
      <c r="I4582" s="124"/>
      <c r="J4582" s="124"/>
      <c r="K4582" s="124"/>
      <c r="L4582" s="124"/>
    </row>
    <row r="4583" spans="9:12" x14ac:dyDescent="0.25">
      <c r="I4583" s="124"/>
      <c r="J4583" s="124"/>
      <c r="K4583" s="124"/>
      <c r="L4583" s="124"/>
    </row>
    <row r="4584" spans="9:12" x14ac:dyDescent="0.25">
      <c r="I4584" s="124"/>
      <c r="J4584" s="124"/>
      <c r="K4584" s="124"/>
      <c r="L4584" s="124"/>
    </row>
    <row r="4585" spans="9:12" x14ac:dyDescent="0.25">
      <c r="I4585" s="124"/>
      <c r="J4585" s="124"/>
      <c r="K4585" s="124"/>
      <c r="L4585" s="124"/>
    </row>
    <row r="4586" spans="9:12" x14ac:dyDescent="0.25">
      <c r="I4586" s="124"/>
      <c r="J4586" s="124"/>
      <c r="K4586" s="124"/>
      <c r="L4586" s="124"/>
    </row>
    <row r="4587" spans="9:12" x14ac:dyDescent="0.25">
      <c r="I4587" s="124"/>
      <c r="J4587" s="124"/>
      <c r="K4587" s="124"/>
      <c r="L4587" s="124"/>
    </row>
    <row r="4588" spans="9:12" x14ac:dyDescent="0.25">
      <c r="I4588" s="124"/>
      <c r="J4588" s="124"/>
      <c r="K4588" s="124"/>
      <c r="L4588" s="124"/>
    </row>
    <row r="4589" spans="9:12" x14ac:dyDescent="0.25">
      <c r="I4589" s="124"/>
      <c r="J4589" s="124"/>
      <c r="K4589" s="124"/>
      <c r="L4589" s="124"/>
    </row>
  </sheetData>
  <autoFilter ref="A1:N208"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177D-EF14-4AC0-9AA0-FC73CA8B8AC7}">
  <dimension ref="A1:N4510"/>
  <sheetViews>
    <sheetView topLeftCell="E57" zoomScale="110" zoomScaleNormal="85" workbookViewId="0">
      <selection activeCell="J61" sqref="J61"/>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85" t="s">
        <v>45</v>
      </c>
      <c r="B1" s="985"/>
      <c r="C1" s="985"/>
      <c r="D1" s="985"/>
      <c r="E1" s="985"/>
      <c r="F1" s="985"/>
      <c r="G1" s="985"/>
      <c r="H1" s="985"/>
      <c r="I1" s="985"/>
      <c r="J1" s="985"/>
      <c r="K1" s="985"/>
      <c r="L1" s="985"/>
      <c r="M1" s="985"/>
      <c r="N1" s="985"/>
    </row>
    <row r="2" spans="1:14" s="85" customFormat="1" ht="18.75" x14ac:dyDescent="0.25">
      <c r="A2" s="986" t="s">
        <v>75</v>
      </c>
      <c r="B2" s="986"/>
      <c r="C2" s="986"/>
      <c r="D2" s="986"/>
      <c r="E2" s="986"/>
      <c r="F2" s="986"/>
      <c r="G2" s="986"/>
      <c r="H2" s="986"/>
      <c r="I2" s="986"/>
      <c r="J2" s="986"/>
      <c r="K2" s="986"/>
      <c r="L2" s="986"/>
      <c r="M2" s="986"/>
      <c r="N2" s="986"/>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25">
        <v>44228</v>
      </c>
      <c r="B4" s="326" t="s">
        <v>394</v>
      </c>
      <c r="C4" s="336"/>
      <c r="D4" s="337"/>
      <c r="E4" s="323">
        <v>0</v>
      </c>
      <c r="F4" s="323">
        <v>0</v>
      </c>
      <c r="G4" s="323">
        <v>0</v>
      </c>
      <c r="H4" s="315"/>
      <c r="I4" s="275" t="s">
        <v>18</v>
      </c>
      <c r="J4" s="324"/>
      <c r="K4" s="324"/>
      <c r="L4" s="324"/>
      <c r="M4" s="259"/>
      <c r="N4" s="260"/>
    </row>
    <row r="5" spans="1:14" x14ac:dyDescent="0.25">
      <c r="A5" s="278">
        <v>44247</v>
      </c>
      <c r="B5" s="279" t="s">
        <v>395</v>
      </c>
      <c r="C5" s="279" t="s">
        <v>51</v>
      </c>
      <c r="D5" s="279" t="s">
        <v>93</v>
      </c>
      <c r="E5" s="283"/>
      <c r="F5" s="283">
        <v>60000</v>
      </c>
      <c r="G5" s="828">
        <f>G4-E5+F5</f>
        <v>60000</v>
      </c>
      <c r="H5" s="280" t="s">
        <v>446</v>
      </c>
      <c r="I5" s="280" t="s">
        <v>18</v>
      </c>
      <c r="J5" s="280" t="s">
        <v>462</v>
      </c>
      <c r="K5" s="280" t="s">
        <v>74</v>
      </c>
      <c r="L5" s="280" t="s">
        <v>63</v>
      </c>
      <c r="M5" s="280"/>
      <c r="N5" s="882"/>
    </row>
    <row r="6" spans="1:14" x14ac:dyDescent="0.25">
      <c r="A6" s="217">
        <v>44248</v>
      </c>
      <c r="B6" s="218" t="s">
        <v>459</v>
      </c>
      <c r="C6" s="218" t="s">
        <v>272</v>
      </c>
      <c r="D6" s="218" t="s">
        <v>93</v>
      </c>
      <c r="E6" s="209">
        <v>12000</v>
      </c>
      <c r="F6" s="209"/>
      <c r="G6" s="270">
        <f>G5-E6+F6</f>
        <v>48000</v>
      </c>
      <c r="H6" s="216" t="s">
        <v>446</v>
      </c>
      <c r="I6" s="216" t="s">
        <v>18</v>
      </c>
      <c r="J6" s="216" t="s">
        <v>564</v>
      </c>
      <c r="K6" s="216" t="s">
        <v>74</v>
      </c>
      <c r="L6" s="216" t="s">
        <v>63</v>
      </c>
      <c r="M6" s="216"/>
      <c r="N6" s="218"/>
    </row>
    <row r="7" spans="1:14" x14ac:dyDescent="0.25">
      <c r="A7" s="217">
        <v>44248</v>
      </c>
      <c r="B7" s="218" t="s">
        <v>279</v>
      </c>
      <c r="C7" s="218" t="s">
        <v>272</v>
      </c>
      <c r="D7" s="218" t="s">
        <v>93</v>
      </c>
      <c r="E7" s="209">
        <v>8000</v>
      </c>
      <c r="F7" s="209"/>
      <c r="G7" s="270">
        <f t="shared" ref="G7:G12" si="0">G6-E7+F7</f>
        <v>40000</v>
      </c>
      <c r="H7" s="216" t="s">
        <v>446</v>
      </c>
      <c r="I7" s="216" t="s">
        <v>18</v>
      </c>
      <c r="J7" s="216" t="s">
        <v>462</v>
      </c>
      <c r="K7" s="216" t="s">
        <v>74</v>
      </c>
      <c r="L7" s="216" t="s">
        <v>63</v>
      </c>
      <c r="M7" s="216"/>
      <c r="N7" s="218"/>
    </row>
    <row r="8" spans="1:14" x14ac:dyDescent="0.25">
      <c r="A8" s="217">
        <v>44248</v>
      </c>
      <c r="B8" s="218" t="s">
        <v>460</v>
      </c>
      <c r="C8" s="218" t="s">
        <v>272</v>
      </c>
      <c r="D8" s="218" t="s">
        <v>93</v>
      </c>
      <c r="E8" s="209">
        <v>6000</v>
      </c>
      <c r="F8" s="209"/>
      <c r="G8" s="270">
        <f t="shared" si="0"/>
        <v>34000</v>
      </c>
      <c r="H8" s="216" t="s">
        <v>446</v>
      </c>
      <c r="I8" s="216" t="s">
        <v>18</v>
      </c>
      <c r="J8" s="216" t="s">
        <v>462</v>
      </c>
      <c r="K8" s="216" t="s">
        <v>74</v>
      </c>
      <c r="L8" s="216" t="s">
        <v>63</v>
      </c>
      <c r="M8" s="216"/>
      <c r="N8" s="218"/>
    </row>
    <row r="9" spans="1:14" x14ac:dyDescent="0.25">
      <c r="A9" s="217">
        <v>44248</v>
      </c>
      <c r="B9" s="218" t="s">
        <v>461</v>
      </c>
      <c r="C9" s="218" t="s">
        <v>272</v>
      </c>
      <c r="D9" s="218" t="s">
        <v>93</v>
      </c>
      <c r="E9" s="209">
        <v>5000</v>
      </c>
      <c r="F9" s="209"/>
      <c r="G9" s="270">
        <f t="shared" si="0"/>
        <v>29000</v>
      </c>
      <c r="H9" s="216" t="s">
        <v>446</v>
      </c>
      <c r="I9" s="216" t="s">
        <v>18</v>
      </c>
      <c r="J9" s="216" t="s">
        <v>462</v>
      </c>
      <c r="K9" s="216" t="s">
        <v>74</v>
      </c>
      <c r="L9" s="216" t="s">
        <v>63</v>
      </c>
      <c r="M9" s="216"/>
      <c r="N9" s="218"/>
    </row>
    <row r="10" spans="1:14" x14ac:dyDescent="0.25">
      <c r="A10" s="222">
        <v>44249</v>
      </c>
      <c r="B10" s="218" t="s">
        <v>508</v>
      </c>
      <c r="C10" s="218" t="s">
        <v>272</v>
      </c>
      <c r="D10" s="218" t="s">
        <v>93</v>
      </c>
      <c r="E10" s="209">
        <v>32000</v>
      </c>
      <c r="F10" s="209"/>
      <c r="G10" s="270">
        <f>G9-E10+F10</f>
        <v>-3000</v>
      </c>
      <c r="H10" s="216" t="s">
        <v>446</v>
      </c>
      <c r="I10" s="216" t="s">
        <v>18</v>
      </c>
      <c r="J10" s="216" t="s">
        <v>565</v>
      </c>
      <c r="K10" s="216" t="s">
        <v>74</v>
      </c>
      <c r="L10" s="216" t="s">
        <v>63</v>
      </c>
      <c r="M10" s="216"/>
      <c r="N10" s="218"/>
    </row>
    <row r="11" spans="1:14" x14ac:dyDescent="0.25">
      <c r="A11" s="222">
        <v>44249</v>
      </c>
      <c r="B11" s="218" t="s">
        <v>171</v>
      </c>
      <c r="C11" s="218" t="s">
        <v>68</v>
      </c>
      <c r="D11" s="218" t="s">
        <v>93</v>
      </c>
      <c r="E11" s="209">
        <v>4000</v>
      </c>
      <c r="F11" s="209"/>
      <c r="G11" s="270">
        <f>G10-E11+F11</f>
        <v>-7000</v>
      </c>
      <c r="H11" s="216" t="s">
        <v>446</v>
      </c>
      <c r="I11" s="216" t="s">
        <v>18</v>
      </c>
      <c r="J11" s="298" t="s">
        <v>468</v>
      </c>
      <c r="K11" s="216" t="s">
        <v>74</v>
      </c>
      <c r="L11" s="216" t="s">
        <v>63</v>
      </c>
      <c r="M11" s="216"/>
      <c r="N11" s="218" t="s">
        <v>509</v>
      </c>
    </row>
    <row r="12" spans="1:14" x14ac:dyDescent="0.25">
      <c r="A12" s="877">
        <v>44249</v>
      </c>
      <c r="B12" s="280" t="s">
        <v>395</v>
      </c>
      <c r="C12" s="280" t="s">
        <v>51</v>
      </c>
      <c r="D12" s="279" t="s">
        <v>93</v>
      </c>
      <c r="E12" s="283"/>
      <c r="F12" s="283">
        <v>60000</v>
      </c>
      <c r="G12" s="828">
        <f t="shared" si="0"/>
        <v>53000</v>
      </c>
      <c r="H12" s="280" t="s">
        <v>446</v>
      </c>
      <c r="I12" s="280" t="s">
        <v>18</v>
      </c>
      <c r="J12" s="280" t="s">
        <v>463</v>
      </c>
      <c r="K12" s="280" t="s">
        <v>74</v>
      </c>
      <c r="L12" s="280" t="s">
        <v>63</v>
      </c>
      <c r="M12" s="280"/>
      <c r="N12" s="279"/>
    </row>
    <row r="13" spans="1:14" x14ac:dyDescent="0.25">
      <c r="A13" s="222">
        <v>44250</v>
      </c>
      <c r="B13" s="216" t="s">
        <v>459</v>
      </c>
      <c r="C13" s="216" t="s">
        <v>272</v>
      </c>
      <c r="D13" s="218" t="s">
        <v>93</v>
      </c>
      <c r="E13" s="209">
        <v>8000</v>
      </c>
      <c r="F13" s="209"/>
      <c r="G13" s="270">
        <f>G12-E13+F13</f>
        <v>45000</v>
      </c>
      <c r="H13" s="216" t="s">
        <v>446</v>
      </c>
      <c r="I13" s="216" t="s">
        <v>18</v>
      </c>
      <c r="J13" s="216" t="s">
        <v>463</v>
      </c>
      <c r="K13" s="216" t="s">
        <v>74</v>
      </c>
      <c r="L13" s="216" t="s">
        <v>63</v>
      </c>
      <c r="M13" s="216"/>
      <c r="N13" s="218"/>
    </row>
    <row r="14" spans="1:14" x14ac:dyDescent="0.25">
      <c r="A14" s="222">
        <v>44250</v>
      </c>
      <c r="B14" s="216" t="s">
        <v>279</v>
      </c>
      <c r="C14" s="216" t="s">
        <v>272</v>
      </c>
      <c r="D14" s="218" t="s">
        <v>93</v>
      </c>
      <c r="E14" s="209">
        <v>16000</v>
      </c>
      <c r="F14" s="209"/>
      <c r="G14" s="270">
        <f t="shared" ref="G14:G45" si="1">G13-E14+F14</f>
        <v>29000</v>
      </c>
      <c r="H14" s="216" t="s">
        <v>446</v>
      </c>
      <c r="I14" s="216" t="s">
        <v>18</v>
      </c>
      <c r="J14" s="216" t="s">
        <v>580</v>
      </c>
      <c r="K14" s="216" t="s">
        <v>74</v>
      </c>
      <c r="L14" s="216" t="s">
        <v>63</v>
      </c>
      <c r="M14" s="216"/>
      <c r="N14" s="218"/>
    </row>
    <row r="15" spans="1:14" x14ac:dyDescent="0.25">
      <c r="A15" s="222">
        <v>44250</v>
      </c>
      <c r="B15" s="216" t="s">
        <v>460</v>
      </c>
      <c r="C15" s="216" t="s">
        <v>272</v>
      </c>
      <c r="D15" s="218" t="s">
        <v>93</v>
      </c>
      <c r="E15" s="209">
        <v>5000</v>
      </c>
      <c r="F15" s="209"/>
      <c r="G15" s="270">
        <f t="shared" si="1"/>
        <v>24000</v>
      </c>
      <c r="H15" s="216" t="s">
        <v>446</v>
      </c>
      <c r="I15" s="216" t="s">
        <v>18</v>
      </c>
      <c r="J15" s="216" t="s">
        <v>463</v>
      </c>
      <c r="K15" s="216" t="s">
        <v>74</v>
      </c>
      <c r="L15" s="216" t="s">
        <v>63</v>
      </c>
      <c r="M15" s="216"/>
      <c r="N15" s="218"/>
    </row>
    <row r="16" spans="1:14" x14ac:dyDescent="0.25">
      <c r="A16" s="222">
        <v>44250</v>
      </c>
      <c r="B16" s="216" t="s">
        <v>171</v>
      </c>
      <c r="C16" s="216" t="s">
        <v>68</v>
      </c>
      <c r="D16" s="218" t="s">
        <v>93</v>
      </c>
      <c r="E16" s="209">
        <v>4000</v>
      </c>
      <c r="F16" s="209"/>
      <c r="G16" s="270">
        <f t="shared" si="1"/>
        <v>20000</v>
      </c>
      <c r="H16" s="216" t="s">
        <v>446</v>
      </c>
      <c r="I16" s="216" t="s">
        <v>18</v>
      </c>
      <c r="J16" s="298" t="s">
        <v>468</v>
      </c>
      <c r="K16" s="216" t="s">
        <v>74</v>
      </c>
      <c r="L16" s="216" t="s">
        <v>63</v>
      </c>
      <c r="M16" s="216"/>
      <c r="N16" s="218" t="s">
        <v>509</v>
      </c>
    </row>
    <row r="17" spans="1:14" x14ac:dyDescent="0.25">
      <c r="A17" s="222">
        <v>44251</v>
      </c>
      <c r="B17" s="216" t="s">
        <v>171</v>
      </c>
      <c r="C17" s="216" t="s">
        <v>68</v>
      </c>
      <c r="D17" s="218" t="s">
        <v>93</v>
      </c>
      <c r="E17" s="209">
        <v>6000</v>
      </c>
      <c r="F17" s="209"/>
      <c r="G17" s="270">
        <f t="shared" si="1"/>
        <v>14000</v>
      </c>
      <c r="H17" s="216" t="s">
        <v>446</v>
      </c>
      <c r="I17" s="216" t="s">
        <v>18</v>
      </c>
      <c r="J17" s="298" t="s">
        <v>468</v>
      </c>
      <c r="K17" s="216" t="s">
        <v>74</v>
      </c>
      <c r="L17" s="216" t="s">
        <v>63</v>
      </c>
      <c r="M17" s="216"/>
      <c r="N17" s="218" t="s">
        <v>509</v>
      </c>
    </row>
    <row r="18" spans="1:14" x14ac:dyDescent="0.25">
      <c r="A18" s="222">
        <v>44251</v>
      </c>
      <c r="B18" s="216" t="s">
        <v>459</v>
      </c>
      <c r="C18" s="216" t="s">
        <v>272</v>
      </c>
      <c r="D18" s="218" t="s">
        <v>93</v>
      </c>
      <c r="E18" s="209">
        <v>8000</v>
      </c>
      <c r="F18" s="209"/>
      <c r="G18" s="270">
        <f t="shared" si="1"/>
        <v>6000</v>
      </c>
      <c r="H18" s="216" t="s">
        <v>446</v>
      </c>
      <c r="I18" s="216" t="s">
        <v>18</v>
      </c>
      <c r="J18" s="216" t="s">
        <v>463</v>
      </c>
      <c r="K18" s="216" t="s">
        <v>74</v>
      </c>
      <c r="L18" s="216" t="s">
        <v>63</v>
      </c>
      <c r="M18" s="216"/>
      <c r="N18" s="218"/>
    </row>
    <row r="19" spans="1:14" x14ac:dyDescent="0.25">
      <c r="A19" s="222">
        <v>44251</v>
      </c>
      <c r="B19" s="216" t="s">
        <v>279</v>
      </c>
      <c r="C19" s="216" t="s">
        <v>272</v>
      </c>
      <c r="D19" s="218" t="s">
        <v>93</v>
      </c>
      <c r="E19" s="209">
        <v>16000</v>
      </c>
      <c r="F19" s="209"/>
      <c r="G19" s="270">
        <f t="shared" si="1"/>
        <v>-10000</v>
      </c>
      <c r="H19" s="216" t="s">
        <v>446</v>
      </c>
      <c r="I19" s="216" t="s">
        <v>18</v>
      </c>
      <c r="J19" s="216" t="s">
        <v>581</v>
      </c>
      <c r="K19" s="216" t="s">
        <v>74</v>
      </c>
      <c r="L19" s="216" t="s">
        <v>63</v>
      </c>
      <c r="M19" s="216"/>
      <c r="N19" s="218"/>
    </row>
    <row r="20" spans="1:14" x14ac:dyDescent="0.25">
      <c r="A20" s="222">
        <v>44251</v>
      </c>
      <c r="B20" s="216" t="s">
        <v>461</v>
      </c>
      <c r="C20" s="216" t="s">
        <v>272</v>
      </c>
      <c r="D20" s="218" t="s">
        <v>93</v>
      </c>
      <c r="E20" s="209">
        <v>6000</v>
      </c>
      <c r="F20" s="209"/>
      <c r="G20" s="270">
        <f t="shared" si="1"/>
        <v>-16000</v>
      </c>
      <c r="H20" s="216" t="s">
        <v>446</v>
      </c>
      <c r="I20" s="216" t="s">
        <v>18</v>
      </c>
      <c r="J20" s="216" t="s">
        <v>463</v>
      </c>
      <c r="K20" s="216" t="s">
        <v>74</v>
      </c>
      <c r="L20" s="216" t="s">
        <v>63</v>
      </c>
      <c r="M20" s="216"/>
      <c r="N20" s="218"/>
    </row>
    <row r="21" spans="1:14" x14ac:dyDescent="0.25">
      <c r="A21" s="278">
        <v>44252</v>
      </c>
      <c r="B21" s="279" t="s">
        <v>108</v>
      </c>
      <c r="C21" s="279" t="s">
        <v>51</v>
      </c>
      <c r="D21" s="279" t="s">
        <v>93</v>
      </c>
      <c r="E21" s="441"/>
      <c r="F21" s="283">
        <v>60000</v>
      </c>
      <c r="G21" s="828">
        <f>G20-E21+F21</f>
        <v>44000</v>
      </c>
      <c r="H21" s="280" t="s">
        <v>446</v>
      </c>
      <c r="I21" s="280" t="s">
        <v>18</v>
      </c>
      <c r="J21" s="280" t="s">
        <v>463</v>
      </c>
      <c r="K21" s="280" t="s">
        <v>74</v>
      </c>
      <c r="L21" s="280" t="s">
        <v>63</v>
      </c>
      <c r="M21" s="280"/>
      <c r="N21" s="279"/>
    </row>
    <row r="22" spans="1:14" x14ac:dyDescent="0.25">
      <c r="A22" s="217">
        <v>44252</v>
      </c>
      <c r="B22" s="218" t="s">
        <v>459</v>
      </c>
      <c r="C22" s="218" t="s">
        <v>272</v>
      </c>
      <c r="D22" s="218" t="s">
        <v>93</v>
      </c>
      <c r="E22" s="270">
        <v>7000</v>
      </c>
      <c r="F22" s="209"/>
      <c r="G22" s="270">
        <f t="shared" si="1"/>
        <v>37000</v>
      </c>
      <c r="H22" s="216" t="s">
        <v>446</v>
      </c>
      <c r="I22" s="216" t="s">
        <v>18</v>
      </c>
      <c r="J22" s="216" t="s">
        <v>463</v>
      </c>
      <c r="K22" s="216" t="s">
        <v>74</v>
      </c>
      <c r="L22" s="216" t="s">
        <v>63</v>
      </c>
      <c r="M22" s="216"/>
      <c r="N22" s="218"/>
    </row>
    <row r="23" spans="1:14" x14ac:dyDescent="0.25">
      <c r="A23" s="217">
        <v>44252</v>
      </c>
      <c r="B23" s="218" t="s">
        <v>279</v>
      </c>
      <c r="C23" s="218" t="s">
        <v>272</v>
      </c>
      <c r="D23" s="218" t="s">
        <v>93</v>
      </c>
      <c r="E23" s="270">
        <v>18000</v>
      </c>
      <c r="F23" s="209"/>
      <c r="G23" s="270">
        <f t="shared" si="1"/>
        <v>19000</v>
      </c>
      <c r="H23" s="216" t="s">
        <v>446</v>
      </c>
      <c r="I23" s="216" t="s">
        <v>18</v>
      </c>
      <c r="J23" s="216" t="s">
        <v>582</v>
      </c>
      <c r="K23" s="216" t="s">
        <v>74</v>
      </c>
      <c r="L23" s="216" t="s">
        <v>63</v>
      </c>
      <c r="M23" s="216"/>
      <c r="N23" s="218"/>
    </row>
    <row r="24" spans="1:14" x14ac:dyDescent="0.25">
      <c r="A24" s="217">
        <v>44252</v>
      </c>
      <c r="B24" s="218" t="s">
        <v>171</v>
      </c>
      <c r="C24" s="218" t="s">
        <v>68</v>
      </c>
      <c r="D24" s="218" t="s">
        <v>93</v>
      </c>
      <c r="E24" s="270">
        <v>3000</v>
      </c>
      <c r="F24" s="209"/>
      <c r="G24" s="270">
        <f t="shared" si="1"/>
        <v>16000</v>
      </c>
      <c r="H24" s="216" t="s">
        <v>446</v>
      </c>
      <c r="I24" s="216" t="s">
        <v>18</v>
      </c>
      <c r="J24" s="298" t="s">
        <v>468</v>
      </c>
      <c r="K24" s="216" t="s">
        <v>74</v>
      </c>
      <c r="L24" s="216" t="s">
        <v>63</v>
      </c>
      <c r="M24" s="216"/>
      <c r="N24" s="218"/>
    </row>
    <row r="25" spans="1:14" x14ac:dyDescent="0.25">
      <c r="A25" s="48">
        <v>44252</v>
      </c>
      <c r="B25" s="530" t="s">
        <v>108</v>
      </c>
      <c r="C25" s="530" t="s">
        <v>51</v>
      </c>
      <c r="D25" s="530" t="s">
        <v>93</v>
      </c>
      <c r="E25" s="791"/>
      <c r="F25" s="209">
        <v>500000</v>
      </c>
      <c r="G25" s="270">
        <f t="shared" si="1"/>
        <v>516000</v>
      </c>
      <c r="H25" s="216" t="s">
        <v>446</v>
      </c>
      <c r="I25" s="216" t="s">
        <v>18</v>
      </c>
      <c r="J25" s="298" t="s">
        <v>469</v>
      </c>
      <c r="K25" s="216" t="s">
        <v>74</v>
      </c>
      <c r="L25" s="216" t="s">
        <v>63</v>
      </c>
      <c r="M25" s="216"/>
      <c r="N25" s="218"/>
    </row>
    <row r="26" spans="1:14" x14ac:dyDescent="0.25">
      <c r="A26" s="48">
        <v>44252</v>
      </c>
      <c r="B26" s="530" t="s">
        <v>108</v>
      </c>
      <c r="C26" s="530" t="s">
        <v>51</v>
      </c>
      <c r="D26" s="530" t="s">
        <v>93</v>
      </c>
      <c r="E26" s="791"/>
      <c r="F26" s="209">
        <v>250000</v>
      </c>
      <c r="G26" s="270">
        <f t="shared" si="1"/>
        <v>766000</v>
      </c>
      <c r="H26" s="216" t="s">
        <v>446</v>
      </c>
      <c r="I26" s="216" t="s">
        <v>18</v>
      </c>
      <c r="J26" s="298" t="s">
        <v>470</v>
      </c>
      <c r="K26" s="216" t="s">
        <v>74</v>
      </c>
      <c r="L26" s="216" t="s">
        <v>63</v>
      </c>
      <c r="M26" s="216"/>
      <c r="N26" s="218"/>
    </row>
    <row r="27" spans="1:14" x14ac:dyDescent="0.25">
      <c r="A27" s="48">
        <v>44252</v>
      </c>
      <c r="B27" s="530" t="s">
        <v>108</v>
      </c>
      <c r="C27" s="530" t="s">
        <v>51</v>
      </c>
      <c r="D27" s="530" t="s">
        <v>93</v>
      </c>
      <c r="E27" s="791"/>
      <c r="F27" s="209">
        <v>30000</v>
      </c>
      <c r="G27" s="270">
        <f t="shared" si="1"/>
        <v>796000</v>
      </c>
      <c r="H27" s="216" t="s">
        <v>446</v>
      </c>
      <c r="I27" s="216" t="s">
        <v>18</v>
      </c>
      <c r="J27" s="298" t="s">
        <v>563</v>
      </c>
      <c r="K27" s="216" t="s">
        <v>74</v>
      </c>
      <c r="L27" s="216" t="s">
        <v>63</v>
      </c>
      <c r="M27" s="216"/>
      <c r="N27" s="218"/>
    </row>
    <row r="28" spans="1:14" x14ac:dyDescent="0.25">
      <c r="A28" s="48">
        <v>44252</v>
      </c>
      <c r="B28" s="218" t="s">
        <v>519</v>
      </c>
      <c r="C28" s="218" t="s">
        <v>68</v>
      </c>
      <c r="D28" s="218" t="s">
        <v>93</v>
      </c>
      <c r="E28" s="270">
        <v>250000</v>
      </c>
      <c r="F28" s="209"/>
      <c r="G28" s="270">
        <f t="shared" si="1"/>
        <v>546000</v>
      </c>
      <c r="H28" s="216" t="s">
        <v>446</v>
      </c>
      <c r="I28" s="216" t="s">
        <v>18</v>
      </c>
      <c r="J28" s="298" t="s">
        <v>583</v>
      </c>
      <c r="K28" s="216" t="s">
        <v>74</v>
      </c>
      <c r="L28" s="216" t="s">
        <v>63</v>
      </c>
      <c r="M28" s="216"/>
      <c r="N28" s="218"/>
    </row>
    <row r="29" spans="1:14" x14ac:dyDescent="0.25">
      <c r="A29" s="48">
        <v>44252</v>
      </c>
      <c r="B29" s="218" t="s">
        <v>520</v>
      </c>
      <c r="C29" s="218" t="s">
        <v>68</v>
      </c>
      <c r="D29" s="218" t="s">
        <v>93</v>
      </c>
      <c r="E29" s="270">
        <v>30000</v>
      </c>
      <c r="F29" s="209"/>
      <c r="G29" s="270">
        <f t="shared" si="1"/>
        <v>516000</v>
      </c>
      <c r="H29" s="216" t="s">
        <v>446</v>
      </c>
      <c r="I29" s="216" t="s">
        <v>18</v>
      </c>
      <c r="J29" s="298" t="s">
        <v>584</v>
      </c>
      <c r="K29" s="216" t="s">
        <v>74</v>
      </c>
      <c r="L29" s="216" t="s">
        <v>63</v>
      </c>
      <c r="M29" s="216"/>
      <c r="N29" s="218"/>
    </row>
    <row r="30" spans="1:14" x14ac:dyDescent="0.25">
      <c r="A30" s="48">
        <v>44252</v>
      </c>
      <c r="B30" s="218" t="s">
        <v>520</v>
      </c>
      <c r="C30" s="218" t="s">
        <v>68</v>
      </c>
      <c r="D30" s="218" t="s">
        <v>93</v>
      </c>
      <c r="E30" s="270">
        <v>20000</v>
      </c>
      <c r="F30" s="209">
        <v>20000</v>
      </c>
      <c r="G30" s="270">
        <f t="shared" si="1"/>
        <v>516000</v>
      </c>
      <c r="H30" s="216" t="s">
        <v>446</v>
      </c>
      <c r="I30" s="216" t="s">
        <v>18</v>
      </c>
      <c r="J30" s="298" t="s">
        <v>585</v>
      </c>
      <c r="K30" s="216" t="s">
        <v>74</v>
      </c>
      <c r="L30" s="216" t="s">
        <v>63</v>
      </c>
      <c r="M30" s="216"/>
      <c r="N30" s="218"/>
    </row>
    <row r="31" spans="1:14" x14ac:dyDescent="0.25">
      <c r="A31" s="48">
        <v>44252</v>
      </c>
      <c r="B31" s="218" t="s">
        <v>95</v>
      </c>
      <c r="C31" s="218" t="s">
        <v>95</v>
      </c>
      <c r="D31" s="218" t="s">
        <v>93</v>
      </c>
      <c r="E31" s="270">
        <v>20000</v>
      </c>
      <c r="F31" s="209"/>
      <c r="G31" s="270">
        <f t="shared" si="1"/>
        <v>496000</v>
      </c>
      <c r="H31" s="216" t="s">
        <v>446</v>
      </c>
      <c r="I31" s="216" t="s">
        <v>18</v>
      </c>
      <c r="J31" s="298" t="s">
        <v>586</v>
      </c>
      <c r="K31" s="216" t="s">
        <v>74</v>
      </c>
      <c r="L31" s="216" t="s">
        <v>63</v>
      </c>
      <c r="M31" s="216"/>
      <c r="N31" s="218"/>
    </row>
    <row r="32" spans="1:14" x14ac:dyDescent="0.25">
      <c r="A32" s="48">
        <v>44252</v>
      </c>
      <c r="B32" s="218" t="s">
        <v>95</v>
      </c>
      <c r="C32" s="218" t="s">
        <v>95</v>
      </c>
      <c r="D32" s="218" t="s">
        <v>93</v>
      </c>
      <c r="E32" s="270">
        <v>20000</v>
      </c>
      <c r="F32" s="209"/>
      <c r="G32" s="270">
        <f t="shared" si="1"/>
        <v>476000</v>
      </c>
      <c r="H32" s="216" t="s">
        <v>446</v>
      </c>
      <c r="I32" s="216" t="s">
        <v>18</v>
      </c>
      <c r="J32" s="298" t="s">
        <v>586</v>
      </c>
      <c r="K32" s="216" t="s">
        <v>74</v>
      </c>
      <c r="L32" s="216" t="s">
        <v>63</v>
      </c>
      <c r="M32" s="216"/>
      <c r="N32" s="218"/>
    </row>
    <row r="33" spans="1:14" x14ac:dyDescent="0.25">
      <c r="A33" s="48">
        <v>44252</v>
      </c>
      <c r="B33" s="218" t="s">
        <v>95</v>
      </c>
      <c r="C33" s="218" t="s">
        <v>95</v>
      </c>
      <c r="D33" s="218" t="s">
        <v>93</v>
      </c>
      <c r="E33" s="270">
        <v>10000</v>
      </c>
      <c r="F33" s="209"/>
      <c r="G33" s="270">
        <f t="shared" si="1"/>
        <v>466000</v>
      </c>
      <c r="H33" s="216" t="s">
        <v>446</v>
      </c>
      <c r="I33" s="216" t="s">
        <v>18</v>
      </c>
      <c r="J33" s="298" t="s">
        <v>586</v>
      </c>
      <c r="K33" s="216" t="s">
        <v>74</v>
      </c>
      <c r="L33" s="216" t="s">
        <v>63</v>
      </c>
      <c r="M33" s="216"/>
      <c r="N33" s="218"/>
    </row>
    <row r="34" spans="1:14" x14ac:dyDescent="0.25">
      <c r="A34" s="48">
        <v>44252</v>
      </c>
      <c r="B34" s="218" t="s">
        <v>95</v>
      </c>
      <c r="C34" s="218" t="s">
        <v>95</v>
      </c>
      <c r="D34" s="218" t="s">
        <v>93</v>
      </c>
      <c r="E34" s="270">
        <v>40000</v>
      </c>
      <c r="F34" s="209"/>
      <c r="G34" s="270">
        <f t="shared" si="1"/>
        <v>426000</v>
      </c>
      <c r="H34" s="216" t="s">
        <v>446</v>
      </c>
      <c r="I34" s="216" t="s">
        <v>18</v>
      </c>
      <c r="J34" s="298" t="s">
        <v>586</v>
      </c>
      <c r="K34" s="216" t="s">
        <v>74</v>
      </c>
      <c r="L34" s="216" t="s">
        <v>63</v>
      </c>
      <c r="M34" s="216"/>
      <c r="N34" s="218"/>
    </row>
    <row r="35" spans="1:14" x14ac:dyDescent="0.25">
      <c r="A35" s="48">
        <v>44252</v>
      </c>
      <c r="B35" s="218" t="s">
        <v>95</v>
      </c>
      <c r="C35" s="218" t="s">
        <v>95</v>
      </c>
      <c r="D35" s="218" t="s">
        <v>93</v>
      </c>
      <c r="E35" s="270">
        <v>20000</v>
      </c>
      <c r="F35" s="209"/>
      <c r="G35" s="270">
        <f t="shared" si="1"/>
        <v>406000</v>
      </c>
      <c r="H35" s="216" t="s">
        <v>446</v>
      </c>
      <c r="I35" s="216" t="s">
        <v>18</v>
      </c>
      <c r="J35" s="298" t="s">
        <v>586</v>
      </c>
      <c r="K35" s="216" t="s">
        <v>74</v>
      </c>
      <c r="L35" s="216" t="s">
        <v>63</v>
      </c>
      <c r="M35" s="216"/>
      <c r="N35" s="218"/>
    </row>
    <row r="36" spans="1:14" x14ac:dyDescent="0.25">
      <c r="A36" s="48">
        <v>44252</v>
      </c>
      <c r="B36" s="218" t="s">
        <v>95</v>
      </c>
      <c r="C36" s="218" t="s">
        <v>95</v>
      </c>
      <c r="D36" s="218" t="s">
        <v>93</v>
      </c>
      <c r="E36" s="270">
        <v>55000</v>
      </c>
      <c r="F36" s="209"/>
      <c r="G36" s="270">
        <f t="shared" si="1"/>
        <v>351000</v>
      </c>
      <c r="H36" s="216" t="s">
        <v>446</v>
      </c>
      <c r="I36" s="216" t="s">
        <v>18</v>
      </c>
      <c r="J36" s="298" t="s">
        <v>586</v>
      </c>
      <c r="K36" s="216" t="s">
        <v>74</v>
      </c>
      <c r="L36" s="216" t="s">
        <v>63</v>
      </c>
      <c r="M36" s="216"/>
      <c r="N36" s="218"/>
    </row>
    <row r="37" spans="1:14" x14ac:dyDescent="0.25">
      <c r="A37" s="48">
        <v>44252</v>
      </c>
      <c r="B37" s="218" t="s">
        <v>95</v>
      </c>
      <c r="C37" s="218" t="s">
        <v>95</v>
      </c>
      <c r="D37" s="218" t="s">
        <v>93</v>
      </c>
      <c r="E37" s="270">
        <v>55000</v>
      </c>
      <c r="F37" s="209"/>
      <c r="G37" s="270">
        <f t="shared" si="1"/>
        <v>296000</v>
      </c>
      <c r="H37" s="216" t="s">
        <v>446</v>
      </c>
      <c r="I37" s="216" t="s">
        <v>18</v>
      </c>
      <c r="J37" s="298" t="s">
        <v>586</v>
      </c>
      <c r="K37" s="216" t="s">
        <v>74</v>
      </c>
      <c r="L37" s="216" t="s">
        <v>63</v>
      </c>
      <c r="M37" s="216"/>
      <c r="N37" s="218"/>
    </row>
    <row r="38" spans="1:14" x14ac:dyDescent="0.25">
      <c r="A38" s="48">
        <v>44252</v>
      </c>
      <c r="B38" s="218" t="s">
        <v>95</v>
      </c>
      <c r="C38" s="218" t="s">
        <v>95</v>
      </c>
      <c r="D38" s="218" t="s">
        <v>93</v>
      </c>
      <c r="E38" s="270">
        <v>55000</v>
      </c>
      <c r="F38" s="209"/>
      <c r="G38" s="270">
        <f t="shared" si="1"/>
        <v>241000</v>
      </c>
      <c r="H38" s="216" t="s">
        <v>446</v>
      </c>
      <c r="I38" s="216" t="s">
        <v>18</v>
      </c>
      <c r="J38" s="298" t="s">
        <v>586</v>
      </c>
      <c r="K38" s="216" t="s">
        <v>74</v>
      </c>
      <c r="L38" s="216" t="s">
        <v>63</v>
      </c>
      <c r="M38" s="216"/>
      <c r="N38" s="218"/>
    </row>
    <row r="39" spans="1:14" x14ac:dyDescent="0.25">
      <c r="A39" s="48">
        <v>44252</v>
      </c>
      <c r="B39" s="218" t="s">
        <v>95</v>
      </c>
      <c r="C39" s="218" t="s">
        <v>95</v>
      </c>
      <c r="D39" s="218" t="s">
        <v>93</v>
      </c>
      <c r="E39" s="270">
        <v>10000</v>
      </c>
      <c r="F39" s="209"/>
      <c r="G39" s="270">
        <f t="shared" si="1"/>
        <v>231000</v>
      </c>
      <c r="H39" s="216" t="s">
        <v>446</v>
      </c>
      <c r="I39" s="216" t="s">
        <v>18</v>
      </c>
      <c r="J39" s="298" t="s">
        <v>586</v>
      </c>
      <c r="K39" s="216" t="s">
        <v>74</v>
      </c>
      <c r="L39" s="216" t="s">
        <v>63</v>
      </c>
      <c r="M39" s="216"/>
      <c r="N39" s="218"/>
    </row>
    <row r="40" spans="1:14" x14ac:dyDescent="0.25">
      <c r="A40" s="48">
        <v>44252</v>
      </c>
      <c r="B40" s="218" t="s">
        <v>95</v>
      </c>
      <c r="C40" s="218" t="s">
        <v>95</v>
      </c>
      <c r="D40" s="218" t="s">
        <v>93</v>
      </c>
      <c r="E40" s="270">
        <v>20000</v>
      </c>
      <c r="F40" s="209"/>
      <c r="G40" s="270">
        <f t="shared" si="1"/>
        <v>211000</v>
      </c>
      <c r="H40" s="216" t="s">
        <v>446</v>
      </c>
      <c r="I40" s="216" t="s">
        <v>18</v>
      </c>
      <c r="J40" s="298" t="s">
        <v>586</v>
      </c>
      <c r="K40" s="216" t="s">
        <v>74</v>
      </c>
      <c r="L40" s="216" t="s">
        <v>63</v>
      </c>
      <c r="M40" s="216"/>
      <c r="N40" s="218"/>
    </row>
    <row r="41" spans="1:14" ht="13.5" customHeight="1" x14ac:dyDescent="0.25">
      <c r="A41" s="872">
        <v>44252</v>
      </c>
      <c r="B41" s="258" t="s">
        <v>521</v>
      </c>
      <c r="C41" s="258" t="s">
        <v>51</v>
      </c>
      <c r="D41" s="258" t="s">
        <v>93</v>
      </c>
      <c r="E41" s="948"/>
      <c r="F41" s="227">
        <v>-195000</v>
      </c>
      <c r="G41" s="948">
        <f t="shared" si="1"/>
        <v>16000</v>
      </c>
      <c r="H41" s="298" t="s">
        <v>446</v>
      </c>
      <c r="I41" s="298" t="s">
        <v>18</v>
      </c>
      <c r="J41" s="298" t="s">
        <v>586</v>
      </c>
      <c r="K41" s="298" t="s">
        <v>74</v>
      </c>
      <c r="L41" s="298" t="s">
        <v>63</v>
      </c>
      <c r="M41" s="298"/>
      <c r="N41" s="258"/>
    </row>
    <row r="42" spans="1:14" x14ac:dyDescent="0.25">
      <c r="A42" s="217">
        <v>44253</v>
      </c>
      <c r="B42" s="218" t="s">
        <v>171</v>
      </c>
      <c r="C42" s="218" t="s">
        <v>68</v>
      </c>
      <c r="D42" s="218" t="s">
        <v>93</v>
      </c>
      <c r="E42" s="270">
        <v>5000</v>
      </c>
      <c r="F42" s="209"/>
      <c r="G42" s="270">
        <f t="shared" si="1"/>
        <v>11000</v>
      </c>
      <c r="H42" s="216" t="s">
        <v>446</v>
      </c>
      <c r="I42" s="216" t="s">
        <v>18</v>
      </c>
      <c r="J42" s="216" t="s">
        <v>468</v>
      </c>
      <c r="K42" s="216" t="s">
        <v>74</v>
      </c>
      <c r="L42" s="216" t="s">
        <v>63</v>
      </c>
      <c r="M42" s="216"/>
      <c r="N42" s="218"/>
    </row>
    <row r="43" spans="1:14" x14ac:dyDescent="0.25">
      <c r="A43" s="278">
        <v>44254</v>
      </c>
      <c r="B43" s="279" t="s">
        <v>108</v>
      </c>
      <c r="C43" s="279" t="s">
        <v>51</v>
      </c>
      <c r="D43" s="279" t="s">
        <v>93</v>
      </c>
      <c r="E43" s="828"/>
      <c r="F43" s="283">
        <v>40000</v>
      </c>
      <c r="G43" s="828">
        <f t="shared" si="1"/>
        <v>51000</v>
      </c>
      <c r="H43" s="280" t="s">
        <v>446</v>
      </c>
      <c r="I43" s="280" t="s">
        <v>18</v>
      </c>
      <c r="J43" s="280" t="s">
        <v>463</v>
      </c>
      <c r="K43" s="280" t="s">
        <v>74</v>
      </c>
      <c r="L43" s="280" t="s">
        <v>63</v>
      </c>
      <c r="M43" s="280"/>
      <c r="N43" s="279"/>
    </row>
    <row r="44" spans="1:14" x14ac:dyDescent="0.25">
      <c r="A44" s="217">
        <v>44254</v>
      </c>
      <c r="B44" s="218" t="s">
        <v>171</v>
      </c>
      <c r="C44" s="218" t="s">
        <v>68</v>
      </c>
      <c r="D44" s="218" t="s">
        <v>93</v>
      </c>
      <c r="E44" s="270">
        <v>4000</v>
      </c>
      <c r="F44" s="209"/>
      <c r="G44" s="270">
        <f t="shared" si="1"/>
        <v>47000</v>
      </c>
      <c r="H44" s="216" t="s">
        <v>446</v>
      </c>
      <c r="I44" s="216" t="s">
        <v>18</v>
      </c>
      <c r="J44" s="216" t="s">
        <v>463</v>
      </c>
      <c r="K44" s="216" t="s">
        <v>74</v>
      </c>
      <c r="L44" s="216" t="s">
        <v>63</v>
      </c>
      <c r="M44" s="216"/>
      <c r="N44" s="218"/>
    </row>
    <row r="45" spans="1:14" x14ac:dyDescent="0.25">
      <c r="A45" s="217">
        <v>44254</v>
      </c>
      <c r="B45" s="218" t="s">
        <v>508</v>
      </c>
      <c r="C45" s="218" t="s">
        <v>51</v>
      </c>
      <c r="D45" s="218" t="s">
        <v>93</v>
      </c>
      <c r="E45" s="270">
        <v>28000</v>
      </c>
      <c r="F45" s="209"/>
      <c r="G45" s="270">
        <f t="shared" si="1"/>
        <v>19000</v>
      </c>
      <c r="H45" s="216" t="s">
        <v>446</v>
      </c>
      <c r="I45" s="216" t="s">
        <v>18</v>
      </c>
      <c r="J45" s="216" t="s">
        <v>463</v>
      </c>
      <c r="K45" s="216" t="s">
        <v>74</v>
      </c>
      <c r="L45" s="216" t="s">
        <v>63</v>
      </c>
      <c r="M45" s="216"/>
      <c r="N45" s="218"/>
    </row>
    <row r="46" spans="1:14" ht="17.25" customHeight="1" x14ac:dyDescent="0.25">
      <c r="A46" s="872">
        <v>44254</v>
      </c>
      <c r="B46" s="529" t="s">
        <v>511</v>
      </c>
      <c r="C46" s="529" t="s">
        <v>51</v>
      </c>
      <c r="D46" s="218" t="s">
        <v>93</v>
      </c>
      <c r="E46" s="790"/>
      <c r="F46" s="227">
        <v>27000</v>
      </c>
      <c r="G46" s="270">
        <f>G45-E46+F46</f>
        <v>46000</v>
      </c>
      <c r="H46" s="298" t="s">
        <v>446</v>
      </c>
      <c r="I46" s="298" t="s">
        <v>18</v>
      </c>
      <c r="J46" s="298" t="s">
        <v>468</v>
      </c>
      <c r="K46" s="216" t="s">
        <v>74</v>
      </c>
      <c r="L46" s="216" t="s">
        <v>63</v>
      </c>
      <c r="M46" s="216"/>
      <c r="N46" s="218"/>
    </row>
    <row r="47" spans="1:14" ht="17.25" customHeight="1" x14ac:dyDescent="0.25">
      <c r="A47" s="549">
        <v>44254</v>
      </c>
      <c r="B47" s="530" t="s">
        <v>108</v>
      </c>
      <c r="C47" s="530" t="s">
        <v>51</v>
      </c>
      <c r="D47" s="530" t="s">
        <v>93</v>
      </c>
      <c r="E47" s="797"/>
      <c r="F47" s="227">
        <v>500000</v>
      </c>
      <c r="G47" s="270">
        <f t="shared" ref="G47:G62" si="2">G46-E47+F47</f>
        <v>546000</v>
      </c>
      <c r="H47" s="298" t="s">
        <v>446</v>
      </c>
      <c r="I47" s="298" t="s">
        <v>18</v>
      </c>
      <c r="J47" s="298" t="s">
        <v>551</v>
      </c>
      <c r="K47" s="216" t="s">
        <v>74</v>
      </c>
      <c r="L47" s="216" t="s">
        <v>63</v>
      </c>
      <c r="M47" s="216"/>
      <c r="N47" s="218"/>
    </row>
    <row r="48" spans="1:14" ht="17.25" customHeight="1" x14ac:dyDescent="0.25">
      <c r="A48" s="549">
        <v>44254</v>
      </c>
      <c r="B48" s="530" t="s">
        <v>108</v>
      </c>
      <c r="C48" s="530" t="s">
        <v>51</v>
      </c>
      <c r="D48" s="707" t="s">
        <v>93</v>
      </c>
      <c r="E48" s="801"/>
      <c r="F48" s="227">
        <v>250000</v>
      </c>
      <c r="G48" s="270">
        <f t="shared" si="2"/>
        <v>796000</v>
      </c>
      <c r="H48" s="298" t="s">
        <v>446</v>
      </c>
      <c r="I48" s="298" t="s">
        <v>18</v>
      </c>
      <c r="J48" s="298" t="s">
        <v>572</v>
      </c>
      <c r="K48" s="216" t="s">
        <v>74</v>
      </c>
      <c r="L48" s="216" t="s">
        <v>63</v>
      </c>
      <c r="M48" s="216"/>
      <c r="N48" s="218"/>
    </row>
    <row r="49" spans="1:14" ht="17.25" customHeight="1" x14ac:dyDescent="0.25">
      <c r="A49" s="549">
        <v>44254</v>
      </c>
      <c r="B49" s="530" t="s">
        <v>108</v>
      </c>
      <c r="C49" s="530" t="s">
        <v>51</v>
      </c>
      <c r="D49" s="707" t="s">
        <v>93</v>
      </c>
      <c r="E49" s="791"/>
      <c r="F49" s="227">
        <v>50000</v>
      </c>
      <c r="G49" s="270">
        <f t="shared" si="2"/>
        <v>846000</v>
      </c>
      <c r="H49" s="298" t="s">
        <v>446</v>
      </c>
      <c r="I49" s="298" t="s">
        <v>18</v>
      </c>
      <c r="J49" s="298" t="s">
        <v>573</v>
      </c>
      <c r="K49" s="216" t="s">
        <v>74</v>
      </c>
      <c r="L49" s="216" t="s">
        <v>63</v>
      </c>
      <c r="M49" s="216"/>
      <c r="N49" s="218"/>
    </row>
    <row r="50" spans="1:14" ht="17.25" customHeight="1" x14ac:dyDescent="0.25">
      <c r="A50" s="549">
        <v>44254</v>
      </c>
      <c r="B50" s="529" t="s">
        <v>519</v>
      </c>
      <c r="C50" s="529" t="s">
        <v>68</v>
      </c>
      <c r="D50" s="218" t="s">
        <v>93</v>
      </c>
      <c r="E50" s="790">
        <v>250000</v>
      </c>
      <c r="F50" s="227"/>
      <c r="G50" s="270">
        <f t="shared" si="2"/>
        <v>596000</v>
      </c>
      <c r="H50" s="298" t="s">
        <v>446</v>
      </c>
      <c r="I50" s="298" t="s">
        <v>18</v>
      </c>
      <c r="J50" s="297" t="s">
        <v>587</v>
      </c>
      <c r="K50" s="216" t="s">
        <v>74</v>
      </c>
      <c r="L50" s="216" t="s">
        <v>63</v>
      </c>
      <c r="M50" s="216"/>
      <c r="N50" s="218"/>
    </row>
    <row r="51" spans="1:14" ht="17.25" customHeight="1" x14ac:dyDescent="0.25">
      <c r="A51" s="549">
        <v>44254</v>
      </c>
      <c r="B51" s="529" t="s">
        <v>520</v>
      </c>
      <c r="C51" s="529" t="s">
        <v>68</v>
      </c>
      <c r="D51" s="218" t="s">
        <v>93</v>
      </c>
      <c r="E51" s="790">
        <v>50000</v>
      </c>
      <c r="F51" s="227"/>
      <c r="G51" s="270">
        <f t="shared" si="2"/>
        <v>546000</v>
      </c>
      <c r="H51" s="298" t="s">
        <v>446</v>
      </c>
      <c r="I51" s="298" t="s">
        <v>18</v>
      </c>
      <c r="J51" s="297" t="s">
        <v>588</v>
      </c>
      <c r="K51" s="216" t="s">
        <v>74</v>
      </c>
      <c r="L51" s="216" t="s">
        <v>63</v>
      </c>
      <c r="M51" s="216"/>
      <c r="N51" s="218"/>
    </row>
    <row r="52" spans="1:14" ht="17.25" customHeight="1" x14ac:dyDescent="0.25">
      <c r="A52" s="549">
        <v>44254</v>
      </c>
      <c r="B52" s="529" t="s">
        <v>95</v>
      </c>
      <c r="C52" s="529" t="s">
        <v>95</v>
      </c>
      <c r="D52" s="218" t="s">
        <v>93</v>
      </c>
      <c r="E52" s="790">
        <v>20000</v>
      </c>
      <c r="F52" s="227"/>
      <c r="G52" s="270">
        <f t="shared" si="2"/>
        <v>526000</v>
      </c>
      <c r="H52" s="298" t="s">
        <v>446</v>
      </c>
      <c r="I52" s="298" t="s">
        <v>18</v>
      </c>
      <c r="J52" s="297" t="s">
        <v>589</v>
      </c>
      <c r="K52" s="216" t="s">
        <v>74</v>
      </c>
      <c r="L52" s="216" t="s">
        <v>63</v>
      </c>
      <c r="M52" s="216"/>
      <c r="N52" s="218"/>
    </row>
    <row r="53" spans="1:14" ht="17.25" customHeight="1" x14ac:dyDescent="0.25">
      <c r="A53" s="549">
        <v>44254</v>
      </c>
      <c r="B53" s="529" t="s">
        <v>95</v>
      </c>
      <c r="C53" s="529" t="s">
        <v>95</v>
      </c>
      <c r="D53" s="218" t="s">
        <v>93</v>
      </c>
      <c r="E53" s="790">
        <v>100000</v>
      </c>
      <c r="F53" s="227"/>
      <c r="G53" s="270">
        <f t="shared" si="2"/>
        <v>426000</v>
      </c>
      <c r="H53" s="298" t="s">
        <v>446</v>
      </c>
      <c r="I53" s="298" t="s">
        <v>18</v>
      </c>
      <c r="J53" s="297" t="s">
        <v>590</v>
      </c>
      <c r="K53" s="216" t="s">
        <v>74</v>
      </c>
      <c r="L53" s="216" t="s">
        <v>63</v>
      </c>
      <c r="M53" s="216"/>
      <c r="N53" s="218"/>
    </row>
    <row r="54" spans="1:14" ht="17.25" customHeight="1" x14ac:dyDescent="0.25">
      <c r="A54" s="549">
        <v>44254</v>
      </c>
      <c r="B54" s="529" t="s">
        <v>95</v>
      </c>
      <c r="C54" s="529" t="s">
        <v>95</v>
      </c>
      <c r="D54" s="218" t="s">
        <v>93</v>
      </c>
      <c r="E54" s="790">
        <v>20000</v>
      </c>
      <c r="F54" s="227"/>
      <c r="G54" s="270">
        <f t="shared" si="2"/>
        <v>406000</v>
      </c>
      <c r="H54" s="298" t="s">
        <v>446</v>
      </c>
      <c r="I54" s="298" t="s">
        <v>18</v>
      </c>
      <c r="J54" s="297" t="s">
        <v>591</v>
      </c>
      <c r="K54" s="216" t="s">
        <v>74</v>
      </c>
      <c r="L54" s="216" t="s">
        <v>63</v>
      </c>
      <c r="M54" s="216"/>
      <c r="N54" s="218"/>
    </row>
    <row r="55" spans="1:14" ht="17.25" customHeight="1" x14ac:dyDescent="0.25">
      <c r="A55" s="549">
        <v>44254</v>
      </c>
      <c r="B55" s="529" t="s">
        <v>95</v>
      </c>
      <c r="C55" s="529" t="s">
        <v>95</v>
      </c>
      <c r="D55" s="218" t="s">
        <v>93</v>
      </c>
      <c r="E55" s="790">
        <v>8000</v>
      </c>
      <c r="F55" s="227"/>
      <c r="G55" s="270">
        <f t="shared" si="2"/>
        <v>398000</v>
      </c>
      <c r="H55" s="298" t="s">
        <v>446</v>
      </c>
      <c r="I55" s="298" t="s">
        <v>18</v>
      </c>
      <c r="J55" s="297" t="s">
        <v>591</v>
      </c>
      <c r="K55" s="216" t="s">
        <v>74</v>
      </c>
      <c r="L55" s="216" t="s">
        <v>63</v>
      </c>
      <c r="M55" s="216"/>
      <c r="N55" s="218"/>
    </row>
    <row r="56" spans="1:14" ht="17.25" customHeight="1" x14ac:dyDescent="0.25">
      <c r="A56" s="549">
        <v>44254</v>
      </c>
      <c r="B56" s="529" t="s">
        <v>95</v>
      </c>
      <c r="C56" s="529" t="s">
        <v>95</v>
      </c>
      <c r="D56" s="218" t="s">
        <v>93</v>
      </c>
      <c r="E56" s="790">
        <v>40000</v>
      </c>
      <c r="F56" s="227"/>
      <c r="G56" s="270">
        <f t="shared" si="2"/>
        <v>358000</v>
      </c>
      <c r="H56" s="298" t="s">
        <v>446</v>
      </c>
      <c r="I56" s="298" t="s">
        <v>18</v>
      </c>
      <c r="J56" s="297" t="s">
        <v>591</v>
      </c>
      <c r="K56" s="216" t="s">
        <v>74</v>
      </c>
      <c r="L56" s="216" t="s">
        <v>63</v>
      </c>
      <c r="M56" s="216"/>
      <c r="N56" s="218"/>
    </row>
    <row r="57" spans="1:14" ht="17.25" customHeight="1" x14ac:dyDescent="0.25">
      <c r="A57" s="549">
        <v>44254</v>
      </c>
      <c r="B57" s="529" t="s">
        <v>95</v>
      </c>
      <c r="C57" s="529" t="s">
        <v>95</v>
      </c>
      <c r="D57" s="218" t="s">
        <v>93</v>
      </c>
      <c r="E57" s="790">
        <v>20000</v>
      </c>
      <c r="F57" s="227"/>
      <c r="G57" s="270">
        <f t="shared" si="2"/>
        <v>338000</v>
      </c>
      <c r="H57" s="298" t="s">
        <v>446</v>
      </c>
      <c r="I57" s="298" t="s">
        <v>18</v>
      </c>
      <c r="J57" s="297" t="s">
        <v>592</v>
      </c>
      <c r="K57" s="216" t="s">
        <v>74</v>
      </c>
      <c r="L57" s="216" t="s">
        <v>63</v>
      </c>
      <c r="M57" s="216"/>
      <c r="N57" s="218"/>
    </row>
    <row r="58" spans="1:14" ht="17.25" customHeight="1" x14ac:dyDescent="0.25">
      <c r="A58" s="549">
        <v>44254</v>
      </c>
      <c r="B58" s="529" t="s">
        <v>95</v>
      </c>
      <c r="C58" s="529" t="s">
        <v>95</v>
      </c>
      <c r="D58" s="218" t="s">
        <v>93</v>
      </c>
      <c r="E58" s="790">
        <v>20000</v>
      </c>
      <c r="F58" s="227"/>
      <c r="G58" s="270">
        <f t="shared" si="2"/>
        <v>318000</v>
      </c>
      <c r="H58" s="298" t="s">
        <v>446</v>
      </c>
      <c r="I58" s="298" t="s">
        <v>18</v>
      </c>
      <c r="J58" s="297" t="s">
        <v>592</v>
      </c>
      <c r="K58" s="216" t="s">
        <v>74</v>
      </c>
      <c r="L58" s="216" t="s">
        <v>63</v>
      </c>
      <c r="M58" s="216"/>
      <c r="N58" s="218"/>
    </row>
    <row r="59" spans="1:14" ht="17.25" customHeight="1" x14ac:dyDescent="0.25">
      <c r="A59" s="549">
        <v>44254</v>
      </c>
      <c r="B59" s="529" t="s">
        <v>95</v>
      </c>
      <c r="C59" s="529" t="s">
        <v>95</v>
      </c>
      <c r="D59" s="218" t="s">
        <v>93</v>
      </c>
      <c r="E59" s="790">
        <v>20000</v>
      </c>
      <c r="F59" s="227"/>
      <c r="G59" s="270">
        <f t="shared" si="2"/>
        <v>298000</v>
      </c>
      <c r="H59" s="298" t="s">
        <v>446</v>
      </c>
      <c r="I59" s="298" t="s">
        <v>18</v>
      </c>
      <c r="J59" s="297" t="s">
        <v>592</v>
      </c>
      <c r="K59" s="216" t="s">
        <v>74</v>
      </c>
      <c r="L59" s="216" t="s">
        <v>63</v>
      </c>
      <c r="M59" s="216"/>
      <c r="N59" s="218"/>
    </row>
    <row r="60" spans="1:14" x14ac:dyDescent="0.25">
      <c r="A60" s="48">
        <v>44255</v>
      </c>
      <c r="B60" s="530" t="s">
        <v>512</v>
      </c>
      <c r="C60" s="530" t="s">
        <v>68</v>
      </c>
      <c r="D60" s="218" t="s">
        <v>93</v>
      </c>
      <c r="E60" s="791">
        <v>7000</v>
      </c>
      <c r="F60" s="209"/>
      <c r="G60" s="270">
        <f t="shared" si="2"/>
        <v>291000</v>
      </c>
      <c r="H60" s="298" t="s">
        <v>446</v>
      </c>
      <c r="I60" s="298" t="s">
        <v>18</v>
      </c>
      <c r="J60" s="216" t="s">
        <v>469</v>
      </c>
      <c r="K60" s="216" t="s">
        <v>74</v>
      </c>
      <c r="L60" s="216" t="s">
        <v>63</v>
      </c>
      <c r="M60" s="216"/>
      <c r="N60" s="218"/>
    </row>
    <row r="61" spans="1:14" x14ac:dyDescent="0.25">
      <c r="A61" s="48">
        <v>44255</v>
      </c>
      <c r="B61" s="530" t="s">
        <v>69</v>
      </c>
      <c r="C61" s="530" t="s">
        <v>68</v>
      </c>
      <c r="D61" s="218" t="s">
        <v>93</v>
      </c>
      <c r="E61" s="797">
        <v>28000</v>
      </c>
      <c r="F61" s="229"/>
      <c r="G61" s="270">
        <f t="shared" si="2"/>
        <v>263000</v>
      </c>
      <c r="H61" s="298" t="s">
        <v>446</v>
      </c>
      <c r="I61" s="298" t="s">
        <v>18</v>
      </c>
      <c r="J61" s="216" t="s">
        <v>470</v>
      </c>
      <c r="K61" s="216" t="s">
        <v>74</v>
      </c>
      <c r="L61" s="216" t="s">
        <v>63</v>
      </c>
      <c r="M61" s="216"/>
      <c r="N61" s="218"/>
    </row>
    <row r="62" spans="1:14" ht="15.75" thickBot="1" x14ac:dyDescent="0.3">
      <c r="A62" s="48">
        <v>44255</v>
      </c>
      <c r="B62" s="530" t="s">
        <v>508</v>
      </c>
      <c r="C62" s="530" t="s">
        <v>272</v>
      </c>
      <c r="D62" s="530" t="s">
        <v>93</v>
      </c>
      <c r="E62" s="797">
        <v>27000</v>
      </c>
      <c r="F62" s="229"/>
      <c r="G62" s="270">
        <f t="shared" si="2"/>
        <v>236000</v>
      </c>
      <c r="H62" s="298" t="s">
        <v>446</v>
      </c>
      <c r="I62" s="298" t="s">
        <v>18</v>
      </c>
      <c r="J62" s="216" t="s">
        <v>470</v>
      </c>
      <c r="K62" s="216" t="s">
        <v>74</v>
      </c>
      <c r="L62" s="216" t="s">
        <v>63</v>
      </c>
      <c r="M62" s="216"/>
      <c r="N62" s="218"/>
    </row>
    <row r="63" spans="1:14" ht="15.75" thickBot="1" x14ac:dyDescent="0.3">
      <c r="A63" s="48"/>
      <c r="B63" s="530"/>
      <c r="C63" s="530"/>
      <c r="D63" s="707"/>
      <c r="E63" s="911">
        <f>SUM(E4:E62)</f>
        <v>1416000</v>
      </c>
      <c r="F63" s="912">
        <f>SUM(F4:F62)</f>
        <v>1652000</v>
      </c>
      <c r="G63" s="925">
        <f>F63-E63</f>
        <v>236000</v>
      </c>
      <c r="H63" s="235"/>
      <c r="I63" s="216"/>
      <c r="J63" s="216"/>
      <c r="K63" s="216"/>
      <c r="L63" s="216"/>
      <c r="M63" s="216"/>
      <c r="N63" s="218"/>
    </row>
    <row r="64" spans="1:14" x14ac:dyDescent="0.25">
      <c r="A64" s="48"/>
      <c r="B64" s="216"/>
      <c r="C64" s="216"/>
      <c r="D64" s="218"/>
      <c r="E64" s="234"/>
      <c r="F64" s="234"/>
      <c r="G64" s="282"/>
      <c r="H64" s="216"/>
      <c r="I64" s="216"/>
      <c r="J64" s="216"/>
      <c r="K64" s="216"/>
      <c r="L64" s="216"/>
      <c r="M64" s="216"/>
      <c r="N64" s="218"/>
    </row>
    <row r="65" spans="1:14" x14ac:dyDescent="0.25">
      <c r="A65" s="48"/>
      <c r="B65" s="216"/>
      <c r="C65" s="216"/>
      <c r="D65" s="216"/>
      <c r="E65" s="209"/>
      <c r="F65" s="209"/>
      <c r="G65" s="270"/>
      <c r="H65" s="216"/>
      <c r="I65" s="216"/>
      <c r="J65" s="216"/>
      <c r="K65" s="216"/>
      <c r="L65" s="216"/>
      <c r="M65" s="216"/>
      <c r="N65" s="218"/>
    </row>
    <row r="66" spans="1:14" x14ac:dyDescent="0.25">
      <c r="A66" s="48"/>
      <c r="B66" s="216"/>
      <c r="C66" s="216"/>
      <c r="D66" s="216"/>
      <c r="E66" s="209"/>
      <c r="F66" s="209"/>
      <c r="G66" s="270"/>
      <c r="H66" s="216"/>
      <c r="I66" s="216"/>
      <c r="J66" s="216"/>
      <c r="K66" s="216"/>
      <c r="L66" s="216"/>
      <c r="M66" s="216"/>
      <c r="N66" s="218"/>
    </row>
    <row r="67" spans="1:14" x14ac:dyDescent="0.25">
      <c r="A67" s="222"/>
      <c r="B67" s="216"/>
      <c r="C67" s="216"/>
      <c r="D67" s="216"/>
      <c r="E67" s="209"/>
      <c r="F67" s="209"/>
      <c r="G67" s="270"/>
      <c r="H67" s="216"/>
      <c r="I67" s="216"/>
      <c r="J67" s="216"/>
      <c r="K67" s="216"/>
      <c r="L67" s="216"/>
      <c r="M67" s="216"/>
      <c r="N67" s="218"/>
    </row>
    <row r="68" spans="1:14" x14ac:dyDescent="0.25">
      <c r="A68" s="222"/>
      <c r="B68" s="216"/>
      <c r="C68" s="216"/>
      <c r="D68" s="216"/>
      <c r="E68" s="209"/>
      <c r="F68" s="318"/>
      <c r="G68" s="270"/>
      <c r="H68" s="216"/>
      <c r="I68" s="216"/>
      <c r="J68" s="216"/>
      <c r="K68" s="216"/>
      <c r="L68" s="216"/>
      <c r="M68" s="216"/>
      <c r="N68" s="218"/>
    </row>
    <row r="69" spans="1:14" x14ac:dyDescent="0.25">
      <c r="A69" s="222"/>
      <c r="B69" s="216"/>
      <c r="C69" s="223"/>
      <c r="D69" s="223"/>
      <c r="E69" s="223"/>
      <c r="F69" s="319"/>
      <c r="G69" s="270"/>
      <c r="H69" s="216"/>
      <c r="I69" s="216"/>
      <c r="J69" s="223"/>
      <c r="K69" s="216"/>
      <c r="L69" s="216"/>
      <c r="M69" s="223"/>
      <c r="N69" s="224"/>
    </row>
    <row r="70" spans="1:14" x14ac:dyDescent="0.25">
      <c r="G70" s="26"/>
      <c r="I70" s="124"/>
      <c r="J70" s="124"/>
      <c r="K70" s="124"/>
      <c r="L70" s="124"/>
    </row>
    <row r="71" spans="1:14" x14ac:dyDescent="0.25">
      <c r="I71" s="124"/>
      <c r="J71" s="124"/>
      <c r="K71" s="124"/>
      <c r="L71" s="124"/>
    </row>
    <row r="72" spans="1:14" x14ac:dyDescent="0.25">
      <c r="I72" s="124"/>
      <c r="J72" s="124"/>
      <c r="K72" s="124"/>
      <c r="L72" s="124"/>
    </row>
    <row r="73" spans="1:14" x14ac:dyDescent="0.25">
      <c r="I73" s="124"/>
      <c r="J73" s="124"/>
      <c r="K73" s="124"/>
      <c r="L73" s="124"/>
    </row>
    <row r="74" spans="1:14" x14ac:dyDescent="0.25">
      <c r="I74" s="124"/>
      <c r="J74" s="124"/>
      <c r="K74" s="124"/>
      <c r="L74" s="124"/>
    </row>
    <row r="75" spans="1:14" x14ac:dyDescent="0.25">
      <c r="I75" s="124"/>
      <c r="J75" s="124"/>
      <c r="K75" s="124"/>
      <c r="L75" s="124"/>
    </row>
    <row r="76" spans="1:14" x14ac:dyDescent="0.25">
      <c r="I76" s="124"/>
      <c r="J76" s="124"/>
      <c r="K76" s="124"/>
      <c r="L76" s="124"/>
    </row>
    <row r="77" spans="1:14" x14ac:dyDescent="0.25">
      <c r="I77" s="124"/>
      <c r="J77" s="124"/>
      <c r="K77" s="124"/>
      <c r="L77" s="124"/>
    </row>
    <row r="78" spans="1:14" x14ac:dyDescent="0.25">
      <c r="I78" s="124"/>
      <c r="J78" s="124"/>
      <c r="K78" s="124"/>
      <c r="L78" s="124"/>
    </row>
    <row r="79" spans="1:14" x14ac:dyDescent="0.25">
      <c r="I79" s="124"/>
      <c r="J79" s="124"/>
      <c r="K79" s="124"/>
      <c r="L79" s="124"/>
    </row>
    <row r="80" spans="1:14" x14ac:dyDescent="0.25">
      <c r="I80" s="124"/>
      <c r="J80" s="124"/>
      <c r="K80" s="124"/>
      <c r="L80" s="124"/>
    </row>
    <row r="81" spans="9:12" x14ac:dyDescent="0.25">
      <c r="I81" s="124"/>
      <c r="J81" s="124"/>
      <c r="K81" s="124"/>
      <c r="L81" s="124"/>
    </row>
    <row r="82" spans="9:12" x14ac:dyDescent="0.25">
      <c r="I82" s="124"/>
      <c r="J82" s="124"/>
      <c r="K82" s="124"/>
      <c r="L82" s="124"/>
    </row>
    <row r="83" spans="9:12" x14ac:dyDescent="0.25">
      <c r="I83" s="124"/>
      <c r="J83" s="124"/>
      <c r="K83" s="124"/>
      <c r="L83" s="124"/>
    </row>
    <row r="84" spans="9:12" x14ac:dyDescent="0.25">
      <c r="I84" s="124"/>
      <c r="J84" s="124"/>
      <c r="K84" s="124"/>
      <c r="L84" s="124"/>
    </row>
    <row r="85" spans="9:12" x14ac:dyDescent="0.25">
      <c r="I85" s="124"/>
      <c r="J85" s="124"/>
      <c r="K85" s="124"/>
      <c r="L85" s="124"/>
    </row>
    <row r="86" spans="9:12" x14ac:dyDescent="0.25">
      <c r="I86" s="124"/>
      <c r="J86" s="124"/>
      <c r="K86" s="124"/>
      <c r="L86" s="124"/>
    </row>
    <row r="87" spans="9:12" x14ac:dyDescent="0.25">
      <c r="I87" s="124"/>
      <c r="J87" s="124"/>
      <c r="K87" s="124"/>
      <c r="L87" s="124"/>
    </row>
    <row r="88" spans="9:12" x14ac:dyDescent="0.25">
      <c r="I88" s="124"/>
      <c r="J88" s="124"/>
      <c r="K88" s="124"/>
      <c r="L88" s="124"/>
    </row>
    <row r="89" spans="9:12" x14ac:dyDescent="0.25">
      <c r="I89" s="124"/>
      <c r="J89" s="124"/>
      <c r="K89" s="124"/>
      <c r="L89" s="124"/>
    </row>
    <row r="90" spans="9:12" x14ac:dyDescent="0.25">
      <c r="I90" s="124"/>
      <c r="J90" s="124"/>
      <c r="K90" s="124"/>
      <c r="L90" s="124"/>
    </row>
    <row r="91" spans="9:12" x14ac:dyDescent="0.25">
      <c r="I91" s="124"/>
      <c r="J91" s="124"/>
      <c r="K91" s="124"/>
      <c r="L91" s="124"/>
    </row>
    <row r="92" spans="9:12" x14ac:dyDescent="0.25">
      <c r="I92" s="124"/>
      <c r="J92" s="124"/>
      <c r="K92" s="124"/>
      <c r="L92" s="124"/>
    </row>
    <row r="93" spans="9:12" x14ac:dyDescent="0.25">
      <c r="I93" s="124"/>
      <c r="J93" s="124"/>
      <c r="K93" s="124"/>
      <c r="L93" s="124"/>
    </row>
    <row r="94" spans="9:12" x14ac:dyDescent="0.25">
      <c r="I94" s="124"/>
      <c r="J94" s="124"/>
      <c r="K94" s="124"/>
      <c r="L94" s="124"/>
    </row>
    <row r="95" spans="9:12" x14ac:dyDescent="0.25">
      <c r="I95" s="124"/>
      <c r="J95" s="124"/>
      <c r="K95" s="124"/>
      <c r="L95" s="124"/>
    </row>
    <row r="96" spans="9:12" x14ac:dyDescent="0.25">
      <c r="I96" s="124"/>
      <c r="J96" s="124"/>
      <c r="K96" s="124"/>
      <c r="L96" s="124"/>
    </row>
    <row r="97" spans="9:12" x14ac:dyDescent="0.25">
      <c r="I97" s="124"/>
      <c r="J97" s="124"/>
      <c r="K97" s="124"/>
      <c r="L97" s="124"/>
    </row>
    <row r="98" spans="9:12" x14ac:dyDescent="0.25">
      <c r="I98" s="124"/>
      <c r="J98" s="124"/>
      <c r="K98" s="124"/>
      <c r="L98" s="124"/>
    </row>
    <row r="99" spans="9:12" x14ac:dyDescent="0.25">
      <c r="I99" s="124"/>
      <c r="J99" s="124"/>
      <c r="K99" s="124"/>
      <c r="L99" s="124"/>
    </row>
    <row r="100" spans="9:12" x14ac:dyDescent="0.25">
      <c r="I100" s="124"/>
      <c r="J100" s="124"/>
      <c r="K100" s="124"/>
      <c r="L100" s="124"/>
    </row>
    <row r="101" spans="9:12" x14ac:dyDescent="0.25">
      <c r="I101" s="124"/>
      <c r="J101" s="124"/>
      <c r="K101" s="124"/>
      <c r="L101" s="124"/>
    </row>
    <row r="102" spans="9:12" x14ac:dyDescent="0.25">
      <c r="I102" s="124"/>
      <c r="J102" s="124"/>
      <c r="K102" s="124"/>
      <c r="L102" s="124"/>
    </row>
    <row r="103" spans="9:12" x14ac:dyDescent="0.25">
      <c r="I103" s="124"/>
      <c r="J103" s="124"/>
      <c r="K103" s="124"/>
      <c r="L103" s="124"/>
    </row>
    <row r="104" spans="9:12" x14ac:dyDescent="0.25">
      <c r="I104" s="124"/>
      <c r="J104" s="124"/>
      <c r="K104" s="124"/>
      <c r="L104" s="124"/>
    </row>
    <row r="105" spans="9:12" x14ac:dyDescent="0.25">
      <c r="I105" s="124"/>
      <c r="J105" s="124"/>
      <c r="K105" s="124"/>
      <c r="L105" s="124"/>
    </row>
    <row r="106" spans="9:12" x14ac:dyDescent="0.25">
      <c r="I106" s="124"/>
      <c r="J106" s="124"/>
      <c r="K106" s="124"/>
      <c r="L106" s="124"/>
    </row>
    <row r="107" spans="9:12" x14ac:dyDescent="0.25">
      <c r="I107" s="124"/>
      <c r="J107" s="124"/>
      <c r="K107" s="124"/>
      <c r="L107" s="124"/>
    </row>
    <row r="108" spans="9:12" x14ac:dyDescent="0.25">
      <c r="I108" s="124"/>
      <c r="J108" s="124"/>
      <c r="K108" s="124"/>
      <c r="L108" s="124"/>
    </row>
    <row r="109" spans="9:12" x14ac:dyDescent="0.25">
      <c r="I109" s="124"/>
      <c r="J109" s="124"/>
      <c r="K109" s="124"/>
      <c r="L109" s="124"/>
    </row>
    <row r="110" spans="9:12" x14ac:dyDescent="0.25">
      <c r="I110" s="124"/>
      <c r="J110" s="124"/>
      <c r="K110" s="124"/>
      <c r="L110" s="124"/>
    </row>
    <row r="111" spans="9:12" x14ac:dyDescent="0.25">
      <c r="I111" s="124"/>
      <c r="J111" s="124"/>
      <c r="K111" s="124"/>
      <c r="L111" s="124"/>
    </row>
    <row r="112" spans="9:12" x14ac:dyDescent="0.25">
      <c r="I112" s="124"/>
      <c r="J112" s="124"/>
      <c r="K112" s="124"/>
      <c r="L112" s="124"/>
    </row>
    <row r="113" spans="9:12" x14ac:dyDescent="0.25">
      <c r="I113" s="124"/>
      <c r="J113" s="124"/>
      <c r="K113" s="124"/>
      <c r="L113" s="124"/>
    </row>
    <row r="114" spans="9:12" x14ac:dyDescent="0.25">
      <c r="I114" s="124"/>
      <c r="J114" s="124"/>
      <c r="K114" s="124"/>
      <c r="L114" s="124"/>
    </row>
    <row r="115" spans="9:12" x14ac:dyDescent="0.25">
      <c r="I115" s="124"/>
      <c r="J115" s="124"/>
      <c r="K115" s="124"/>
      <c r="L115" s="124"/>
    </row>
    <row r="116" spans="9:12" x14ac:dyDescent="0.25">
      <c r="I116" s="124"/>
      <c r="J116" s="124"/>
      <c r="K116" s="124"/>
      <c r="L116" s="124"/>
    </row>
    <row r="117" spans="9:12" x14ac:dyDescent="0.25">
      <c r="I117" s="124"/>
      <c r="J117" s="124"/>
      <c r="K117" s="124"/>
      <c r="L117" s="124"/>
    </row>
    <row r="118" spans="9:12" x14ac:dyDescent="0.25">
      <c r="I118" s="124"/>
      <c r="J118" s="124"/>
      <c r="K118" s="124"/>
      <c r="L118" s="124"/>
    </row>
    <row r="119" spans="9:12" x14ac:dyDescent="0.25">
      <c r="I119" s="124"/>
      <c r="J119" s="124"/>
      <c r="K119" s="124"/>
      <c r="L119" s="124"/>
    </row>
    <row r="120" spans="9:12" x14ac:dyDescent="0.25">
      <c r="I120" s="124"/>
      <c r="J120" s="124"/>
      <c r="K120" s="124"/>
      <c r="L120" s="124"/>
    </row>
    <row r="121" spans="9:12" x14ac:dyDescent="0.25">
      <c r="I121" s="124"/>
      <c r="J121" s="124"/>
      <c r="K121" s="124"/>
      <c r="L121" s="124"/>
    </row>
    <row r="122" spans="9:12" x14ac:dyDescent="0.25">
      <c r="I122" s="124"/>
      <c r="J122" s="124"/>
      <c r="K122" s="124"/>
      <c r="L122" s="124"/>
    </row>
    <row r="123" spans="9:12" x14ac:dyDescent="0.25">
      <c r="I123" s="124"/>
      <c r="J123" s="124"/>
      <c r="K123" s="124"/>
      <c r="L123" s="124"/>
    </row>
    <row r="124" spans="9:12" x14ac:dyDescent="0.25">
      <c r="I124" s="124"/>
      <c r="J124" s="124"/>
      <c r="K124" s="124"/>
      <c r="L124" s="124"/>
    </row>
    <row r="125" spans="9:12" x14ac:dyDescent="0.25">
      <c r="I125" s="124"/>
      <c r="J125" s="124"/>
      <c r="K125" s="124"/>
      <c r="L125" s="124"/>
    </row>
    <row r="126" spans="9:12" x14ac:dyDescent="0.25">
      <c r="I126" s="124"/>
      <c r="J126" s="124"/>
      <c r="K126" s="124"/>
      <c r="L126" s="124"/>
    </row>
    <row r="127" spans="9:12" x14ac:dyDescent="0.25">
      <c r="I127" s="124"/>
      <c r="J127" s="124"/>
      <c r="K127" s="124"/>
      <c r="L127" s="124"/>
    </row>
    <row r="128" spans="9:12"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row r="4488" spans="9:12" x14ac:dyDescent="0.25">
      <c r="I4488" s="124"/>
      <c r="J4488" s="124"/>
      <c r="K4488" s="124"/>
      <c r="L4488" s="124"/>
    </row>
    <row r="4489" spans="9:12" x14ac:dyDescent="0.25">
      <c r="I4489" s="124"/>
      <c r="J4489" s="124"/>
      <c r="K4489" s="124"/>
      <c r="L4489" s="124"/>
    </row>
    <row r="4490" spans="9:12" x14ac:dyDescent="0.25">
      <c r="I4490" s="124"/>
      <c r="J4490" s="124"/>
      <c r="K4490" s="124"/>
      <c r="L4490" s="124"/>
    </row>
    <row r="4491" spans="9:12" x14ac:dyDescent="0.25">
      <c r="I4491" s="124"/>
      <c r="J4491" s="124"/>
      <c r="K4491" s="124"/>
      <c r="L4491" s="124"/>
    </row>
    <row r="4492" spans="9:12" x14ac:dyDescent="0.25">
      <c r="I4492" s="124"/>
      <c r="J4492" s="124"/>
      <c r="K4492" s="124"/>
      <c r="L4492" s="124"/>
    </row>
    <row r="4493" spans="9:12" x14ac:dyDescent="0.25">
      <c r="I4493" s="124"/>
      <c r="J4493" s="124"/>
      <c r="K4493" s="124"/>
      <c r="L4493" s="124"/>
    </row>
    <row r="4494" spans="9:12" x14ac:dyDescent="0.25">
      <c r="I4494" s="124"/>
      <c r="J4494" s="124"/>
      <c r="K4494" s="124"/>
      <c r="L4494" s="124"/>
    </row>
    <row r="4495" spans="9:12" x14ac:dyDescent="0.25">
      <c r="I4495" s="124"/>
      <c r="J4495" s="124"/>
      <c r="K4495" s="124"/>
      <c r="L4495" s="124"/>
    </row>
    <row r="4496" spans="9:12" x14ac:dyDescent="0.25">
      <c r="I4496" s="124"/>
      <c r="J4496" s="124"/>
      <c r="K4496" s="124"/>
      <c r="L4496" s="124"/>
    </row>
    <row r="4497" spans="9:12" x14ac:dyDescent="0.25">
      <c r="I4497" s="124"/>
      <c r="J4497" s="124"/>
      <c r="K4497" s="124"/>
      <c r="L4497" s="124"/>
    </row>
    <row r="4498" spans="9:12" x14ac:dyDescent="0.25">
      <c r="I4498" s="124"/>
      <c r="J4498" s="124"/>
      <c r="K4498" s="124"/>
      <c r="L4498" s="124"/>
    </row>
    <row r="4499" spans="9:12" x14ac:dyDescent="0.25">
      <c r="I4499" s="124"/>
      <c r="J4499" s="124"/>
      <c r="K4499" s="124"/>
      <c r="L4499" s="124"/>
    </row>
    <row r="4500" spans="9:12" x14ac:dyDescent="0.25">
      <c r="I4500" s="124"/>
      <c r="J4500" s="124"/>
      <c r="K4500" s="124"/>
      <c r="L4500" s="124"/>
    </row>
    <row r="4501" spans="9:12" x14ac:dyDescent="0.25">
      <c r="I4501" s="124"/>
      <c r="J4501" s="124"/>
      <c r="K4501" s="124"/>
      <c r="L4501" s="124"/>
    </row>
    <row r="4502" spans="9:12" x14ac:dyDescent="0.25">
      <c r="I4502" s="124"/>
      <c r="J4502" s="124"/>
      <c r="K4502" s="124"/>
      <c r="L4502" s="124"/>
    </row>
    <row r="4503" spans="9:12" x14ac:dyDescent="0.25">
      <c r="I4503" s="124"/>
      <c r="J4503" s="124"/>
      <c r="K4503" s="124"/>
      <c r="L4503" s="124"/>
    </row>
    <row r="4504" spans="9:12" x14ac:dyDescent="0.25">
      <c r="I4504" s="124"/>
      <c r="J4504" s="124"/>
      <c r="K4504" s="124"/>
      <c r="L4504" s="124"/>
    </row>
    <row r="4505" spans="9:12" x14ac:dyDescent="0.25">
      <c r="I4505" s="124"/>
      <c r="J4505" s="124"/>
      <c r="K4505" s="124"/>
      <c r="L4505" s="124"/>
    </row>
    <row r="4506" spans="9:12" x14ac:dyDescent="0.25">
      <c r="I4506" s="124"/>
      <c r="J4506" s="124"/>
      <c r="K4506" s="124"/>
      <c r="L4506" s="124"/>
    </row>
    <row r="4507" spans="9:12" x14ac:dyDescent="0.25">
      <c r="I4507" s="124"/>
      <c r="J4507" s="124"/>
      <c r="K4507" s="124"/>
      <c r="L4507" s="124"/>
    </row>
    <row r="4508" spans="9:12" x14ac:dyDescent="0.25">
      <c r="I4508" s="124"/>
      <c r="J4508" s="124"/>
      <c r="K4508" s="124"/>
      <c r="L4508" s="124"/>
    </row>
    <row r="4509" spans="9:12" x14ac:dyDescent="0.25">
      <c r="I4509" s="124"/>
      <c r="J4509" s="124"/>
      <c r="K4509" s="124"/>
      <c r="L4509" s="124"/>
    </row>
    <row r="4510" spans="9:12" x14ac:dyDescent="0.25">
      <c r="I4510" s="124"/>
      <c r="J4510" s="124"/>
      <c r="K4510" s="124"/>
      <c r="L4510" s="124"/>
    </row>
  </sheetData>
  <mergeCells count="2">
    <mergeCell ref="A1:N1"/>
    <mergeCell ref="A2:N2"/>
  </mergeCells>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75"/>
  <sheetViews>
    <sheetView topLeftCell="B135" zoomScale="110" zoomScaleNormal="85" workbookViewId="0">
      <selection activeCell="J150" sqref="J150"/>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85" t="s">
        <v>45</v>
      </c>
      <c r="B1" s="985"/>
      <c r="C1" s="985"/>
      <c r="D1" s="985"/>
      <c r="E1" s="985"/>
      <c r="F1" s="985"/>
      <c r="G1" s="985"/>
      <c r="H1" s="985"/>
      <c r="I1" s="985"/>
      <c r="J1" s="985"/>
      <c r="K1" s="985"/>
      <c r="L1" s="985"/>
      <c r="M1" s="985"/>
      <c r="N1" s="985"/>
    </row>
    <row r="2" spans="1:14" s="85" customFormat="1" ht="18.75" x14ac:dyDescent="0.25">
      <c r="A2" s="986" t="s">
        <v>110</v>
      </c>
      <c r="B2" s="986"/>
      <c r="C2" s="986"/>
      <c r="D2" s="986"/>
      <c r="E2" s="986"/>
      <c r="F2" s="986"/>
      <c r="G2" s="986"/>
      <c r="H2" s="986"/>
      <c r="I2" s="986"/>
      <c r="J2" s="986"/>
      <c r="K2" s="986"/>
      <c r="L2" s="986"/>
      <c r="M2" s="986"/>
      <c r="N2" s="986"/>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25">
        <v>44228</v>
      </c>
      <c r="B4" s="326" t="s">
        <v>145</v>
      </c>
      <c r="C4" s="327"/>
      <c r="D4" s="328"/>
      <c r="E4" s="329"/>
      <c r="F4" s="711"/>
      <c r="G4" s="748">
        <v>36000</v>
      </c>
      <c r="H4" s="330"/>
      <c r="I4" s="712" t="s">
        <v>18</v>
      </c>
      <c r="J4" s="713"/>
      <c r="K4" s="714" t="s">
        <v>106</v>
      </c>
      <c r="L4" s="713" t="s">
        <v>46</v>
      </c>
      <c r="M4" s="331"/>
      <c r="N4" s="332"/>
    </row>
    <row r="5" spans="1:14" s="23" customFormat="1" ht="14.25" customHeight="1" x14ac:dyDescent="0.25">
      <c r="A5" s="278">
        <v>44228</v>
      </c>
      <c r="B5" s="279" t="s">
        <v>108</v>
      </c>
      <c r="C5" s="279" t="s">
        <v>51</v>
      </c>
      <c r="D5" s="279" t="s">
        <v>93</v>
      </c>
      <c r="E5" s="803"/>
      <c r="F5" s="283">
        <v>56500</v>
      </c>
      <c r="G5" s="283">
        <f>G4-E5+F5</f>
        <v>92500</v>
      </c>
      <c r="H5" s="682" t="s">
        <v>72</v>
      </c>
      <c r="I5" s="682" t="s">
        <v>18</v>
      </c>
      <c r="J5" s="425" t="s">
        <v>147</v>
      </c>
      <c r="K5" s="425" t="s">
        <v>74</v>
      </c>
      <c r="L5" s="425" t="s">
        <v>46</v>
      </c>
      <c r="M5" s="423"/>
      <c r="N5" s="424"/>
    </row>
    <row r="6" spans="1:14" s="23" customFormat="1" ht="16.5" customHeight="1" x14ac:dyDescent="0.25">
      <c r="A6" s="251">
        <v>44228</v>
      </c>
      <c r="B6" s="252" t="s">
        <v>69</v>
      </c>
      <c r="C6" s="252" t="s">
        <v>68</v>
      </c>
      <c r="D6" s="253" t="s">
        <v>93</v>
      </c>
      <c r="E6" s="209">
        <v>15000</v>
      </c>
      <c r="F6" s="209"/>
      <c r="G6" s="227">
        <f>G5-E6+F6</f>
        <v>77500</v>
      </c>
      <c r="H6" s="321" t="s">
        <v>72</v>
      </c>
      <c r="I6" s="321" t="s">
        <v>18</v>
      </c>
      <c r="J6" s="297" t="s">
        <v>147</v>
      </c>
      <c r="K6" s="297" t="s">
        <v>74</v>
      </c>
      <c r="L6" s="297" t="s">
        <v>46</v>
      </c>
      <c r="M6" s="187"/>
      <c r="N6" s="268" t="s">
        <v>149</v>
      </c>
    </row>
    <row r="7" spans="1:14" s="23" customFormat="1" ht="15" customHeight="1" x14ac:dyDescent="0.25">
      <c r="A7" s="251">
        <v>44228</v>
      </c>
      <c r="B7" s="252" t="s">
        <v>69</v>
      </c>
      <c r="C7" s="252" t="s">
        <v>68</v>
      </c>
      <c r="D7" s="253" t="s">
        <v>93</v>
      </c>
      <c r="E7" s="234">
        <v>11000</v>
      </c>
      <c r="F7" s="209"/>
      <c r="G7" s="227">
        <f t="shared" ref="G7:G13" si="0">G6-E7+F7</f>
        <v>66500</v>
      </c>
      <c r="H7" s="267" t="s">
        <v>72</v>
      </c>
      <c r="I7" s="267" t="s">
        <v>18</v>
      </c>
      <c r="J7" s="297" t="s">
        <v>147</v>
      </c>
      <c r="K7" s="297" t="s">
        <v>74</v>
      </c>
      <c r="L7" s="297" t="s">
        <v>46</v>
      </c>
      <c r="M7" s="187"/>
      <c r="N7" s="268" t="s">
        <v>150</v>
      </c>
    </row>
    <row r="8" spans="1:14" s="23" customFormat="1" ht="15" customHeight="1" x14ac:dyDescent="0.25">
      <c r="A8" s="251">
        <v>44228</v>
      </c>
      <c r="B8" s="252" t="s">
        <v>69</v>
      </c>
      <c r="C8" s="252" t="s">
        <v>68</v>
      </c>
      <c r="D8" s="253" t="s">
        <v>93</v>
      </c>
      <c r="E8" s="209">
        <v>8000</v>
      </c>
      <c r="F8" s="209"/>
      <c r="G8" s="227">
        <f t="shared" si="0"/>
        <v>58500</v>
      </c>
      <c r="H8" s="267" t="s">
        <v>72</v>
      </c>
      <c r="I8" s="267" t="s">
        <v>18</v>
      </c>
      <c r="J8" s="297" t="s">
        <v>147</v>
      </c>
      <c r="K8" s="297" t="s">
        <v>74</v>
      </c>
      <c r="L8" s="297" t="s">
        <v>46</v>
      </c>
      <c r="M8" s="187"/>
      <c r="N8" s="268" t="s">
        <v>151</v>
      </c>
    </row>
    <row r="9" spans="1:14" s="97" customFormat="1" x14ac:dyDescent="0.25">
      <c r="A9" s="251">
        <v>44228</v>
      </c>
      <c r="B9" s="252" t="s">
        <v>69</v>
      </c>
      <c r="C9" s="252" t="s">
        <v>68</v>
      </c>
      <c r="D9" s="253" t="s">
        <v>93</v>
      </c>
      <c r="E9" s="209">
        <v>9000</v>
      </c>
      <c r="F9" s="209"/>
      <c r="G9" s="227">
        <f t="shared" si="0"/>
        <v>49500</v>
      </c>
      <c r="H9" s="267" t="s">
        <v>72</v>
      </c>
      <c r="I9" s="267" t="s">
        <v>18</v>
      </c>
      <c r="J9" s="297" t="s">
        <v>147</v>
      </c>
      <c r="K9" s="297" t="s">
        <v>74</v>
      </c>
      <c r="L9" s="297" t="s">
        <v>46</v>
      </c>
      <c r="M9" s="187"/>
      <c r="N9" s="268" t="s">
        <v>152</v>
      </c>
    </row>
    <row r="10" spans="1:14" s="97" customFormat="1" x14ac:dyDescent="0.25">
      <c r="A10" s="251">
        <v>44228</v>
      </c>
      <c r="B10" s="252" t="s">
        <v>95</v>
      </c>
      <c r="C10" s="252" t="s">
        <v>95</v>
      </c>
      <c r="D10" s="253" t="s">
        <v>93</v>
      </c>
      <c r="E10" s="209">
        <v>6000</v>
      </c>
      <c r="F10" s="209"/>
      <c r="G10" s="227">
        <f t="shared" si="0"/>
        <v>43500</v>
      </c>
      <c r="H10" s="267" t="s">
        <v>72</v>
      </c>
      <c r="I10" s="267" t="s">
        <v>18</v>
      </c>
      <c r="J10" s="297" t="s">
        <v>147</v>
      </c>
      <c r="K10" s="297" t="s">
        <v>74</v>
      </c>
      <c r="L10" s="297" t="s">
        <v>46</v>
      </c>
      <c r="M10" s="187"/>
      <c r="N10" s="268"/>
    </row>
    <row r="11" spans="1:14" x14ac:dyDescent="0.25">
      <c r="A11" s="251">
        <v>44228</v>
      </c>
      <c r="B11" s="252" t="s">
        <v>95</v>
      </c>
      <c r="C11" s="252" t="s">
        <v>95</v>
      </c>
      <c r="D11" s="253" t="s">
        <v>93</v>
      </c>
      <c r="E11" s="227">
        <v>2000</v>
      </c>
      <c r="F11" s="227"/>
      <c r="G11" s="227">
        <f t="shared" si="0"/>
        <v>41500</v>
      </c>
      <c r="H11" s="267" t="s">
        <v>72</v>
      </c>
      <c r="I11" s="267" t="s">
        <v>18</v>
      </c>
      <c r="J11" s="297" t="s">
        <v>147</v>
      </c>
      <c r="K11" s="297" t="s">
        <v>74</v>
      </c>
      <c r="L11" s="297" t="s">
        <v>46</v>
      </c>
      <c r="M11" s="230"/>
      <c r="N11" s="231"/>
    </row>
    <row r="12" spans="1:14" x14ac:dyDescent="0.25">
      <c r="A12" s="251">
        <v>44228</v>
      </c>
      <c r="B12" s="252" t="s">
        <v>95</v>
      </c>
      <c r="C12" s="252" t="s">
        <v>95</v>
      </c>
      <c r="D12" s="253" t="s">
        <v>93</v>
      </c>
      <c r="E12" s="209">
        <v>2000</v>
      </c>
      <c r="F12" s="209"/>
      <c r="G12" s="227">
        <f t="shared" si="0"/>
        <v>39500</v>
      </c>
      <c r="H12" s="508" t="s">
        <v>72</v>
      </c>
      <c r="I12" s="508" t="s">
        <v>18</v>
      </c>
      <c r="J12" s="297" t="s">
        <v>147</v>
      </c>
      <c r="K12" s="322" t="s">
        <v>74</v>
      </c>
      <c r="L12" s="322" t="s">
        <v>46</v>
      </c>
      <c r="M12" s="230"/>
      <c r="N12" s="231"/>
    </row>
    <row r="13" spans="1:14" ht="32.25" customHeight="1" x14ac:dyDescent="0.25">
      <c r="A13" s="759">
        <v>44228</v>
      </c>
      <c r="B13" s="297" t="s">
        <v>163</v>
      </c>
      <c r="C13" s="258" t="s">
        <v>164</v>
      </c>
      <c r="D13" s="258" t="s">
        <v>94</v>
      </c>
      <c r="E13" s="227">
        <v>1500</v>
      </c>
      <c r="F13" s="209"/>
      <c r="G13" s="227">
        <f t="shared" si="0"/>
        <v>38000</v>
      </c>
      <c r="H13" s="835" t="s">
        <v>72</v>
      </c>
      <c r="I13" s="835" t="s">
        <v>18</v>
      </c>
      <c r="J13" s="297" t="s">
        <v>147</v>
      </c>
      <c r="K13" s="322" t="s">
        <v>74</v>
      </c>
      <c r="L13" s="322" t="s">
        <v>46</v>
      </c>
      <c r="M13" s="298"/>
      <c r="N13" s="258"/>
    </row>
    <row r="14" spans="1:14" ht="12.75" customHeight="1" x14ac:dyDescent="0.25">
      <c r="A14" s="278">
        <v>44229</v>
      </c>
      <c r="B14" s="279" t="s">
        <v>108</v>
      </c>
      <c r="C14" s="279" t="s">
        <v>51</v>
      </c>
      <c r="D14" s="279" t="s">
        <v>93</v>
      </c>
      <c r="E14" s="445"/>
      <c r="F14" s="283">
        <v>48000</v>
      </c>
      <c r="G14" s="283">
        <f t="shared" ref="G14:G22" si="1">G13-E14+F14</f>
        <v>86000</v>
      </c>
      <c r="H14" s="422" t="s">
        <v>72</v>
      </c>
      <c r="I14" s="422" t="s">
        <v>18</v>
      </c>
      <c r="J14" s="833" t="s">
        <v>157</v>
      </c>
      <c r="K14" s="425" t="s">
        <v>74</v>
      </c>
      <c r="L14" s="425" t="s">
        <v>46</v>
      </c>
      <c r="M14" s="280"/>
      <c r="N14" s="279"/>
    </row>
    <row r="15" spans="1:14" ht="14.25" customHeight="1" x14ac:dyDescent="0.25">
      <c r="A15" s="251">
        <v>44229</v>
      </c>
      <c r="B15" s="252" t="s">
        <v>69</v>
      </c>
      <c r="C15" s="252" t="s">
        <v>68</v>
      </c>
      <c r="D15" s="253" t="s">
        <v>93</v>
      </c>
      <c r="E15" s="227">
        <v>8000</v>
      </c>
      <c r="F15" s="226"/>
      <c r="G15" s="209">
        <f t="shared" si="1"/>
        <v>78000</v>
      </c>
      <c r="H15" s="508" t="s">
        <v>72</v>
      </c>
      <c r="I15" s="508" t="s">
        <v>18</v>
      </c>
      <c r="J15" s="297" t="s">
        <v>157</v>
      </c>
      <c r="K15" s="322" t="s">
        <v>74</v>
      </c>
      <c r="L15" s="322" t="s">
        <v>46</v>
      </c>
      <c r="M15" s="298"/>
      <c r="N15" s="258" t="s">
        <v>158</v>
      </c>
    </row>
    <row r="16" spans="1:14" x14ac:dyDescent="0.25">
      <c r="A16" s="251">
        <v>44229</v>
      </c>
      <c r="B16" s="252" t="s">
        <v>69</v>
      </c>
      <c r="C16" s="252" t="s">
        <v>68</v>
      </c>
      <c r="D16" s="253" t="s">
        <v>93</v>
      </c>
      <c r="E16" s="209">
        <v>8000</v>
      </c>
      <c r="F16" s="227"/>
      <c r="G16" s="209">
        <f t="shared" si="1"/>
        <v>70000</v>
      </c>
      <c r="H16" s="333" t="s">
        <v>72</v>
      </c>
      <c r="I16" s="508" t="s">
        <v>18</v>
      </c>
      <c r="J16" s="297" t="s">
        <v>157</v>
      </c>
      <c r="K16" s="322" t="s">
        <v>74</v>
      </c>
      <c r="L16" s="322" t="s">
        <v>46</v>
      </c>
      <c r="M16" s="298"/>
      <c r="N16" s="258" t="s">
        <v>159</v>
      </c>
    </row>
    <row r="17" spans="1:14" ht="17.25" customHeight="1" x14ac:dyDescent="0.25">
      <c r="A17" s="251">
        <v>44229</v>
      </c>
      <c r="B17" s="252" t="s">
        <v>69</v>
      </c>
      <c r="C17" s="252" t="s">
        <v>68</v>
      </c>
      <c r="D17" s="253" t="s">
        <v>93</v>
      </c>
      <c r="E17" s="273">
        <v>9000</v>
      </c>
      <c r="F17" s="234"/>
      <c r="G17" s="209">
        <f t="shared" si="1"/>
        <v>61000</v>
      </c>
      <c r="H17" s="463" t="s">
        <v>72</v>
      </c>
      <c r="I17" s="267" t="s">
        <v>18</v>
      </c>
      <c r="J17" s="297" t="s">
        <v>157</v>
      </c>
      <c r="K17" s="297" t="s">
        <v>74</v>
      </c>
      <c r="L17" s="258" t="s">
        <v>46</v>
      </c>
      <c r="M17" s="298"/>
      <c r="N17" s="218" t="s">
        <v>160</v>
      </c>
    </row>
    <row r="18" spans="1:14" x14ac:dyDescent="0.25">
      <c r="A18" s="251">
        <v>44229</v>
      </c>
      <c r="B18" s="252" t="s">
        <v>69</v>
      </c>
      <c r="C18" s="252" t="s">
        <v>68</v>
      </c>
      <c r="D18" s="253" t="s">
        <v>93</v>
      </c>
      <c r="E18" s="209">
        <v>9000</v>
      </c>
      <c r="F18" s="209"/>
      <c r="G18" s="209">
        <f t="shared" si="1"/>
        <v>52000</v>
      </c>
      <c r="H18" s="463" t="s">
        <v>72</v>
      </c>
      <c r="I18" s="267" t="s">
        <v>18</v>
      </c>
      <c r="J18" s="297" t="s">
        <v>157</v>
      </c>
      <c r="K18" s="297" t="s">
        <v>74</v>
      </c>
      <c r="L18" s="258" t="s">
        <v>46</v>
      </c>
      <c r="M18" s="298"/>
      <c r="N18" s="218" t="s">
        <v>161</v>
      </c>
    </row>
    <row r="19" spans="1:14" x14ac:dyDescent="0.25">
      <c r="A19" s="251">
        <v>44229</v>
      </c>
      <c r="B19" s="252" t="s">
        <v>95</v>
      </c>
      <c r="C19" s="252" t="s">
        <v>95</v>
      </c>
      <c r="D19" s="253" t="s">
        <v>93</v>
      </c>
      <c r="E19" s="227">
        <v>3000</v>
      </c>
      <c r="F19" s="209"/>
      <c r="G19" s="209">
        <f t="shared" si="1"/>
        <v>49000</v>
      </c>
      <c r="H19" s="463" t="s">
        <v>72</v>
      </c>
      <c r="I19" s="267" t="s">
        <v>18</v>
      </c>
      <c r="J19" s="297" t="s">
        <v>157</v>
      </c>
      <c r="K19" s="297" t="s">
        <v>74</v>
      </c>
      <c r="L19" s="258" t="s">
        <v>46</v>
      </c>
      <c r="M19" s="298"/>
      <c r="N19" s="218"/>
    </row>
    <row r="20" spans="1:14" ht="17.25" customHeight="1" x14ac:dyDescent="0.25">
      <c r="A20" s="251">
        <v>44229</v>
      </c>
      <c r="B20" s="252" t="s">
        <v>95</v>
      </c>
      <c r="C20" s="252" t="s">
        <v>95</v>
      </c>
      <c r="D20" s="253" t="s">
        <v>93</v>
      </c>
      <c r="E20" s="227">
        <v>3000</v>
      </c>
      <c r="F20" s="760"/>
      <c r="G20" s="227">
        <f t="shared" si="1"/>
        <v>46000</v>
      </c>
      <c r="H20" s="340" t="s">
        <v>72</v>
      </c>
      <c r="I20" s="321" t="s">
        <v>18</v>
      </c>
      <c r="J20" s="297" t="s">
        <v>157</v>
      </c>
      <c r="K20" s="297" t="s">
        <v>74</v>
      </c>
      <c r="L20" s="258" t="s">
        <v>46</v>
      </c>
      <c r="M20" s="298"/>
      <c r="N20" s="306"/>
    </row>
    <row r="21" spans="1:14" ht="14.25" customHeight="1" x14ac:dyDescent="0.25">
      <c r="A21" s="251">
        <v>44229</v>
      </c>
      <c r="B21" s="252" t="s">
        <v>95</v>
      </c>
      <c r="C21" s="252" t="s">
        <v>95</v>
      </c>
      <c r="D21" s="253" t="s">
        <v>93</v>
      </c>
      <c r="E21" s="273">
        <v>4000</v>
      </c>
      <c r="F21" s="209"/>
      <c r="G21" s="209">
        <f t="shared" si="1"/>
        <v>42000</v>
      </c>
      <c r="H21" s="333" t="s">
        <v>72</v>
      </c>
      <c r="I21" s="508" t="s">
        <v>18</v>
      </c>
      <c r="J21" s="297" t="s">
        <v>157</v>
      </c>
      <c r="K21" s="322" t="s">
        <v>74</v>
      </c>
      <c r="L21" s="258" t="s">
        <v>46</v>
      </c>
      <c r="M21" s="298"/>
      <c r="N21" s="218"/>
    </row>
    <row r="22" spans="1:14" ht="30" x14ac:dyDescent="0.25">
      <c r="A22" s="759">
        <v>44229</v>
      </c>
      <c r="B22" s="252" t="s">
        <v>163</v>
      </c>
      <c r="C22" s="258" t="s">
        <v>164</v>
      </c>
      <c r="D22" s="334" t="s">
        <v>94</v>
      </c>
      <c r="E22" s="290">
        <v>1000</v>
      </c>
      <c r="F22" s="226"/>
      <c r="G22" s="226">
        <f t="shared" si="1"/>
        <v>41000</v>
      </c>
      <c r="H22" s="516" t="s">
        <v>72</v>
      </c>
      <c r="I22" s="835" t="s">
        <v>18</v>
      </c>
      <c r="J22" s="297" t="s">
        <v>157</v>
      </c>
      <c r="K22" s="322" t="s">
        <v>74</v>
      </c>
      <c r="L22" s="258" t="s">
        <v>46</v>
      </c>
      <c r="M22" s="298"/>
      <c r="N22" s="258"/>
    </row>
    <row r="23" spans="1:14" ht="16.5" customHeight="1" x14ac:dyDescent="0.25">
      <c r="A23" s="278">
        <v>44230</v>
      </c>
      <c r="B23" s="279" t="s">
        <v>108</v>
      </c>
      <c r="C23" s="279" t="s">
        <v>51</v>
      </c>
      <c r="D23" s="420" t="s">
        <v>93</v>
      </c>
      <c r="E23" s="445"/>
      <c r="F23" s="286">
        <v>41000</v>
      </c>
      <c r="G23" s="286">
        <f>G22-E23+F23</f>
        <v>82000</v>
      </c>
      <c r="H23" s="444" t="s">
        <v>72</v>
      </c>
      <c r="I23" s="422" t="s">
        <v>18</v>
      </c>
      <c r="J23" s="425" t="s">
        <v>177</v>
      </c>
      <c r="K23" s="425" t="s">
        <v>74</v>
      </c>
      <c r="L23" s="419" t="s">
        <v>46</v>
      </c>
      <c r="M23" s="437"/>
      <c r="N23" s="419"/>
    </row>
    <row r="24" spans="1:14" x14ac:dyDescent="0.25">
      <c r="A24" s="217">
        <v>44230</v>
      </c>
      <c r="B24" s="252" t="s">
        <v>69</v>
      </c>
      <c r="C24" s="252" t="s">
        <v>68</v>
      </c>
      <c r="D24" s="253" t="s">
        <v>93</v>
      </c>
      <c r="E24" s="589">
        <v>8000</v>
      </c>
      <c r="F24" s="247"/>
      <c r="G24" s="227">
        <f t="shared" ref="G24:G39" si="2">G23-E24+F24</f>
        <v>74000</v>
      </c>
      <c r="H24" s="463" t="s">
        <v>72</v>
      </c>
      <c r="I24" s="267" t="s">
        <v>18</v>
      </c>
      <c r="J24" s="297" t="s">
        <v>177</v>
      </c>
      <c r="K24" s="297" t="s">
        <v>74</v>
      </c>
      <c r="L24" s="258" t="s">
        <v>46</v>
      </c>
      <c r="M24" s="216"/>
      <c r="N24" s="218" t="s">
        <v>126</v>
      </c>
    </row>
    <row r="25" spans="1:14" x14ac:dyDescent="0.25">
      <c r="A25" s="217">
        <v>44230</v>
      </c>
      <c r="B25" s="252" t="s">
        <v>69</v>
      </c>
      <c r="C25" s="252" t="s">
        <v>68</v>
      </c>
      <c r="D25" s="253" t="s">
        <v>93</v>
      </c>
      <c r="E25" s="227">
        <v>13000</v>
      </c>
      <c r="F25" s="226"/>
      <c r="G25" s="227">
        <f t="shared" si="2"/>
        <v>61000</v>
      </c>
      <c r="H25" s="463" t="s">
        <v>72</v>
      </c>
      <c r="I25" s="267" t="s">
        <v>18</v>
      </c>
      <c r="J25" s="297" t="s">
        <v>177</v>
      </c>
      <c r="K25" s="297" t="s">
        <v>74</v>
      </c>
      <c r="L25" s="258" t="s">
        <v>46</v>
      </c>
      <c r="M25" s="216"/>
      <c r="N25" s="218" t="s">
        <v>127</v>
      </c>
    </row>
    <row r="26" spans="1:14" x14ac:dyDescent="0.25">
      <c r="A26" s="217">
        <v>44230</v>
      </c>
      <c r="B26" s="252" t="s">
        <v>69</v>
      </c>
      <c r="C26" s="252" t="s">
        <v>68</v>
      </c>
      <c r="D26" s="253" t="s">
        <v>93</v>
      </c>
      <c r="E26" s="273">
        <v>9000</v>
      </c>
      <c r="F26" s="270"/>
      <c r="G26" s="227">
        <f t="shared" si="2"/>
        <v>52000</v>
      </c>
      <c r="H26" s="463" t="s">
        <v>72</v>
      </c>
      <c r="I26" s="267" t="s">
        <v>18</v>
      </c>
      <c r="J26" s="297" t="s">
        <v>177</v>
      </c>
      <c r="K26" s="297" t="s">
        <v>74</v>
      </c>
      <c r="L26" s="258" t="s">
        <v>46</v>
      </c>
      <c r="M26" s="216"/>
      <c r="N26" s="237" t="s">
        <v>178</v>
      </c>
    </row>
    <row r="27" spans="1:14" x14ac:dyDescent="0.25">
      <c r="A27" s="217">
        <v>44230</v>
      </c>
      <c r="B27" s="252" t="s">
        <v>95</v>
      </c>
      <c r="C27" s="252" t="s">
        <v>95</v>
      </c>
      <c r="D27" s="253" t="s">
        <v>93</v>
      </c>
      <c r="E27" s="284">
        <v>3000</v>
      </c>
      <c r="F27" s="229"/>
      <c r="G27" s="227">
        <f t="shared" si="2"/>
        <v>49000</v>
      </c>
      <c r="H27" s="463" t="s">
        <v>72</v>
      </c>
      <c r="I27" s="267" t="s">
        <v>18</v>
      </c>
      <c r="J27" s="297" t="s">
        <v>177</v>
      </c>
      <c r="K27" s="297" t="s">
        <v>74</v>
      </c>
      <c r="L27" s="258" t="s">
        <v>46</v>
      </c>
      <c r="M27" s="216"/>
      <c r="N27" s="218"/>
    </row>
    <row r="28" spans="1:14" x14ac:dyDescent="0.25">
      <c r="A28" s="217">
        <v>44230</v>
      </c>
      <c r="B28" s="252" t="s">
        <v>95</v>
      </c>
      <c r="C28" s="252" t="s">
        <v>95</v>
      </c>
      <c r="D28" s="253" t="s">
        <v>93</v>
      </c>
      <c r="E28" s="227">
        <v>3000</v>
      </c>
      <c r="F28" s="227"/>
      <c r="G28" s="227">
        <f t="shared" si="2"/>
        <v>46000</v>
      </c>
      <c r="H28" s="463" t="s">
        <v>72</v>
      </c>
      <c r="I28" s="267" t="s">
        <v>18</v>
      </c>
      <c r="J28" s="297" t="s">
        <v>177</v>
      </c>
      <c r="K28" s="297" t="s">
        <v>74</v>
      </c>
      <c r="L28" s="258" t="s">
        <v>46</v>
      </c>
      <c r="M28" s="216"/>
      <c r="N28" s="218"/>
    </row>
    <row r="29" spans="1:14" x14ac:dyDescent="0.25">
      <c r="A29" s="217">
        <v>44230</v>
      </c>
      <c r="B29" s="252" t="s">
        <v>95</v>
      </c>
      <c r="C29" s="252" t="s">
        <v>95</v>
      </c>
      <c r="D29" s="253" t="s">
        <v>93</v>
      </c>
      <c r="E29" s="247">
        <v>4000</v>
      </c>
      <c r="F29" s="247"/>
      <c r="G29" s="227">
        <f t="shared" si="2"/>
        <v>42000</v>
      </c>
      <c r="H29" s="333" t="s">
        <v>72</v>
      </c>
      <c r="I29" s="508" t="s">
        <v>18</v>
      </c>
      <c r="J29" s="297" t="s">
        <v>177</v>
      </c>
      <c r="K29" s="322" t="s">
        <v>74</v>
      </c>
      <c r="L29" s="258" t="s">
        <v>46</v>
      </c>
      <c r="M29" s="276"/>
      <c r="N29" s="277"/>
    </row>
    <row r="30" spans="1:14" ht="17.25" customHeight="1" x14ac:dyDescent="0.25">
      <c r="A30" s="278">
        <v>44231</v>
      </c>
      <c r="B30" s="287" t="s">
        <v>108</v>
      </c>
      <c r="C30" s="279" t="s">
        <v>51</v>
      </c>
      <c r="D30" s="279" t="s">
        <v>93</v>
      </c>
      <c r="E30" s="777"/>
      <c r="F30" s="286">
        <v>48000</v>
      </c>
      <c r="G30" s="286">
        <f t="shared" si="2"/>
        <v>90000</v>
      </c>
      <c r="H30" s="444" t="s">
        <v>72</v>
      </c>
      <c r="I30" s="422" t="s">
        <v>18</v>
      </c>
      <c r="J30" s="425" t="s">
        <v>200</v>
      </c>
      <c r="K30" s="425" t="s">
        <v>74</v>
      </c>
      <c r="L30" s="419" t="s">
        <v>46</v>
      </c>
      <c r="M30" s="280"/>
      <c r="N30" s="279"/>
    </row>
    <row r="31" spans="1:14" ht="18.75" customHeight="1" x14ac:dyDescent="0.25">
      <c r="A31" s="736">
        <v>44231</v>
      </c>
      <c r="B31" s="252" t="s">
        <v>73</v>
      </c>
      <c r="C31" s="224" t="s">
        <v>51</v>
      </c>
      <c r="D31" s="224" t="s">
        <v>93</v>
      </c>
      <c r="E31" s="269"/>
      <c r="F31" s="234">
        <v>-9000</v>
      </c>
      <c r="G31" s="227">
        <f t="shared" si="2"/>
        <v>81000</v>
      </c>
      <c r="H31" s="333" t="s">
        <v>72</v>
      </c>
      <c r="I31" s="267" t="s">
        <v>18</v>
      </c>
      <c r="J31" s="297" t="s">
        <v>191</v>
      </c>
      <c r="K31" s="297" t="s">
        <v>74</v>
      </c>
      <c r="L31" s="258" t="s">
        <v>46</v>
      </c>
      <c r="M31" s="298"/>
      <c r="N31" s="224" t="s">
        <v>133</v>
      </c>
    </row>
    <row r="32" spans="1:14" x14ac:dyDescent="0.25">
      <c r="A32" s="736">
        <v>44231</v>
      </c>
      <c r="B32" s="252" t="s">
        <v>69</v>
      </c>
      <c r="C32" s="224" t="s">
        <v>68</v>
      </c>
      <c r="D32" s="224" t="s">
        <v>93</v>
      </c>
      <c r="E32" s="229">
        <v>10000</v>
      </c>
      <c r="F32" s="247"/>
      <c r="G32" s="227">
        <f t="shared" si="2"/>
        <v>71000</v>
      </c>
      <c r="H32" s="216" t="s">
        <v>72</v>
      </c>
      <c r="I32" s="216" t="s">
        <v>18</v>
      </c>
      <c r="J32" s="297" t="s">
        <v>200</v>
      </c>
      <c r="K32" s="297" t="s">
        <v>74</v>
      </c>
      <c r="L32" s="258" t="s">
        <v>46</v>
      </c>
      <c r="M32" s="216"/>
      <c r="N32" s="224" t="s">
        <v>201</v>
      </c>
    </row>
    <row r="33" spans="1:14" x14ac:dyDescent="0.25">
      <c r="A33" s="736">
        <v>44231</v>
      </c>
      <c r="B33" s="252" t="s">
        <v>69</v>
      </c>
      <c r="C33" s="224" t="s">
        <v>68</v>
      </c>
      <c r="D33" s="224" t="s">
        <v>93</v>
      </c>
      <c r="E33" s="227">
        <v>8000</v>
      </c>
      <c r="F33" s="209"/>
      <c r="G33" s="227">
        <f t="shared" si="2"/>
        <v>63000</v>
      </c>
      <c r="H33" s="216" t="s">
        <v>72</v>
      </c>
      <c r="I33" s="216" t="s">
        <v>18</v>
      </c>
      <c r="J33" s="297" t="s">
        <v>200</v>
      </c>
      <c r="K33" s="297" t="s">
        <v>74</v>
      </c>
      <c r="L33" s="258" t="s">
        <v>46</v>
      </c>
      <c r="M33" s="216"/>
      <c r="N33" s="218" t="s">
        <v>202</v>
      </c>
    </row>
    <row r="34" spans="1:14" x14ac:dyDescent="0.25">
      <c r="A34" s="736">
        <v>44231</v>
      </c>
      <c r="B34" s="252" t="s">
        <v>69</v>
      </c>
      <c r="C34" s="224" t="s">
        <v>68</v>
      </c>
      <c r="D34" s="224" t="s">
        <v>93</v>
      </c>
      <c r="E34" s="234">
        <v>9000</v>
      </c>
      <c r="F34" s="234"/>
      <c r="G34" s="227">
        <f t="shared" si="2"/>
        <v>54000</v>
      </c>
      <c r="H34" s="216" t="s">
        <v>72</v>
      </c>
      <c r="I34" s="216" t="s">
        <v>18</v>
      </c>
      <c r="J34" s="297" t="s">
        <v>200</v>
      </c>
      <c r="K34" s="297" t="s">
        <v>74</v>
      </c>
      <c r="L34" s="258" t="s">
        <v>46</v>
      </c>
      <c r="M34" s="216"/>
      <c r="N34" s="218" t="s">
        <v>203</v>
      </c>
    </row>
    <row r="35" spans="1:14" x14ac:dyDescent="0.25">
      <c r="A35" s="736">
        <v>44231</v>
      </c>
      <c r="B35" s="252" t="s">
        <v>69</v>
      </c>
      <c r="C35" s="224" t="s">
        <v>68</v>
      </c>
      <c r="D35" s="224" t="s">
        <v>93</v>
      </c>
      <c r="E35" s="227">
        <v>10000</v>
      </c>
      <c r="F35" s="234"/>
      <c r="G35" s="227">
        <f t="shared" si="2"/>
        <v>44000</v>
      </c>
      <c r="H35" s="216" t="s">
        <v>72</v>
      </c>
      <c r="I35" s="216" t="s">
        <v>18</v>
      </c>
      <c r="J35" s="297" t="s">
        <v>200</v>
      </c>
      <c r="K35" s="297" t="s">
        <v>74</v>
      </c>
      <c r="L35" s="258" t="s">
        <v>46</v>
      </c>
      <c r="M35" s="216"/>
      <c r="N35" s="218"/>
    </row>
    <row r="36" spans="1:14" x14ac:dyDescent="0.25">
      <c r="A36" s="736">
        <v>44231</v>
      </c>
      <c r="B36" s="252" t="s">
        <v>95</v>
      </c>
      <c r="C36" s="218" t="s">
        <v>95</v>
      </c>
      <c r="D36" s="218" t="s">
        <v>93</v>
      </c>
      <c r="E36" s="226">
        <v>4000</v>
      </c>
      <c r="F36" s="226"/>
      <c r="G36" s="227">
        <f t="shared" si="2"/>
        <v>40000</v>
      </c>
      <c r="H36" s="216" t="s">
        <v>72</v>
      </c>
      <c r="I36" s="216" t="s">
        <v>18</v>
      </c>
      <c r="J36" s="297" t="s">
        <v>200</v>
      </c>
      <c r="K36" s="297" t="s">
        <v>74</v>
      </c>
      <c r="L36" s="258" t="s">
        <v>46</v>
      </c>
      <c r="M36" s="216"/>
      <c r="N36" s="218"/>
    </row>
    <row r="37" spans="1:14" x14ac:dyDescent="0.25">
      <c r="A37" s="736">
        <v>44231</v>
      </c>
      <c r="B37" s="252" t="s">
        <v>95</v>
      </c>
      <c r="C37" s="218" t="s">
        <v>95</v>
      </c>
      <c r="D37" s="218" t="s">
        <v>93</v>
      </c>
      <c r="E37" s="227">
        <v>2000</v>
      </c>
      <c r="F37" s="209"/>
      <c r="G37" s="227">
        <f t="shared" si="2"/>
        <v>38000</v>
      </c>
      <c r="H37" s="216" t="s">
        <v>72</v>
      </c>
      <c r="I37" s="216" t="s">
        <v>18</v>
      </c>
      <c r="J37" s="297" t="s">
        <v>200</v>
      </c>
      <c r="K37" s="297" t="s">
        <v>74</v>
      </c>
      <c r="L37" s="258" t="s">
        <v>46</v>
      </c>
      <c r="M37" s="216"/>
      <c r="N37" s="218"/>
    </row>
    <row r="38" spans="1:14" ht="16.5" customHeight="1" x14ac:dyDescent="0.25">
      <c r="A38" s="736">
        <v>44231</v>
      </c>
      <c r="B38" s="252" t="s">
        <v>95</v>
      </c>
      <c r="C38" s="218" t="s">
        <v>95</v>
      </c>
      <c r="D38" s="218" t="s">
        <v>93</v>
      </c>
      <c r="E38" s="285">
        <v>4000</v>
      </c>
      <c r="F38" s="269"/>
      <c r="G38" s="227">
        <f t="shared" si="2"/>
        <v>34000</v>
      </c>
      <c r="H38" s="216" t="s">
        <v>72</v>
      </c>
      <c r="I38" s="216" t="s">
        <v>18</v>
      </c>
      <c r="J38" s="297" t="s">
        <v>200</v>
      </c>
      <c r="K38" s="297" t="s">
        <v>74</v>
      </c>
      <c r="L38" s="258" t="s">
        <v>46</v>
      </c>
      <c r="M38" s="216"/>
      <c r="N38" s="218"/>
    </row>
    <row r="39" spans="1:14" ht="16.5" customHeight="1" x14ac:dyDescent="0.25">
      <c r="A39" s="217">
        <v>44232</v>
      </c>
      <c r="B39" s="252" t="s">
        <v>73</v>
      </c>
      <c r="C39" s="218" t="s">
        <v>51</v>
      </c>
      <c r="D39" s="218" t="s">
        <v>93</v>
      </c>
      <c r="E39" s="460"/>
      <c r="F39" s="209">
        <v>-1000</v>
      </c>
      <c r="G39" s="227">
        <f t="shared" si="2"/>
        <v>33000</v>
      </c>
      <c r="H39" s="216" t="s">
        <v>72</v>
      </c>
      <c r="I39" s="216" t="s">
        <v>18</v>
      </c>
      <c r="J39" s="297" t="s">
        <v>200</v>
      </c>
      <c r="K39" s="708" t="s">
        <v>74</v>
      </c>
      <c r="L39" s="258" t="s">
        <v>46</v>
      </c>
      <c r="M39" s="216"/>
      <c r="N39" s="218"/>
    </row>
    <row r="40" spans="1:14" x14ac:dyDescent="0.25">
      <c r="A40" s="854">
        <v>44232</v>
      </c>
      <c r="B40" s="287" t="s">
        <v>108</v>
      </c>
      <c r="C40" s="855" t="s">
        <v>51</v>
      </c>
      <c r="D40" s="860" t="s">
        <v>93</v>
      </c>
      <c r="E40" s="861"/>
      <c r="F40" s="696">
        <v>43000</v>
      </c>
      <c r="G40" s="286">
        <f>G39-E40+F40</f>
        <v>76000</v>
      </c>
      <c r="H40" s="862" t="s">
        <v>72</v>
      </c>
      <c r="I40" s="438" t="s">
        <v>18</v>
      </c>
      <c r="J40" s="425" t="s">
        <v>207</v>
      </c>
      <c r="K40" s="863" t="s">
        <v>74</v>
      </c>
      <c r="L40" s="864" t="s">
        <v>46</v>
      </c>
      <c r="M40" s="438"/>
      <c r="N40" s="855"/>
    </row>
    <row r="41" spans="1:14" x14ac:dyDescent="0.25">
      <c r="A41" s="736">
        <v>44232</v>
      </c>
      <c r="B41" s="252" t="s">
        <v>69</v>
      </c>
      <c r="C41" s="224" t="s">
        <v>68</v>
      </c>
      <c r="D41" s="737" t="s">
        <v>93</v>
      </c>
      <c r="E41" s="209">
        <v>12000</v>
      </c>
      <c r="F41" s="209"/>
      <c r="G41" s="227">
        <f t="shared" ref="G41:G104" si="3">G40-E41+F41</f>
        <v>64000</v>
      </c>
      <c r="H41" s="235" t="s">
        <v>72</v>
      </c>
      <c r="I41" s="216" t="s">
        <v>18</v>
      </c>
      <c r="J41" s="297" t="s">
        <v>207</v>
      </c>
      <c r="K41" s="784" t="s">
        <v>74</v>
      </c>
      <c r="L41" s="679" t="s">
        <v>46</v>
      </c>
      <c r="M41" s="216"/>
      <c r="N41" s="218" t="s">
        <v>208</v>
      </c>
    </row>
    <row r="42" spans="1:14" x14ac:dyDescent="0.25">
      <c r="A42" s="736">
        <v>44232</v>
      </c>
      <c r="B42" s="252" t="s">
        <v>69</v>
      </c>
      <c r="C42" s="224" t="s">
        <v>68</v>
      </c>
      <c r="D42" s="737" t="s">
        <v>93</v>
      </c>
      <c r="E42" s="721">
        <v>10000</v>
      </c>
      <c r="F42" s="282"/>
      <c r="G42" s="227">
        <f t="shared" si="3"/>
        <v>54000</v>
      </c>
      <c r="H42" s="723" t="s">
        <v>72</v>
      </c>
      <c r="I42" s="216" t="s">
        <v>18</v>
      </c>
      <c r="J42" s="297" t="s">
        <v>207</v>
      </c>
      <c r="K42" s="784" t="s">
        <v>74</v>
      </c>
      <c r="L42" s="679" t="s">
        <v>46</v>
      </c>
      <c r="M42" s="276"/>
      <c r="N42" s="277" t="s">
        <v>209</v>
      </c>
    </row>
    <row r="43" spans="1:14" x14ac:dyDescent="0.25">
      <c r="A43" s="736">
        <v>44232</v>
      </c>
      <c r="B43" s="252" t="s">
        <v>69</v>
      </c>
      <c r="C43" s="224" t="s">
        <v>68</v>
      </c>
      <c r="D43" s="737" t="s">
        <v>93</v>
      </c>
      <c r="E43" s="273">
        <v>9000</v>
      </c>
      <c r="F43" s="270"/>
      <c r="G43" s="227">
        <f t="shared" si="3"/>
        <v>45000</v>
      </c>
      <c r="H43" s="686" t="s">
        <v>72</v>
      </c>
      <c r="I43" s="216" t="s">
        <v>18</v>
      </c>
      <c r="J43" s="297" t="s">
        <v>207</v>
      </c>
      <c r="K43" s="784" t="s">
        <v>74</v>
      </c>
      <c r="L43" s="679" t="s">
        <v>46</v>
      </c>
      <c r="M43" s="276"/>
      <c r="N43" s="277" t="s">
        <v>210</v>
      </c>
    </row>
    <row r="44" spans="1:14" x14ac:dyDescent="0.25">
      <c r="A44" s="736">
        <v>44232</v>
      </c>
      <c r="B44" s="252" t="s">
        <v>95</v>
      </c>
      <c r="C44" s="218" t="s">
        <v>95</v>
      </c>
      <c r="D44" s="218" t="s">
        <v>93</v>
      </c>
      <c r="E44" s="273">
        <v>4000</v>
      </c>
      <c r="F44" s="270"/>
      <c r="G44" s="227">
        <f t="shared" si="3"/>
        <v>41000</v>
      </c>
      <c r="H44" s="686" t="s">
        <v>72</v>
      </c>
      <c r="I44" s="216" t="s">
        <v>18</v>
      </c>
      <c r="J44" s="297" t="s">
        <v>207</v>
      </c>
      <c r="K44" s="784" t="s">
        <v>74</v>
      </c>
      <c r="L44" s="679" t="s">
        <v>46</v>
      </c>
      <c r="M44" s="276"/>
      <c r="N44" s="277"/>
    </row>
    <row r="45" spans="1:14" x14ac:dyDescent="0.25">
      <c r="A45" s="736">
        <v>44232</v>
      </c>
      <c r="B45" s="252" t="s">
        <v>95</v>
      </c>
      <c r="C45" s="218" t="s">
        <v>95</v>
      </c>
      <c r="D45" s="218" t="s">
        <v>93</v>
      </c>
      <c r="E45" s="273">
        <v>2000</v>
      </c>
      <c r="F45" s="270"/>
      <c r="G45" s="227">
        <f t="shared" si="3"/>
        <v>39000</v>
      </c>
      <c r="H45" s="686" t="s">
        <v>72</v>
      </c>
      <c r="I45" s="216" t="s">
        <v>18</v>
      </c>
      <c r="J45" s="297" t="s">
        <v>207</v>
      </c>
      <c r="K45" s="784" t="s">
        <v>74</v>
      </c>
      <c r="L45" s="679" t="s">
        <v>46</v>
      </c>
      <c r="M45" s="276"/>
      <c r="N45" s="277"/>
    </row>
    <row r="46" spans="1:14" x14ac:dyDescent="0.25">
      <c r="A46" s="736">
        <v>44232</v>
      </c>
      <c r="B46" s="252" t="s">
        <v>95</v>
      </c>
      <c r="C46" s="218" t="s">
        <v>95</v>
      </c>
      <c r="D46" s="218" t="s">
        <v>93</v>
      </c>
      <c r="E46" s="460">
        <v>4000</v>
      </c>
      <c r="F46" s="270"/>
      <c r="G46" s="227">
        <f t="shared" si="3"/>
        <v>35000</v>
      </c>
      <c r="H46" s="686" t="s">
        <v>72</v>
      </c>
      <c r="I46" s="216" t="s">
        <v>18</v>
      </c>
      <c r="J46" s="297" t="s">
        <v>207</v>
      </c>
      <c r="K46" s="708" t="s">
        <v>74</v>
      </c>
      <c r="L46" s="258" t="s">
        <v>46</v>
      </c>
      <c r="M46" s="276"/>
      <c r="N46" s="277"/>
    </row>
    <row r="47" spans="1:14" ht="18" customHeight="1" x14ac:dyDescent="0.25">
      <c r="A47" s="217">
        <v>44233</v>
      </c>
      <c r="B47" s="252" t="s">
        <v>73</v>
      </c>
      <c r="C47" s="218" t="s">
        <v>51</v>
      </c>
      <c r="D47" s="218" t="s">
        <v>93</v>
      </c>
      <c r="E47" s="285"/>
      <c r="F47" s="274">
        <v>-2000</v>
      </c>
      <c r="G47" s="227">
        <f t="shared" si="3"/>
        <v>33000</v>
      </c>
      <c r="H47" s="686" t="s">
        <v>72</v>
      </c>
      <c r="I47" s="216" t="s">
        <v>18</v>
      </c>
      <c r="J47" s="297" t="s">
        <v>207</v>
      </c>
      <c r="K47" s="252" t="s">
        <v>74</v>
      </c>
      <c r="L47" s="258" t="s">
        <v>46</v>
      </c>
      <c r="M47" s="276"/>
      <c r="N47" s="277"/>
    </row>
    <row r="48" spans="1:14" x14ac:dyDescent="0.25">
      <c r="A48" s="278">
        <v>44235</v>
      </c>
      <c r="B48" s="287" t="s">
        <v>273</v>
      </c>
      <c r="C48" s="279" t="s">
        <v>51</v>
      </c>
      <c r="D48" s="420" t="s">
        <v>93</v>
      </c>
      <c r="E48" s="777"/>
      <c r="F48" s="777">
        <v>220000</v>
      </c>
      <c r="G48" s="286">
        <f t="shared" si="3"/>
        <v>253000</v>
      </c>
      <c r="H48" s="788" t="s">
        <v>72</v>
      </c>
      <c r="I48" s="280" t="s">
        <v>18</v>
      </c>
      <c r="J48" s="425" t="s">
        <v>263</v>
      </c>
      <c r="K48" s="287" t="s">
        <v>74</v>
      </c>
      <c r="L48" s="419" t="s">
        <v>46</v>
      </c>
      <c r="M48" s="789"/>
      <c r="N48" s="827"/>
    </row>
    <row r="49" spans="1:14" x14ac:dyDescent="0.25">
      <c r="A49" s="217">
        <v>44235</v>
      </c>
      <c r="B49" s="252" t="s">
        <v>69</v>
      </c>
      <c r="C49" s="218" t="s">
        <v>68</v>
      </c>
      <c r="D49" s="218" t="s">
        <v>93</v>
      </c>
      <c r="E49" s="721">
        <v>7000</v>
      </c>
      <c r="F49" s="282"/>
      <c r="G49" s="227">
        <f t="shared" si="3"/>
        <v>246000</v>
      </c>
      <c r="H49" s="686" t="s">
        <v>72</v>
      </c>
      <c r="I49" s="216" t="s">
        <v>18</v>
      </c>
      <c r="J49" s="297" t="s">
        <v>263</v>
      </c>
      <c r="K49" s="252" t="s">
        <v>74</v>
      </c>
      <c r="L49" s="258" t="s">
        <v>46</v>
      </c>
      <c r="M49" s="276"/>
      <c r="N49" s="277" t="s">
        <v>264</v>
      </c>
    </row>
    <row r="50" spans="1:14" ht="30" x14ac:dyDescent="0.25">
      <c r="A50" s="257">
        <v>44235</v>
      </c>
      <c r="B50" s="297" t="s">
        <v>267</v>
      </c>
      <c r="C50" s="258" t="s">
        <v>68</v>
      </c>
      <c r="D50" s="258" t="s">
        <v>93</v>
      </c>
      <c r="E50" s="227">
        <v>50000</v>
      </c>
      <c r="F50" s="273"/>
      <c r="G50" s="227">
        <f t="shared" si="3"/>
        <v>196000</v>
      </c>
      <c r="H50" s="868" t="s">
        <v>72</v>
      </c>
      <c r="I50" s="298" t="s">
        <v>18</v>
      </c>
      <c r="J50" s="297" t="s">
        <v>475</v>
      </c>
      <c r="K50" s="297" t="s">
        <v>74</v>
      </c>
      <c r="L50" s="258" t="s">
        <v>46</v>
      </c>
      <c r="M50" s="742"/>
      <c r="N50" s="832" t="s">
        <v>265</v>
      </c>
    </row>
    <row r="51" spans="1:14" ht="26.25" customHeight="1" x14ac:dyDescent="0.25">
      <c r="A51" s="257">
        <v>44235</v>
      </c>
      <c r="B51" s="297" t="s">
        <v>268</v>
      </c>
      <c r="C51" s="258" t="s">
        <v>68</v>
      </c>
      <c r="D51" s="258" t="s">
        <v>93</v>
      </c>
      <c r="E51" s="227">
        <v>50000</v>
      </c>
      <c r="F51" s="273"/>
      <c r="G51" s="227">
        <f t="shared" si="3"/>
        <v>146000</v>
      </c>
      <c r="H51" s="868" t="s">
        <v>72</v>
      </c>
      <c r="I51" s="298" t="s">
        <v>18</v>
      </c>
      <c r="J51" s="297" t="s">
        <v>263</v>
      </c>
      <c r="K51" s="297" t="s">
        <v>74</v>
      </c>
      <c r="L51" s="258" t="s">
        <v>46</v>
      </c>
      <c r="M51" s="742"/>
      <c r="N51" s="832" t="s">
        <v>266</v>
      </c>
    </row>
    <row r="52" spans="1:14" ht="15" customHeight="1" x14ac:dyDescent="0.25">
      <c r="A52" s="257">
        <v>44235</v>
      </c>
      <c r="B52" s="297" t="s">
        <v>269</v>
      </c>
      <c r="C52" s="258" t="s">
        <v>272</v>
      </c>
      <c r="D52" s="258" t="s">
        <v>93</v>
      </c>
      <c r="E52" s="285">
        <v>40000</v>
      </c>
      <c r="F52" s="285"/>
      <c r="G52" s="227">
        <f t="shared" si="3"/>
        <v>106000</v>
      </c>
      <c r="H52" s="868" t="s">
        <v>72</v>
      </c>
      <c r="I52" s="298" t="s">
        <v>18</v>
      </c>
      <c r="J52" s="297" t="s">
        <v>476</v>
      </c>
      <c r="K52" s="297" t="s">
        <v>74</v>
      </c>
      <c r="L52" s="258" t="s">
        <v>46</v>
      </c>
      <c r="M52" s="742"/>
      <c r="N52" s="832"/>
    </row>
    <row r="53" spans="1:14" ht="30" x14ac:dyDescent="0.25">
      <c r="A53" s="217">
        <v>44235</v>
      </c>
      <c r="B53" s="297" t="s">
        <v>474</v>
      </c>
      <c r="C53" s="258" t="s">
        <v>68</v>
      </c>
      <c r="D53" s="258" t="s">
        <v>93</v>
      </c>
      <c r="E53" s="273">
        <v>30000</v>
      </c>
      <c r="F53" s="273"/>
      <c r="G53" s="227">
        <f t="shared" si="3"/>
        <v>76000</v>
      </c>
      <c r="H53" s="868" t="s">
        <v>72</v>
      </c>
      <c r="I53" s="298" t="s">
        <v>18</v>
      </c>
      <c r="J53" s="297" t="s">
        <v>263</v>
      </c>
      <c r="K53" s="297" t="s">
        <v>74</v>
      </c>
      <c r="L53" s="258" t="s">
        <v>46</v>
      </c>
      <c r="M53" s="742"/>
      <c r="N53" s="832"/>
    </row>
    <row r="54" spans="1:14" ht="17.25" customHeight="1" x14ac:dyDescent="0.25">
      <c r="A54" s="217">
        <v>44235</v>
      </c>
      <c r="B54" s="252" t="s">
        <v>270</v>
      </c>
      <c r="C54" s="218" t="s">
        <v>272</v>
      </c>
      <c r="D54" s="218" t="s">
        <v>93</v>
      </c>
      <c r="E54" s="269">
        <v>7000</v>
      </c>
      <c r="F54" s="269"/>
      <c r="G54" s="227">
        <f t="shared" si="3"/>
        <v>69000</v>
      </c>
      <c r="H54" s="686" t="s">
        <v>72</v>
      </c>
      <c r="I54" s="216" t="s">
        <v>18</v>
      </c>
      <c r="J54" s="297" t="s">
        <v>263</v>
      </c>
      <c r="K54" s="252" t="s">
        <v>74</v>
      </c>
      <c r="L54" s="258" t="s">
        <v>46</v>
      </c>
      <c r="M54" s="298"/>
      <c r="N54" s="218"/>
    </row>
    <row r="55" spans="1:14" x14ac:dyDescent="0.25">
      <c r="A55" s="217">
        <v>44235</v>
      </c>
      <c r="B55" s="252" t="s">
        <v>271</v>
      </c>
      <c r="C55" s="218" t="s">
        <v>272</v>
      </c>
      <c r="D55" s="218" t="s">
        <v>93</v>
      </c>
      <c r="E55" s="460">
        <v>4000</v>
      </c>
      <c r="F55" s="209"/>
      <c r="G55" s="227">
        <f t="shared" si="3"/>
        <v>65000</v>
      </c>
      <c r="H55" s="686" t="s">
        <v>72</v>
      </c>
      <c r="I55" s="216" t="s">
        <v>18</v>
      </c>
      <c r="J55" s="297" t="s">
        <v>477</v>
      </c>
      <c r="K55" s="252" t="s">
        <v>74</v>
      </c>
      <c r="L55" s="258" t="s">
        <v>46</v>
      </c>
      <c r="M55" s="216"/>
      <c r="N55" s="218"/>
    </row>
    <row r="56" spans="1:14" ht="18.75" customHeight="1" x14ac:dyDescent="0.25">
      <c r="A56" s="217">
        <v>44235</v>
      </c>
      <c r="B56" s="252" t="s">
        <v>95</v>
      </c>
      <c r="C56" s="218" t="s">
        <v>95</v>
      </c>
      <c r="D56" s="218" t="s">
        <v>93</v>
      </c>
      <c r="E56" s="269">
        <v>5000</v>
      </c>
      <c r="F56" s="234"/>
      <c r="G56" s="227">
        <f t="shared" si="3"/>
        <v>60000</v>
      </c>
      <c r="H56" s="686" t="s">
        <v>72</v>
      </c>
      <c r="I56" s="216" t="s">
        <v>18</v>
      </c>
      <c r="J56" s="297" t="s">
        <v>477</v>
      </c>
      <c r="K56" s="252" t="s">
        <v>74</v>
      </c>
      <c r="L56" s="258" t="s">
        <v>46</v>
      </c>
      <c r="M56" s="215"/>
      <c r="N56" s="214"/>
    </row>
    <row r="57" spans="1:14" x14ac:dyDescent="0.25">
      <c r="A57" s="217">
        <v>44235</v>
      </c>
      <c r="B57" s="252" t="s">
        <v>95</v>
      </c>
      <c r="C57" s="218" t="s">
        <v>95</v>
      </c>
      <c r="D57" s="218" t="s">
        <v>93</v>
      </c>
      <c r="E57" s="209">
        <v>5000</v>
      </c>
      <c r="F57" s="209"/>
      <c r="G57" s="227">
        <f t="shared" si="3"/>
        <v>55000</v>
      </c>
      <c r="H57" s="686" t="s">
        <v>72</v>
      </c>
      <c r="I57" s="216" t="s">
        <v>18</v>
      </c>
      <c r="J57" s="297" t="s">
        <v>477</v>
      </c>
      <c r="K57" s="252" t="s">
        <v>74</v>
      </c>
      <c r="L57" s="258" t="s">
        <v>46</v>
      </c>
      <c r="M57" s="215"/>
      <c r="N57" s="218"/>
    </row>
    <row r="58" spans="1:14" x14ac:dyDescent="0.25">
      <c r="A58" s="278">
        <v>44236</v>
      </c>
      <c r="B58" s="287" t="s">
        <v>248</v>
      </c>
      <c r="C58" s="279" t="s">
        <v>51</v>
      </c>
      <c r="D58" s="279" t="s">
        <v>93</v>
      </c>
      <c r="E58" s="777"/>
      <c r="F58" s="283">
        <v>93000</v>
      </c>
      <c r="G58" s="286">
        <f t="shared" si="3"/>
        <v>148000</v>
      </c>
      <c r="H58" s="788" t="s">
        <v>72</v>
      </c>
      <c r="I58" s="789" t="s">
        <v>18</v>
      </c>
      <c r="J58" s="425" t="s">
        <v>263</v>
      </c>
      <c r="K58" s="942" t="s">
        <v>74</v>
      </c>
      <c r="L58" s="789" t="s">
        <v>46</v>
      </c>
      <c r="M58" s="280"/>
      <c r="N58" s="279"/>
    </row>
    <row r="59" spans="1:14" ht="30" x14ac:dyDescent="0.25">
      <c r="A59" s="257">
        <v>44236</v>
      </c>
      <c r="B59" s="297" t="s">
        <v>275</v>
      </c>
      <c r="C59" s="258" t="s">
        <v>164</v>
      </c>
      <c r="D59" s="258" t="s">
        <v>94</v>
      </c>
      <c r="E59" s="227">
        <v>1000</v>
      </c>
      <c r="F59" s="227"/>
      <c r="G59" s="227">
        <f t="shared" si="3"/>
        <v>147000</v>
      </c>
      <c r="H59" s="868" t="s">
        <v>72</v>
      </c>
      <c r="I59" s="742" t="s">
        <v>18</v>
      </c>
      <c r="J59" s="297" t="s">
        <v>263</v>
      </c>
      <c r="K59" s="920" t="s">
        <v>74</v>
      </c>
      <c r="L59" s="742" t="s">
        <v>46</v>
      </c>
      <c r="M59" s="298"/>
      <c r="N59" s="258"/>
    </row>
    <row r="60" spans="1:14" ht="14.25" customHeight="1" x14ac:dyDescent="0.25">
      <c r="A60" s="217">
        <v>44236</v>
      </c>
      <c r="B60" s="252" t="s">
        <v>276</v>
      </c>
      <c r="C60" s="218" t="s">
        <v>272</v>
      </c>
      <c r="D60" s="218" t="s">
        <v>93</v>
      </c>
      <c r="E60" s="273">
        <v>40000</v>
      </c>
      <c r="F60" s="209"/>
      <c r="G60" s="227">
        <f t="shared" si="3"/>
        <v>107000</v>
      </c>
      <c r="H60" s="686" t="s">
        <v>72</v>
      </c>
      <c r="I60" s="276" t="s">
        <v>18</v>
      </c>
      <c r="J60" s="297" t="s">
        <v>478</v>
      </c>
      <c r="K60" s="687" t="s">
        <v>74</v>
      </c>
      <c r="L60" s="276" t="s">
        <v>46</v>
      </c>
      <c r="M60" s="216"/>
      <c r="N60" s="218"/>
    </row>
    <row r="61" spans="1:14" x14ac:dyDescent="0.25">
      <c r="A61" s="217">
        <v>44236</v>
      </c>
      <c r="B61" s="252" t="s">
        <v>69</v>
      </c>
      <c r="C61" s="218" t="s">
        <v>68</v>
      </c>
      <c r="D61" s="216" t="s">
        <v>93</v>
      </c>
      <c r="E61" s="209">
        <v>10000</v>
      </c>
      <c r="F61" s="209"/>
      <c r="G61" s="227">
        <f t="shared" si="3"/>
        <v>97000</v>
      </c>
      <c r="H61" s="686" t="s">
        <v>72</v>
      </c>
      <c r="I61" s="276" t="s">
        <v>18</v>
      </c>
      <c r="J61" s="297" t="s">
        <v>263</v>
      </c>
      <c r="K61" s="687" t="s">
        <v>74</v>
      </c>
      <c r="L61" s="276" t="s">
        <v>46</v>
      </c>
      <c r="M61" s="216"/>
      <c r="N61" s="218" t="s">
        <v>277</v>
      </c>
    </row>
    <row r="62" spans="1:14" x14ac:dyDescent="0.25">
      <c r="A62" s="217">
        <v>44236</v>
      </c>
      <c r="B62" s="252" t="s">
        <v>69</v>
      </c>
      <c r="C62" s="218" t="s">
        <v>68</v>
      </c>
      <c r="D62" s="216" t="s">
        <v>93</v>
      </c>
      <c r="E62" s="227">
        <v>15000</v>
      </c>
      <c r="F62" s="209"/>
      <c r="G62" s="227">
        <f t="shared" si="3"/>
        <v>82000</v>
      </c>
      <c r="H62" s="686" t="s">
        <v>72</v>
      </c>
      <c r="I62" s="276" t="s">
        <v>18</v>
      </c>
      <c r="J62" s="297" t="s">
        <v>263</v>
      </c>
      <c r="K62" s="687" t="s">
        <v>74</v>
      </c>
      <c r="L62" s="276" t="s">
        <v>46</v>
      </c>
      <c r="M62" s="216"/>
      <c r="N62" s="218" t="s">
        <v>278</v>
      </c>
    </row>
    <row r="63" spans="1:14" x14ac:dyDescent="0.25">
      <c r="A63" s="217">
        <v>44236</v>
      </c>
      <c r="B63" s="252" t="s">
        <v>279</v>
      </c>
      <c r="C63" s="216" t="s">
        <v>272</v>
      </c>
      <c r="D63" s="216" t="s">
        <v>93</v>
      </c>
      <c r="E63" s="209">
        <v>5000</v>
      </c>
      <c r="F63" s="209"/>
      <c r="G63" s="227">
        <f t="shared" si="3"/>
        <v>77000</v>
      </c>
      <c r="H63" s="686" t="s">
        <v>72</v>
      </c>
      <c r="I63" s="276" t="s">
        <v>18</v>
      </c>
      <c r="J63" s="297" t="s">
        <v>480</v>
      </c>
      <c r="K63" s="687" t="s">
        <v>74</v>
      </c>
      <c r="L63" s="276" t="s">
        <v>46</v>
      </c>
      <c r="M63" s="216"/>
      <c r="N63" s="218"/>
    </row>
    <row r="64" spans="1:14" x14ac:dyDescent="0.25">
      <c r="A64" s="217">
        <v>44236</v>
      </c>
      <c r="B64" s="252" t="s">
        <v>271</v>
      </c>
      <c r="C64" s="216" t="s">
        <v>272</v>
      </c>
      <c r="D64" s="216" t="s">
        <v>93</v>
      </c>
      <c r="E64" s="226">
        <v>10000</v>
      </c>
      <c r="F64" s="227"/>
      <c r="G64" s="227">
        <f t="shared" si="3"/>
        <v>67000</v>
      </c>
      <c r="H64" s="686" t="s">
        <v>72</v>
      </c>
      <c r="I64" s="276" t="s">
        <v>18</v>
      </c>
      <c r="J64" s="297" t="s">
        <v>479</v>
      </c>
      <c r="K64" s="687" t="s">
        <v>74</v>
      </c>
      <c r="L64" s="276" t="s">
        <v>46</v>
      </c>
      <c r="M64" s="216"/>
      <c r="N64" s="218"/>
    </row>
    <row r="65" spans="1:14" x14ac:dyDescent="0.25">
      <c r="A65" s="217">
        <v>44236</v>
      </c>
      <c r="B65" s="252" t="s">
        <v>95</v>
      </c>
      <c r="C65" s="258" t="s">
        <v>95</v>
      </c>
      <c r="D65" s="334" t="s">
        <v>93</v>
      </c>
      <c r="E65" s="226">
        <v>8000</v>
      </c>
      <c r="F65" s="209"/>
      <c r="G65" s="227">
        <f t="shared" si="3"/>
        <v>59000</v>
      </c>
      <c r="H65" s="686" t="s">
        <v>72</v>
      </c>
      <c r="I65" s="276" t="s">
        <v>18</v>
      </c>
      <c r="J65" s="297" t="s">
        <v>480</v>
      </c>
      <c r="K65" s="687" t="s">
        <v>74</v>
      </c>
      <c r="L65" s="276" t="s">
        <v>46</v>
      </c>
      <c r="M65" s="216"/>
      <c r="N65" s="218"/>
    </row>
    <row r="66" spans="1:14" ht="30" x14ac:dyDescent="0.25">
      <c r="A66" s="257">
        <v>44236</v>
      </c>
      <c r="B66" s="252" t="s">
        <v>163</v>
      </c>
      <c r="C66" s="258" t="s">
        <v>164</v>
      </c>
      <c r="D66" s="258" t="s">
        <v>94</v>
      </c>
      <c r="E66" s="460">
        <v>1500</v>
      </c>
      <c r="F66" s="442"/>
      <c r="G66" s="442">
        <f t="shared" si="3"/>
        <v>57500</v>
      </c>
      <c r="H66" s="868" t="s">
        <v>72</v>
      </c>
      <c r="I66" s="742" t="s">
        <v>18</v>
      </c>
      <c r="J66" s="297" t="s">
        <v>263</v>
      </c>
      <c r="K66" s="687" t="s">
        <v>74</v>
      </c>
      <c r="L66" s="276" t="s">
        <v>46</v>
      </c>
      <c r="M66" s="216"/>
      <c r="N66" s="218"/>
    </row>
    <row r="67" spans="1:14" x14ac:dyDescent="0.25">
      <c r="A67" s="278">
        <v>44237</v>
      </c>
      <c r="B67" s="287" t="s">
        <v>248</v>
      </c>
      <c r="C67" s="279" t="s">
        <v>51</v>
      </c>
      <c r="D67" s="420" t="s">
        <v>93</v>
      </c>
      <c r="E67" s="780"/>
      <c r="F67" s="281">
        <v>52000</v>
      </c>
      <c r="G67" s="286">
        <f t="shared" si="3"/>
        <v>109500</v>
      </c>
      <c r="H67" s="943" t="s">
        <v>72</v>
      </c>
      <c r="I67" s="944" t="s">
        <v>18</v>
      </c>
      <c r="J67" s="425" t="s">
        <v>263</v>
      </c>
      <c r="K67" s="942" t="s">
        <v>74</v>
      </c>
      <c r="L67" s="789" t="s">
        <v>46</v>
      </c>
      <c r="M67" s="437"/>
      <c r="N67" s="419"/>
    </row>
    <row r="68" spans="1:14" ht="30" x14ac:dyDescent="0.25">
      <c r="A68" s="257">
        <v>44237</v>
      </c>
      <c r="B68" s="297" t="s">
        <v>280</v>
      </c>
      <c r="C68" s="258" t="s">
        <v>164</v>
      </c>
      <c r="D68" s="334" t="s">
        <v>94</v>
      </c>
      <c r="E68" s="227">
        <v>1000</v>
      </c>
      <c r="F68" s="227"/>
      <c r="G68" s="227">
        <f t="shared" si="3"/>
        <v>108500</v>
      </c>
      <c r="H68" s="868" t="s">
        <v>72</v>
      </c>
      <c r="I68" s="742" t="s">
        <v>18</v>
      </c>
      <c r="J68" s="297" t="s">
        <v>263</v>
      </c>
      <c r="K68" s="687" t="s">
        <v>74</v>
      </c>
      <c r="L68" s="276" t="s">
        <v>46</v>
      </c>
      <c r="M68" s="216"/>
      <c r="N68" s="218"/>
    </row>
    <row r="69" spans="1:14" ht="30" x14ac:dyDescent="0.25">
      <c r="A69" s="257">
        <v>44237</v>
      </c>
      <c r="B69" s="297" t="s">
        <v>281</v>
      </c>
      <c r="C69" s="258" t="s">
        <v>68</v>
      </c>
      <c r="D69" s="334" t="s">
        <v>93</v>
      </c>
      <c r="E69" s="269">
        <v>50000</v>
      </c>
      <c r="F69" s="234"/>
      <c r="G69" s="227">
        <f t="shared" si="3"/>
        <v>58500</v>
      </c>
      <c r="H69" s="868" t="s">
        <v>72</v>
      </c>
      <c r="I69" s="742" t="s">
        <v>18</v>
      </c>
      <c r="J69" s="297" t="s">
        <v>481</v>
      </c>
      <c r="K69" s="687" t="s">
        <v>74</v>
      </c>
      <c r="L69" s="276" t="s">
        <v>46</v>
      </c>
      <c r="M69" s="216"/>
      <c r="N69" s="218" t="s">
        <v>282</v>
      </c>
    </row>
    <row r="70" spans="1:14" ht="15" customHeight="1" x14ac:dyDescent="0.25">
      <c r="A70" s="257">
        <v>44237</v>
      </c>
      <c r="B70" s="297" t="s">
        <v>69</v>
      </c>
      <c r="C70" s="258" t="s">
        <v>68</v>
      </c>
      <c r="D70" s="334" t="s">
        <v>93</v>
      </c>
      <c r="E70" s="285">
        <v>8000</v>
      </c>
      <c r="F70" s="227"/>
      <c r="G70" s="227">
        <f t="shared" si="3"/>
        <v>50500</v>
      </c>
      <c r="H70" s="868" t="s">
        <v>72</v>
      </c>
      <c r="I70" s="742" t="s">
        <v>18</v>
      </c>
      <c r="J70" s="297" t="s">
        <v>263</v>
      </c>
      <c r="K70" s="687" t="s">
        <v>74</v>
      </c>
      <c r="L70" s="276" t="s">
        <v>46</v>
      </c>
      <c r="M70" s="298"/>
      <c r="N70" s="258" t="s">
        <v>283</v>
      </c>
    </row>
    <row r="71" spans="1:14" x14ac:dyDescent="0.25">
      <c r="A71" s="257">
        <v>44237</v>
      </c>
      <c r="B71" s="297" t="s">
        <v>270</v>
      </c>
      <c r="C71" s="298" t="s">
        <v>272</v>
      </c>
      <c r="D71" s="298" t="s">
        <v>93</v>
      </c>
      <c r="E71" s="227">
        <v>6000</v>
      </c>
      <c r="F71" s="209"/>
      <c r="G71" s="227">
        <f t="shared" si="3"/>
        <v>44500</v>
      </c>
      <c r="H71" s="868" t="s">
        <v>72</v>
      </c>
      <c r="I71" s="742" t="s">
        <v>18</v>
      </c>
      <c r="J71" s="297" t="s">
        <v>482</v>
      </c>
      <c r="K71" s="687" t="s">
        <v>74</v>
      </c>
      <c r="L71" s="276" t="s">
        <v>46</v>
      </c>
      <c r="M71" s="216"/>
      <c r="N71" s="218"/>
    </row>
    <row r="72" spans="1:14" x14ac:dyDescent="0.25">
      <c r="A72" s="257">
        <v>44237</v>
      </c>
      <c r="B72" s="297" t="s">
        <v>270</v>
      </c>
      <c r="C72" s="298" t="s">
        <v>272</v>
      </c>
      <c r="D72" s="298" t="s">
        <v>93</v>
      </c>
      <c r="E72" s="227">
        <v>6500</v>
      </c>
      <c r="F72" s="209"/>
      <c r="G72" s="227">
        <f t="shared" si="3"/>
        <v>38000</v>
      </c>
      <c r="H72" s="868" t="s">
        <v>72</v>
      </c>
      <c r="I72" s="742" t="s">
        <v>18</v>
      </c>
      <c r="J72" s="297" t="s">
        <v>483</v>
      </c>
      <c r="K72" s="687" t="s">
        <v>74</v>
      </c>
      <c r="L72" s="276" t="s">
        <v>46</v>
      </c>
      <c r="M72" s="216"/>
      <c r="N72" s="218"/>
    </row>
    <row r="73" spans="1:14" x14ac:dyDescent="0.25">
      <c r="A73" s="278">
        <v>44238</v>
      </c>
      <c r="B73" s="279" t="s">
        <v>108</v>
      </c>
      <c r="C73" s="279" t="s">
        <v>51</v>
      </c>
      <c r="D73" s="279" t="s">
        <v>93</v>
      </c>
      <c r="E73" s="871"/>
      <c r="F73" s="283">
        <v>49000</v>
      </c>
      <c r="G73" s="286">
        <f t="shared" si="3"/>
        <v>87000</v>
      </c>
      <c r="H73" s="280" t="s">
        <v>72</v>
      </c>
      <c r="I73" s="280" t="s">
        <v>18</v>
      </c>
      <c r="J73" s="425" t="s">
        <v>274</v>
      </c>
      <c r="K73" s="287" t="s">
        <v>74</v>
      </c>
      <c r="L73" s="789" t="s">
        <v>46</v>
      </c>
      <c r="M73" s="280"/>
      <c r="N73" s="279"/>
    </row>
    <row r="74" spans="1:14" x14ac:dyDescent="0.25">
      <c r="A74" s="217">
        <v>44238</v>
      </c>
      <c r="B74" s="252" t="s">
        <v>69</v>
      </c>
      <c r="C74" s="216" t="s">
        <v>68</v>
      </c>
      <c r="D74" s="216" t="s">
        <v>93</v>
      </c>
      <c r="E74" s="240">
        <v>12000</v>
      </c>
      <c r="F74" s="209"/>
      <c r="G74" s="227">
        <f t="shared" si="3"/>
        <v>75000</v>
      </c>
      <c r="H74" s="216" t="s">
        <v>72</v>
      </c>
      <c r="I74" s="216" t="s">
        <v>18</v>
      </c>
      <c r="J74" s="297" t="s">
        <v>274</v>
      </c>
      <c r="K74" s="252" t="s">
        <v>74</v>
      </c>
      <c r="L74" s="276" t="s">
        <v>46</v>
      </c>
      <c r="M74" s="216"/>
      <c r="N74" s="218" t="s">
        <v>293</v>
      </c>
    </row>
    <row r="75" spans="1:14" x14ac:dyDescent="0.25">
      <c r="A75" s="217">
        <v>44238</v>
      </c>
      <c r="B75" s="252" t="s">
        <v>69</v>
      </c>
      <c r="C75" s="216" t="s">
        <v>68</v>
      </c>
      <c r="D75" s="216" t="s">
        <v>93</v>
      </c>
      <c r="E75" s="467">
        <v>10000</v>
      </c>
      <c r="F75" s="209"/>
      <c r="G75" s="227">
        <f t="shared" si="3"/>
        <v>65000</v>
      </c>
      <c r="H75" s="216" t="s">
        <v>72</v>
      </c>
      <c r="I75" s="216" t="s">
        <v>18</v>
      </c>
      <c r="J75" s="297" t="s">
        <v>274</v>
      </c>
      <c r="K75" s="252" t="s">
        <v>74</v>
      </c>
      <c r="L75" s="276" t="s">
        <v>46</v>
      </c>
      <c r="M75" s="216"/>
      <c r="N75" s="218" t="s">
        <v>294</v>
      </c>
    </row>
    <row r="76" spans="1:14" x14ac:dyDescent="0.25">
      <c r="A76" s="217">
        <v>44238</v>
      </c>
      <c r="B76" s="252" t="s">
        <v>69</v>
      </c>
      <c r="C76" s="216" t="s">
        <v>68</v>
      </c>
      <c r="D76" s="216" t="s">
        <v>93</v>
      </c>
      <c r="E76" s="209">
        <v>9000</v>
      </c>
      <c r="F76" s="209"/>
      <c r="G76" s="227">
        <f t="shared" si="3"/>
        <v>56000</v>
      </c>
      <c r="H76" s="216" t="s">
        <v>72</v>
      </c>
      <c r="I76" s="267" t="s">
        <v>18</v>
      </c>
      <c r="J76" s="297" t="s">
        <v>274</v>
      </c>
      <c r="K76" s="252" t="s">
        <v>74</v>
      </c>
      <c r="L76" s="276" t="s">
        <v>46</v>
      </c>
      <c r="M76" s="216"/>
      <c r="N76" s="218" t="s">
        <v>295</v>
      </c>
    </row>
    <row r="77" spans="1:14" x14ac:dyDescent="0.25">
      <c r="A77" s="217">
        <v>44238</v>
      </c>
      <c r="B77" s="252" t="s">
        <v>69</v>
      </c>
      <c r="C77" s="216" t="s">
        <v>68</v>
      </c>
      <c r="D77" s="216" t="s">
        <v>93</v>
      </c>
      <c r="E77" s="209">
        <v>6000</v>
      </c>
      <c r="F77" s="209"/>
      <c r="G77" s="227">
        <f t="shared" si="3"/>
        <v>50000</v>
      </c>
      <c r="H77" s="216" t="s">
        <v>72</v>
      </c>
      <c r="I77" s="267" t="s">
        <v>18</v>
      </c>
      <c r="J77" s="297" t="s">
        <v>274</v>
      </c>
      <c r="K77" s="252" t="s">
        <v>74</v>
      </c>
      <c r="L77" s="276" t="s">
        <v>46</v>
      </c>
      <c r="M77" s="216"/>
      <c r="N77" s="218" t="s">
        <v>296</v>
      </c>
    </row>
    <row r="78" spans="1:14" x14ac:dyDescent="0.25">
      <c r="A78" s="217">
        <v>44238</v>
      </c>
      <c r="B78" s="252" t="s">
        <v>95</v>
      </c>
      <c r="C78" s="252" t="s">
        <v>95</v>
      </c>
      <c r="D78" s="218" t="s">
        <v>93</v>
      </c>
      <c r="E78" s="209">
        <v>6000</v>
      </c>
      <c r="F78" s="209"/>
      <c r="G78" s="227">
        <f t="shared" si="3"/>
        <v>44000</v>
      </c>
      <c r="H78" s="216" t="s">
        <v>72</v>
      </c>
      <c r="I78" s="267" t="s">
        <v>18</v>
      </c>
      <c r="J78" s="297" t="s">
        <v>274</v>
      </c>
      <c r="K78" s="252" t="s">
        <v>74</v>
      </c>
      <c r="L78" s="276" t="s">
        <v>46</v>
      </c>
      <c r="M78" s="216"/>
      <c r="N78" s="218"/>
    </row>
    <row r="79" spans="1:14" x14ac:dyDescent="0.25">
      <c r="A79" s="217">
        <v>44238</v>
      </c>
      <c r="B79" s="252" t="s">
        <v>95</v>
      </c>
      <c r="C79" s="252" t="s">
        <v>95</v>
      </c>
      <c r="D79" s="218" t="s">
        <v>93</v>
      </c>
      <c r="E79" s="209">
        <v>1000</v>
      </c>
      <c r="F79" s="209"/>
      <c r="G79" s="227">
        <f t="shared" si="3"/>
        <v>43000</v>
      </c>
      <c r="H79" s="216" t="s">
        <v>72</v>
      </c>
      <c r="I79" s="267" t="s">
        <v>18</v>
      </c>
      <c r="J79" s="297" t="s">
        <v>274</v>
      </c>
      <c r="K79" s="252" t="s">
        <v>74</v>
      </c>
      <c r="L79" s="276" t="s">
        <v>46</v>
      </c>
      <c r="M79" s="216"/>
      <c r="N79" s="218"/>
    </row>
    <row r="80" spans="1:14" x14ac:dyDescent="0.25">
      <c r="A80" s="217">
        <v>44238</v>
      </c>
      <c r="B80" s="252" t="s">
        <v>95</v>
      </c>
      <c r="C80" s="252" t="s">
        <v>95</v>
      </c>
      <c r="D80" s="218" t="s">
        <v>93</v>
      </c>
      <c r="E80" s="209">
        <v>3000</v>
      </c>
      <c r="F80" s="209"/>
      <c r="G80" s="227">
        <f t="shared" si="3"/>
        <v>40000</v>
      </c>
      <c r="H80" s="216" t="s">
        <v>72</v>
      </c>
      <c r="I80" s="267" t="s">
        <v>18</v>
      </c>
      <c r="J80" s="297" t="s">
        <v>274</v>
      </c>
      <c r="K80" s="252" t="s">
        <v>74</v>
      </c>
      <c r="L80" s="276" t="s">
        <v>46</v>
      </c>
      <c r="M80" s="216"/>
      <c r="N80" s="218"/>
    </row>
    <row r="81" spans="1:14" ht="18.75" customHeight="1" x14ac:dyDescent="0.25">
      <c r="A81" s="217">
        <v>44239</v>
      </c>
      <c r="B81" s="252" t="s">
        <v>73</v>
      </c>
      <c r="C81" s="252" t="s">
        <v>51</v>
      </c>
      <c r="D81" s="218" t="s">
        <v>93</v>
      </c>
      <c r="E81" s="209"/>
      <c r="F81" s="209">
        <v>-2000</v>
      </c>
      <c r="G81" s="227">
        <f t="shared" si="3"/>
        <v>38000</v>
      </c>
      <c r="H81" s="216" t="s">
        <v>72</v>
      </c>
      <c r="I81" s="267" t="s">
        <v>18</v>
      </c>
      <c r="J81" s="297" t="s">
        <v>274</v>
      </c>
      <c r="K81" s="252" t="s">
        <v>74</v>
      </c>
      <c r="L81" s="276" t="s">
        <v>46</v>
      </c>
      <c r="M81" s="216"/>
      <c r="N81" s="218"/>
    </row>
    <row r="82" spans="1:14" x14ac:dyDescent="0.25">
      <c r="A82" s="278">
        <v>44239</v>
      </c>
      <c r="B82" s="279" t="s">
        <v>108</v>
      </c>
      <c r="C82" s="279" t="s">
        <v>51</v>
      </c>
      <c r="D82" s="279" t="s">
        <v>93</v>
      </c>
      <c r="E82" s="871"/>
      <c r="F82" s="283">
        <v>53000</v>
      </c>
      <c r="G82" s="286">
        <f t="shared" si="3"/>
        <v>91000</v>
      </c>
      <c r="H82" s="280" t="s">
        <v>72</v>
      </c>
      <c r="I82" s="422" t="s">
        <v>18</v>
      </c>
      <c r="J82" s="425" t="s">
        <v>308</v>
      </c>
      <c r="K82" s="287" t="s">
        <v>74</v>
      </c>
      <c r="L82" s="789" t="s">
        <v>46</v>
      </c>
      <c r="M82" s="280"/>
      <c r="N82" s="279"/>
    </row>
    <row r="83" spans="1:14" ht="15" customHeight="1" x14ac:dyDescent="0.25">
      <c r="A83" s="48">
        <v>44239</v>
      </c>
      <c r="B83" s="252" t="s">
        <v>69</v>
      </c>
      <c r="C83" s="258" t="s">
        <v>68</v>
      </c>
      <c r="D83" s="258" t="s">
        <v>93</v>
      </c>
      <c r="E83" s="227">
        <v>8000</v>
      </c>
      <c r="F83" s="226"/>
      <c r="G83" s="227">
        <f t="shared" si="3"/>
        <v>83000</v>
      </c>
      <c r="H83" s="216" t="s">
        <v>72</v>
      </c>
      <c r="I83" s="267" t="s">
        <v>18</v>
      </c>
      <c r="J83" s="297" t="s">
        <v>308</v>
      </c>
      <c r="K83" s="708" t="s">
        <v>74</v>
      </c>
      <c r="L83" s="276" t="s">
        <v>46</v>
      </c>
      <c r="M83" s="216"/>
      <c r="N83" s="218" t="s">
        <v>126</v>
      </c>
    </row>
    <row r="84" spans="1:14" ht="14.25" customHeight="1" x14ac:dyDescent="0.25">
      <c r="A84" s="48">
        <v>44239</v>
      </c>
      <c r="B84" s="252" t="s">
        <v>69</v>
      </c>
      <c r="C84" s="258" t="s">
        <v>68</v>
      </c>
      <c r="D84" s="258" t="s">
        <v>93</v>
      </c>
      <c r="E84" s="799">
        <v>16000</v>
      </c>
      <c r="F84" s="240"/>
      <c r="G84" s="227">
        <f t="shared" si="3"/>
        <v>67000</v>
      </c>
      <c r="H84" s="216" t="s">
        <v>72</v>
      </c>
      <c r="I84" s="267" t="s">
        <v>18</v>
      </c>
      <c r="J84" s="297" t="s">
        <v>308</v>
      </c>
      <c r="K84" s="708" t="s">
        <v>74</v>
      </c>
      <c r="L84" s="276" t="s">
        <v>46</v>
      </c>
      <c r="M84" s="216"/>
      <c r="N84" s="218" t="s">
        <v>309</v>
      </c>
    </row>
    <row r="85" spans="1:14" x14ac:dyDescent="0.25">
      <c r="A85" s="48">
        <v>44239</v>
      </c>
      <c r="B85" s="252" t="s">
        <v>69</v>
      </c>
      <c r="C85" s="258" t="s">
        <v>68</v>
      </c>
      <c r="D85" s="258" t="s">
        <v>93</v>
      </c>
      <c r="E85" s="589">
        <v>8000</v>
      </c>
      <c r="F85" s="247"/>
      <c r="G85" s="227">
        <f t="shared" si="3"/>
        <v>59000</v>
      </c>
      <c r="H85" s="216" t="s">
        <v>72</v>
      </c>
      <c r="I85" s="267" t="s">
        <v>18</v>
      </c>
      <c r="J85" s="297" t="s">
        <v>308</v>
      </c>
      <c r="K85" s="708" t="s">
        <v>74</v>
      </c>
      <c r="L85" s="276" t="s">
        <v>46</v>
      </c>
      <c r="M85" s="216"/>
      <c r="N85" s="218" t="s">
        <v>310</v>
      </c>
    </row>
    <row r="86" spans="1:14" x14ac:dyDescent="0.25">
      <c r="A86" s="48">
        <v>44239</v>
      </c>
      <c r="B86" s="252" t="s">
        <v>69</v>
      </c>
      <c r="C86" s="258" t="s">
        <v>68</v>
      </c>
      <c r="D86" s="258" t="s">
        <v>93</v>
      </c>
      <c r="E86" s="209">
        <v>9000</v>
      </c>
      <c r="F86" s="209"/>
      <c r="G86" s="227">
        <f t="shared" si="3"/>
        <v>50000</v>
      </c>
      <c r="H86" s="216" t="s">
        <v>72</v>
      </c>
      <c r="I86" s="267" t="s">
        <v>18</v>
      </c>
      <c r="J86" s="297" t="s">
        <v>308</v>
      </c>
      <c r="K86" s="252" t="s">
        <v>74</v>
      </c>
      <c r="L86" s="276" t="s">
        <v>46</v>
      </c>
      <c r="M86" s="216"/>
      <c r="N86" s="218" t="s">
        <v>161</v>
      </c>
    </row>
    <row r="87" spans="1:14" x14ac:dyDescent="0.25">
      <c r="A87" s="48">
        <v>44239</v>
      </c>
      <c r="B87" s="252" t="s">
        <v>95</v>
      </c>
      <c r="C87" s="218" t="s">
        <v>95</v>
      </c>
      <c r="D87" s="218" t="s">
        <v>93</v>
      </c>
      <c r="E87" s="234">
        <v>4000</v>
      </c>
      <c r="F87" s="234"/>
      <c r="G87" s="227">
        <f t="shared" si="3"/>
        <v>46000</v>
      </c>
      <c r="H87" s="216" t="s">
        <v>72</v>
      </c>
      <c r="I87" s="267" t="s">
        <v>18</v>
      </c>
      <c r="J87" s="297" t="s">
        <v>308</v>
      </c>
      <c r="K87" s="252" t="s">
        <v>74</v>
      </c>
      <c r="L87" s="276" t="s">
        <v>46</v>
      </c>
      <c r="M87" s="216"/>
      <c r="N87" s="218"/>
    </row>
    <row r="88" spans="1:14" x14ac:dyDescent="0.25">
      <c r="A88" s="48">
        <v>44239</v>
      </c>
      <c r="B88" s="252" t="s">
        <v>95</v>
      </c>
      <c r="C88" s="218" t="s">
        <v>95</v>
      </c>
      <c r="D88" s="218" t="s">
        <v>93</v>
      </c>
      <c r="E88" s="234">
        <v>3000</v>
      </c>
      <c r="F88" s="209"/>
      <c r="G88" s="227">
        <f t="shared" si="3"/>
        <v>43000</v>
      </c>
      <c r="H88" s="216" t="s">
        <v>72</v>
      </c>
      <c r="I88" s="267" t="s">
        <v>18</v>
      </c>
      <c r="J88" s="297" t="s">
        <v>308</v>
      </c>
      <c r="K88" s="252" t="s">
        <v>74</v>
      </c>
      <c r="L88" s="276" t="s">
        <v>46</v>
      </c>
      <c r="M88" s="216"/>
      <c r="N88" s="218"/>
    </row>
    <row r="89" spans="1:14" x14ac:dyDescent="0.25">
      <c r="A89" s="48">
        <v>44239</v>
      </c>
      <c r="B89" s="252" t="s">
        <v>95</v>
      </c>
      <c r="C89" s="218" t="s">
        <v>95</v>
      </c>
      <c r="D89" s="218" t="s">
        <v>93</v>
      </c>
      <c r="E89" s="512">
        <v>3000</v>
      </c>
      <c r="F89" s="209"/>
      <c r="G89" s="227">
        <f t="shared" si="3"/>
        <v>40000</v>
      </c>
      <c r="H89" s="216" t="s">
        <v>72</v>
      </c>
      <c r="I89" s="267" t="s">
        <v>18</v>
      </c>
      <c r="J89" s="297" t="s">
        <v>308</v>
      </c>
      <c r="K89" s="252" t="s">
        <v>74</v>
      </c>
      <c r="L89" s="276" t="s">
        <v>46</v>
      </c>
      <c r="M89" s="216"/>
      <c r="N89" s="218"/>
    </row>
    <row r="90" spans="1:14" ht="15.75" customHeight="1" x14ac:dyDescent="0.25">
      <c r="A90" s="257">
        <v>44242</v>
      </c>
      <c r="B90" s="297" t="s">
        <v>73</v>
      </c>
      <c r="C90" s="298" t="s">
        <v>51</v>
      </c>
      <c r="D90" s="874" t="s">
        <v>93</v>
      </c>
      <c r="E90" s="226"/>
      <c r="F90" s="227">
        <v>-2000</v>
      </c>
      <c r="G90" s="227">
        <f t="shared" si="3"/>
        <v>38000</v>
      </c>
      <c r="H90" s="216" t="s">
        <v>72</v>
      </c>
      <c r="I90" s="267" t="s">
        <v>18</v>
      </c>
      <c r="J90" s="297" t="s">
        <v>308</v>
      </c>
      <c r="K90" s="297" t="s">
        <v>74</v>
      </c>
      <c r="L90" s="742" t="s">
        <v>46</v>
      </c>
      <c r="M90" s="298"/>
      <c r="N90" s="258"/>
    </row>
    <row r="91" spans="1:14" x14ac:dyDescent="0.25">
      <c r="A91" s="877">
        <v>44242</v>
      </c>
      <c r="B91" s="287" t="s">
        <v>108</v>
      </c>
      <c r="C91" s="878" t="s">
        <v>51</v>
      </c>
      <c r="D91" s="280" t="s">
        <v>93</v>
      </c>
      <c r="E91" s="283"/>
      <c r="F91" s="283">
        <v>52000</v>
      </c>
      <c r="G91" s="286">
        <f t="shared" si="3"/>
        <v>90000</v>
      </c>
      <c r="H91" s="280" t="s">
        <v>72</v>
      </c>
      <c r="I91" s="422" t="s">
        <v>18</v>
      </c>
      <c r="J91" s="425" t="s">
        <v>313</v>
      </c>
      <c r="K91" s="287" t="s">
        <v>74</v>
      </c>
      <c r="L91" s="789" t="s">
        <v>46</v>
      </c>
      <c r="M91" s="280"/>
      <c r="N91" s="279"/>
    </row>
    <row r="92" spans="1:14" x14ac:dyDescent="0.25">
      <c r="A92" s="222">
        <v>44242</v>
      </c>
      <c r="B92" s="252" t="s">
        <v>69</v>
      </c>
      <c r="C92" s="218" t="s">
        <v>68</v>
      </c>
      <c r="D92" s="218" t="s">
        <v>93</v>
      </c>
      <c r="E92" s="467">
        <v>11000</v>
      </c>
      <c r="F92" s="229"/>
      <c r="G92" s="227">
        <f t="shared" si="3"/>
        <v>79000</v>
      </c>
      <c r="H92" s="216" t="s">
        <v>72</v>
      </c>
      <c r="I92" s="267" t="s">
        <v>18</v>
      </c>
      <c r="J92" s="297" t="s">
        <v>313</v>
      </c>
      <c r="K92" s="708" t="s">
        <v>74</v>
      </c>
      <c r="L92" s="276" t="s">
        <v>46</v>
      </c>
      <c r="M92" s="216"/>
      <c r="N92" s="218" t="s">
        <v>314</v>
      </c>
    </row>
    <row r="93" spans="1:14" x14ac:dyDescent="0.25">
      <c r="A93" s="222">
        <v>44242</v>
      </c>
      <c r="B93" s="252" t="s">
        <v>69</v>
      </c>
      <c r="C93" s="218" t="s">
        <v>68</v>
      </c>
      <c r="D93" s="218" t="s">
        <v>93</v>
      </c>
      <c r="E93" s="209">
        <v>9000</v>
      </c>
      <c r="F93" s="209"/>
      <c r="G93" s="227">
        <f t="shared" si="3"/>
        <v>70000</v>
      </c>
      <c r="H93" s="216" t="s">
        <v>72</v>
      </c>
      <c r="I93" s="267" t="s">
        <v>18</v>
      </c>
      <c r="J93" s="297" t="s">
        <v>313</v>
      </c>
      <c r="K93" s="252" t="s">
        <v>74</v>
      </c>
      <c r="L93" s="276" t="s">
        <v>46</v>
      </c>
      <c r="M93" s="216"/>
      <c r="N93" s="218" t="s">
        <v>315</v>
      </c>
    </row>
    <row r="94" spans="1:14" ht="17.25" customHeight="1" x14ac:dyDescent="0.25">
      <c r="A94" s="222">
        <v>44242</v>
      </c>
      <c r="B94" s="252" t="s">
        <v>69</v>
      </c>
      <c r="C94" s="218" t="s">
        <v>68</v>
      </c>
      <c r="D94" s="218" t="s">
        <v>93</v>
      </c>
      <c r="E94" s="269">
        <v>10000</v>
      </c>
      <c r="F94" s="685"/>
      <c r="G94" s="227">
        <f t="shared" si="3"/>
        <v>60000</v>
      </c>
      <c r="H94" s="216" t="s">
        <v>72</v>
      </c>
      <c r="I94" s="267" t="s">
        <v>18</v>
      </c>
      <c r="J94" s="297" t="s">
        <v>313</v>
      </c>
      <c r="K94" s="252" t="s">
        <v>74</v>
      </c>
      <c r="L94" s="276" t="s">
        <v>46</v>
      </c>
      <c r="M94" s="298"/>
      <c r="N94" s="258" t="s">
        <v>316</v>
      </c>
    </row>
    <row r="95" spans="1:14" x14ac:dyDescent="0.25">
      <c r="A95" s="222">
        <v>44242</v>
      </c>
      <c r="B95" s="252" t="s">
        <v>69</v>
      </c>
      <c r="C95" s="218" t="s">
        <v>68</v>
      </c>
      <c r="D95" s="218" t="s">
        <v>93</v>
      </c>
      <c r="E95" s="209">
        <v>10000</v>
      </c>
      <c r="F95" s="229"/>
      <c r="G95" s="227">
        <f t="shared" si="3"/>
        <v>50000</v>
      </c>
      <c r="H95" s="216" t="s">
        <v>72</v>
      </c>
      <c r="I95" s="267" t="s">
        <v>18</v>
      </c>
      <c r="J95" s="297" t="s">
        <v>313</v>
      </c>
      <c r="K95" s="252" t="s">
        <v>74</v>
      </c>
      <c r="L95" s="276" t="s">
        <v>46</v>
      </c>
      <c r="M95" s="216"/>
      <c r="N95" s="218" t="s">
        <v>317</v>
      </c>
    </row>
    <row r="96" spans="1:14" x14ac:dyDescent="0.25">
      <c r="A96" s="222">
        <v>44242</v>
      </c>
      <c r="B96" s="252" t="s">
        <v>95</v>
      </c>
      <c r="C96" s="216" t="s">
        <v>95</v>
      </c>
      <c r="D96" s="216" t="s">
        <v>93</v>
      </c>
      <c r="E96" s="209">
        <v>6000</v>
      </c>
      <c r="F96" s="209"/>
      <c r="G96" s="227">
        <f t="shared" si="3"/>
        <v>44000</v>
      </c>
      <c r="H96" s="216" t="s">
        <v>72</v>
      </c>
      <c r="I96" s="267" t="s">
        <v>18</v>
      </c>
      <c r="J96" s="297" t="s">
        <v>313</v>
      </c>
      <c r="K96" s="252" t="s">
        <v>74</v>
      </c>
      <c r="L96" s="276" t="s">
        <v>46</v>
      </c>
      <c r="M96" s="216"/>
      <c r="N96" s="218"/>
    </row>
    <row r="97" spans="1:14" x14ac:dyDescent="0.25">
      <c r="A97" s="222">
        <v>44242</v>
      </c>
      <c r="B97" s="252" t="s">
        <v>95</v>
      </c>
      <c r="C97" s="216" t="s">
        <v>95</v>
      </c>
      <c r="D97" s="216" t="s">
        <v>93</v>
      </c>
      <c r="E97" s="234">
        <v>1000</v>
      </c>
      <c r="F97" s="234"/>
      <c r="G97" s="227">
        <f t="shared" si="3"/>
        <v>43000</v>
      </c>
      <c r="H97" s="216" t="s">
        <v>72</v>
      </c>
      <c r="I97" s="267" t="s">
        <v>18</v>
      </c>
      <c r="J97" s="297" t="s">
        <v>313</v>
      </c>
      <c r="K97" s="252" t="s">
        <v>74</v>
      </c>
      <c r="L97" s="276" t="s">
        <v>46</v>
      </c>
      <c r="M97" s="216"/>
      <c r="N97" s="218"/>
    </row>
    <row r="98" spans="1:14" x14ac:dyDescent="0.25">
      <c r="A98" s="222">
        <v>44242</v>
      </c>
      <c r="B98" s="252" t="s">
        <v>95</v>
      </c>
      <c r="C98" s="216" t="s">
        <v>95</v>
      </c>
      <c r="D98" s="216" t="s">
        <v>93</v>
      </c>
      <c r="E98" s="229">
        <v>3000</v>
      </c>
      <c r="F98" s="209"/>
      <c r="G98" s="227">
        <f t="shared" si="3"/>
        <v>40000</v>
      </c>
      <c r="H98" s="216" t="s">
        <v>72</v>
      </c>
      <c r="I98" s="267" t="s">
        <v>18</v>
      </c>
      <c r="J98" s="297" t="s">
        <v>313</v>
      </c>
      <c r="K98" s="252" t="s">
        <v>74</v>
      </c>
      <c r="L98" s="276" t="s">
        <v>46</v>
      </c>
      <c r="M98" s="216"/>
      <c r="N98" s="218"/>
    </row>
    <row r="99" spans="1:14" ht="15" customHeight="1" x14ac:dyDescent="0.25">
      <c r="A99" s="222">
        <v>44243</v>
      </c>
      <c r="B99" s="252" t="s">
        <v>73</v>
      </c>
      <c r="C99" s="218" t="s">
        <v>51</v>
      </c>
      <c r="D99" s="218" t="s">
        <v>93</v>
      </c>
      <c r="E99" s="227"/>
      <c r="F99" s="227">
        <v>-2000</v>
      </c>
      <c r="G99" s="227">
        <f t="shared" si="3"/>
        <v>38000</v>
      </c>
      <c r="H99" s="216" t="s">
        <v>72</v>
      </c>
      <c r="I99" s="267" t="s">
        <v>18</v>
      </c>
      <c r="J99" s="297" t="s">
        <v>313</v>
      </c>
      <c r="K99" s="252" t="s">
        <v>74</v>
      </c>
      <c r="L99" s="276" t="s">
        <v>46</v>
      </c>
      <c r="M99" s="216"/>
      <c r="N99" s="218"/>
    </row>
    <row r="100" spans="1:14" ht="18" customHeight="1" x14ac:dyDescent="0.25">
      <c r="A100" s="278">
        <v>44243</v>
      </c>
      <c r="B100" s="279" t="s">
        <v>108</v>
      </c>
      <c r="C100" s="279" t="s">
        <v>51</v>
      </c>
      <c r="D100" s="279" t="s">
        <v>93</v>
      </c>
      <c r="E100" s="871"/>
      <c r="F100" s="803">
        <v>39000</v>
      </c>
      <c r="G100" s="286">
        <f t="shared" si="3"/>
        <v>77000</v>
      </c>
      <c r="H100" s="792" t="s">
        <v>72</v>
      </c>
      <c r="I100" s="280" t="s">
        <v>18</v>
      </c>
      <c r="J100" s="425" t="s">
        <v>330</v>
      </c>
      <c r="K100" s="287" t="s">
        <v>74</v>
      </c>
      <c r="L100" s="280" t="s">
        <v>46</v>
      </c>
      <c r="M100" s="280"/>
      <c r="N100" s="279"/>
    </row>
    <row r="101" spans="1:14" ht="18" customHeight="1" x14ac:dyDescent="0.25">
      <c r="A101" s="222">
        <v>44243</v>
      </c>
      <c r="B101" s="252" t="s">
        <v>69</v>
      </c>
      <c r="C101" s="218" t="s">
        <v>68</v>
      </c>
      <c r="D101" s="237" t="s">
        <v>93</v>
      </c>
      <c r="E101" s="209">
        <v>12000</v>
      </c>
      <c r="F101" s="209"/>
      <c r="G101" s="227">
        <f t="shared" si="3"/>
        <v>65000</v>
      </c>
      <c r="H101" s="235" t="s">
        <v>72</v>
      </c>
      <c r="I101" s="216" t="s">
        <v>18</v>
      </c>
      <c r="J101" s="297" t="s">
        <v>330</v>
      </c>
      <c r="K101" s="252" t="s">
        <v>74</v>
      </c>
      <c r="L101" s="216" t="s">
        <v>46</v>
      </c>
      <c r="M101" s="216"/>
      <c r="N101" s="218" t="s">
        <v>303</v>
      </c>
    </row>
    <row r="102" spans="1:14" ht="13.5" customHeight="1" x14ac:dyDescent="0.25">
      <c r="A102" s="222">
        <v>44243</v>
      </c>
      <c r="B102" s="252" t="s">
        <v>69</v>
      </c>
      <c r="C102" s="218" t="s">
        <v>68</v>
      </c>
      <c r="D102" s="237" t="s">
        <v>93</v>
      </c>
      <c r="E102" s="467">
        <v>10000</v>
      </c>
      <c r="F102" s="234"/>
      <c r="G102" s="227">
        <f t="shared" si="3"/>
        <v>55000</v>
      </c>
      <c r="H102" s="235" t="s">
        <v>72</v>
      </c>
      <c r="I102" s="216" t="s">
        <v>18</v>
      </c>
      <c r="J102" s="297" t="s">
        <v>330</v>
      </c>
      <c r="K102" s="252" t="s">
        <v>74</v>
      </c>
      <c r="L102" s="216" t="s">
        <v>46</v>
      </c>
      <c r="M102" s="216"/>
      <c r="N102" s="218" t="s">
        <v>328</v>
      </c>
    </row>
    <row r="103" spans="1:14" ht="17.25" customHeight="1" x14ac:dyDescent="0.25">
      <c r="A103" s="222">
        <v>44243</v>
      </c>
      <c r="B103" s="252" t="s">
        <v>69</v>
      </c>
      <c r="C103" s="218" t="s">
        <v>68</v>
      </c>
      <c r="D103" s="237" t="s">
        <v>93</v>
      </c>
      <c r="E103" s="209">
        <v>8000</v>
      </c>
      <c r="F103" s="209"/>
      <c r="G103" s="227">
        <f t="shared" si="3"/>
        <v>47000</v>
      </c>
      <c r="H103" s="235" t="s">
        <v>72</v>
      </c>
      <c r="I103" s="216" t="s">
        <v>18</v>
      </c>
      <c r="J103" s="297" t="s">
        <v>330</v>
      </c>
      <c r="K103" s="252" t="s">
        <v>74</v>
      </c>
      <c r="L103" s="216" t="s">
        <v>46</v>
      </c>
      <c r="M103" s="216"/>
      <c r="N103" s="218" t="s">
        <v>329</v>
      </c>
    </row>
    <row r="104" spans="1:14" x14ac:dyDescent="0.25">
      <c r="A104" s="222">
        <v>44243</v>
      </c>
      <c r="B104" s="252" t="s">
        <v>95</v>
      </c>
      <c r="C104" s="218" t="s">
        <v>95</v>
      </c>
      <c r="D104" s="237" t="s">
        <v>93</v>
      </c>
      <c r="E104" s="460">
        <v>4000</v>
      </c>
      <c r="F104" s="227"/>
      <c r="G104" s="227">
        <f t="shared" si="3"/>
        <v>43000</v>
      </c>
      <c r="H104" s="235" t="s">
        <v>72</v>
      </c>
      <c r="I104" s="216" t="s">
        <v>18</v>
      </c>
      <c r="J104" s="297" t="s">
        <v>330</v>
      </c>
      <c r="K104" s="252" t="s">
        <v>74</v>
      </c>
      <c r="L104" s="216" t="s">
        <v>46</v>
      </c>
      <c r="M104" s="216"/>
      <c r="N104" s="218"/>
    </row>
    <row r="105" spans="1:14" x14ac:dyDescent="0.25">
      <c r="A105" s="222">
        <v>44243</v>
      </c>
      <c r="B105" s="252" t="s">
        <v>95</v>
      </c>
      <c r="C105" s="218" t="s">
        <v>95</v>
      </c>
      <c r="D105" s="237" t="s">
        <v>93</v>
      </c>
      <c r="E105" s="240">
        <v>2000</v>
      </c>
      <c r="F105" s="209"/>
      <c r="G105" s="227">
        <f t="shared" ref="G105:G158" si="4">G104-E105+F105</f>
        <v>41000</v>
      </c>
      <c r="H105" s="216" t="s">
        <v>72</v>
      </c>
      <c r="I105" s="216" t="s">
        <v>18</v>
      </c>
      <c r="J105" s="297" t="s">
        <v>330</v>
      </c>
      <c r="K105" s="252" t="s">
        <v>74</v>
      </c>
      <c r="L105" s="216" t="s">
        <v>46</v>
      </c>
      <c r="M105" s="216"/>
      <c r="N105" s="218"/>
    </row>
    <row r="106" spans="1:14" x14ac:dyDescent="0.25">
      <c r="A106" s="222">
        <v>44243</v>
      </c>
      <c r="B106" s="252" t="s">
        <v>95</v>
      </c>
      <c r="C106" s="218" t="s">
        <v>95</v>
      </c>
      <c r="D106" s="237" t="s">
        <v>93</v>
      </c>
      <c r="E106" s="510">
        <v>4000</v>
      </c>
      <c r="F106" s="209"/>
      <c r="G106" s="227">
        <f t="shared" si="4"/>
        <v>37000</v>
      </c>
      <c r="H106" s="216" t="s">
        <v>72</v>
      </c>
      <c r="I106" s="216" t="s">
        <v>18</v>
      </c>
      <c r="J106" s="297" t="s">
        <v>330</v>
      </c>
      <c r="K106" s="252" t="s">
        <v>74</v>
      </c>
      <c r="L106" s="216" t="s">
        <v>46</v>
      </c>
      <c r="M106" s="216"/>
      <c r="N106" s="218"/>
    </row>
    <row r="107" spans="1:14" ht="17.25" customHeight="1" x14ac:dyDescent="0.25">
      <c r="A107" s="222">
        <v>44244</v>
      </c>
      <c r="B107" s="252" t="s">
        <v>73</v>
      </c>
      <c r="C107" s="218" t="s">
        <v>51</v>
      </c>
      <c r="D107" s="237" t="s">
        <v>93</v>
      </c>
      <c r="E107" s="510"/>
      <c r="F107" s="209">
        <v>1000</v>
      </c>
      <c r="G107" s="227">
        <f t="shared" si="4"/>
        <v>38000</v>
      </c>
      <c r="H107" s="216" t="s">
        <v>72</v>
      </c>
      <c r="I107" s="216" t="s">
        <v>18</v>
      </c>
      <c r="J107" s="297" t="s">
        <v>330</v>
      </c>
      <c r="K107" s="252" t="s">
        <v>74</v>
      </c>
      <c r="L107" s="216" t="s">
        <v>46</v>
      </c>
      <c r="M107" s="216"/>
      <c r="N107" s="218"/>
    </row>
    <row r="108" spans="1:14" x14ac:dyDescent="0.25">
      <c r="A108" s="796">
        <v>44244</v>
      </c>
      <c r="B108" s="287" t="s">
        <v>108</v>
      </c>
      <c r="C108" s="279" t="s">
        <v>51</v>
      </c>
      <c r="D108" s="779" t="s">
        <v>93</v>
      </c>
      <c r="E108" s="879"/>
      <c r="F108" s="283">
        <v>47000</v>
      </c>
      <c r="G108" s="286">
        <f t="shared" si="4"/>
        <v>85000</v>
      </c>
      <c r="H108" s="280" t="s">
        <v>72</v>
      </c>
      <c r="I108" s="280" t="s">
        <v>18</v>
      </c>
      <c r="J108" s="425" t="s">
        <v>349</v>
      </c>
      <c r="K108" s="287" t="s">
        <v>74</v>
      </c>
      <c r="L108" s="280" t="s">
        <v>46</v>
      </c>
      <c r="M108" s="280"/>
      <c r="N108" s="279"/>
    </row>
    <row r="109" spans="1:14" x14ac:dyDescent="0.25">
      <c r="A109" s="257">
        <v>44244</v>
      </c>
      <c r="B109" s="252" t="s">
        <v>69</v>
      </c>
      <c r="C109" s="237" t="s">
        <v>68</v>
      </c>
      <c r="D109" s="237" t="s">
        <v>93</v>
      </c>
      <c r="E109" s="510">
        <v>8000</v>
      </c>
      <c r="F109" s="209"/>
      <c r="G109" s="227">
        <f t="shared" si="4"/>
        <v>77000</v>
      </c>
      <c r="H109" s="216" t="s">
        <v>72</v>
      </c>
      <c r="I109" s="216" t="s">
        <v>18</v>
      </c>
      <c r="J109" s="297" t="s">
        <v>349</v>
      </c>
      <c r="K109" s="252" t="s">
        <v>74</v>
      </c>
      <c r="L109" s="216" t="s">
        <v>46</v>
      </c>
      <c r="M109" s="216"/>
      <c r="N109" s="218" t="s">
        <v>126</v>
      </c>
    </row>
    <row r="110" spans="1:14" ht="16.5" customHeight="1" x14ac:dyDescent="0.25">
      <c r="A110" s="257">
        <v>44244</v>
      </c>
      <c r="B110" s="252" t="s">
        <v>69</v>
      </c>
      <c r="C110" s="237" t="s">
        <v>68</v>
      </c>
      <c r="D110" s="237" t="s">
        <v>93</v>
      </c>
      <c r="E110" s="240">
        <v>6000</v>
      </c>
      <c r="F110" s="209"/>
      <c r="G110" s="227">
        <f t="shared" si="4"/>
        <v>71000</v>
      </c>
      <c r="H110" s="216" t="s">
        <v>72</v>
      </c>
      <c r="I110" s="216" t="s">
        <v>18</v>
      </c>
      <c r="J110" s="297" t="s">
        <v>349</v>
      </c>
      <c r="K110" s="252" t="s">
        <v>74</v>
      </c>
      <c r="L110" s="216" t="s">
        <v>46</v>
      </c>
      <c r="M110" s="216"/>
      <c r="N110" s="218" t="s">
        <v>347</v>
      </c>
    </row>
    <row r="111" spans="1:14" ht="15" customHeight="1" x14ac:dyDescent="0.25">
      <c r="A111" s="257">
        <v>44244</v>
      </c>
      <c r="B111" s="252" t="s">
        <v>69</v>
      </c>
      <c r="C111" s="237" t="s">
        <v>68</v>
      </c>
      <c r="D111" s="237" t="s">
        <v>93</v>
      </c>
      <c r="E111" s="234">
        <v>10000</v>
      </c>
      <c r="F111" s="209"/>
      <c r="G111" s="227">
        <f t="shared" si="4"/>
        <v>61000</v>
      </c>
      <c r="H111" s="216" t="s">
        <v>72</v>
      </c>
      <c r="I111" s="216" t="s">
        <v>18</v>
      </c>
      <c r="J111" s="297" t="s">
        <v>349</v>
      </c>
      <c r="K111" s="252" t="s">
        <v>74</v>
      </c>
      <c r="L111" s="216" t="s">
        <v>46</v>
      </c>
      <c r="M111" s="216"/>
      <c r="N111" s="218" t="s">
        <v>348</v>
      </c>
    </row>
    <row r="112" spans="1:14" x14ac:dyDescent="0.25">
      <c r="A112" s="257">
        <v>44244</v>
      </c>
      <c r="B112" s="252" t="s">
        <v>69</v>
      </c>
      <c r="C112" s="237" t="s">
        <v>68</v>
      </c>
      <c r="D112" s="237" t="s">
        <v>93</v>
      </c>
      <c r="E112" s="510">
        <v>11000</v>
      </c>
      <c r="F112" s="209"/>
      <c r="G112" s="227">
        <f t="shared" si="4"/>
        <v>50000</v>
      </c>
      <c r="H112" s="216" t="s">
        <v>72</v>
      </c>
      <c r="I112" s="216" t="s">
        <v>18</v>
      </c>
      <c r="J112" s="297" t="s">
        <v>349</v>
      </c>
      <c r="K112" s="252" t="s">
        <v>74</v>
      </c>
      <c r="L112" s="216" t="s">
        <v>46</v>
      </c>
      <c r="M112" s="216"/>
      <c r="N112" s="218" t="s">
        <v>294</v>
      </c>
    </row>
    <row r="113" spans="1:14" ht="17.25" customHeight="1" x14ac:dyDescent="0.25">
      <c r="A113" s="257">
        <v>44244</v>
      </c>
      <c r="B113" s="252" t="s">
        <v>95</v>
      </c>
      <c r="C113" s="237" t="s">
        <v>95</v>
      </c>
      <c r="D113" s="237" t="s">
        <v>93</v>
      </c>
      <c r="E113" s="240">
        <v>3000</v>
      </c>
      <c r="F113" s="209"/>
      <c r="G113" s="227">
        <f t="shared" si="4"/>
        <v>47000</v>
      </c>
      <c r="H113" s="216" t="s">
        <v>72</v>
      </c>
      <c r="I113" s="216" t="s">
        <v>18</v>
      </c>
      <c r="J113" s="297" t="s">
        <v>349</v>
      </c>
      <c r="K113" s="252" t="s">
        <v>74</v>
      </c>
      <c r="L113" s="216" t="s">
        <v>46</v>
      </c>
      <c r="M113" s="216"/>
      <c r="N113" s="218"/>
    </row>
    <row r="114" spans="1:14" ht="15.75" customHeight="1" x14ac:dyDescent="0.25">
      <c r="A114" s="257">
        <v>44244</v>
      </c>
      <c r="B114" s="252" t="s">
        <v>95</v>
      </c>
      <c r="C114" s="237" t="s">
        <v>95</v>
      </c>
      <c r="D114" s="237" t="s">
        <v>93</v>
      </c>
      <c r="E114" s="247">
        <v>2000</v>
      </c>
      <c r="F114" s="229"/>
      <c r="G114" s="227">
        <f t="shared" si="4"/>
        <v>45000</v>
      </c>
      <c r="H114" s="216" t="s">
        <v>72</v>
      </c>
      <c r="I114" s="216" t="s">
        <v>18</v>
      </c>
      <c r="J114" s="297" t="s">
        <v>349</v>
      </c>
      <c r="K114" s="252" t="s">
        <v>74</v>
      </c>
      <c r="L114" s="216" t="s">
        <v>46</v>
      </c>
      <c r="M114" s="216"/>
      <c r="N114" s="218"/>
    </row>
    <row r="115" spans="1:14" x14ac:dyDescent="0.25">
      <c r="A115" s="257">
        <v>44244</v>
      </c>
      <c r="B115" s="252" t="s">
        <v>95</v>
      </c>
      <c r="C115" s="237" t="s">
        <v>95</v>
      </c>
      <c r="D115" s="237" t="s">
        <v>93</v>
      </c>
      <c r="E115" s="209">
        <v>5000</v>
      </c>
      <c r="F115" s="209"/>
      <c r="G115" s="227">
        <f t="shared" si="4"/>
        <v>40000</v>
      </c>
      <c r="H115" s="216" t="s">
        <v>72</v>
      </c>
      <c r="I115" s="216" t="s">
        <v>18</v>
      </c>
      <c r="J115" s="297" t="s">
        <v>349</v>
      </c>
      <c r="K115" s="252" t="s">
        <v>74</v>
      </c>
      <c r="L115" s="216" t="s">
        <v>46</v>
      </c>
      <c r="M115" s="216"/>
      <c r="N115" s="218"/>
    </row>
    <row r="116" spans="1:14" ht="17.25" customHeight="1" x14ac:dyDescent="0.25">
      <c r="A116" s="257">
        <v>44245</v>
      </c>
      <c r="B116" s="252" t="s">
        <v>73</v>
      </c>
      <c r="C116" s="216" t="s">
        <v>51</v>
      </c>
      <c r="D116" s="233" t="s">
        <v>93</v>
      </c>
      <c r="E116" s="234"/>
      <c r="F116" s="234">
        <v>-2000</v>
      </c>
      <c r="G116" s="227">
        <f t="shared" si="4"/>
        <v>38000</v>
      </c>
      <c r="H116" s="216" t="s">
        <v>72</v>
      </c>
      <c r="I116" s="216" t="s">
        <v>18</v>
      </c>
      <c r="J116" s="297" t="s">
        <v>349</v>
      </c>
      <c r="K116" s="252" t="s">
        <v>74</v>
      </c>
      <c r="L116" s="216" t="s">
        <v>46</v>
      </c>
      <c r="M116" s="216"/>
      <c r="N116" s="218"/>
    </row>
    <row r="117" spans="1:14" x14ac:dyDescent="0.25">
      <c r="A117" s="278">
        <v>44245</v>
      </c>
      <c r="B117" s="279" t="s">
        <v>108</v>
      </c>
      <c r="C117" s="279" t="s">
        <v>51</v>
      </c>
      <c r="D117" s="279" t="s">
        <v>93</v>
      </c>
      <c r="E117" s="883"/>
      <c r="F117" s="803">
        <v>48000</v>
      </c>
      <c r="G117" s="286">
        <f t="shared" si="4"/>
        <v>86000</v>
      </c>
      <c r="H117" s="280" t="s">
        <v>72</v>
      </c>
      <c r="I117" s="280" t="s">
        <v>18</v>
      </c>
      <c r="J117" s="425" t="s">
        <v>408</v>
      </c>
      <c r="K117" s="287" t="s">
        <v>74</v>
      </c>
      <c r="L117" s="280" t="s">
        <v>46</v>
      </c>
      <c r="M117" s="280"/>
      <c r="N117" s="279"/>
    </row>
    <row r="118" spans="1:14" x14ac:dyDescent="0.25">
      <c r="A118" s="598">
        <v>44245</v>
      </c>
      <c r="B118" s="252" t="s">
        <v>69</v>
      </c>
      <c r="C118" s="216" t="s">
        <v>68</v>
      </c>
      <c r="D118" s="233" t="s">
        <v>93</v>
      </c>
      <c r="E118" s="209">
        <v>9000</v>
      </c>
      <c r="F118" s="209"/>
      <c r="G118" s="227">
        <f t="shared" si="4"/>
        <v>77000</v>
      </c>
      <c r="H118" s="235" t="s">
        <v>72</v>
      </c>
      <c r="I118" s="216" t="s">
        <v>18</v>
      </c>
      <c r="J118" s="297" t="s">
        <v>408</v>
      </c>
      <c r="K118" s="252" t="s">
        <v>74</v>
      </c>
      <c r="L118" s="216" t="s">
        <v>46</v>
      </c>
      <c r="M118" s="216"/>
      <c r="N118" s="218" t="s">
        <v>314</v>
      </c>
    </row>
    <row r="119" spans="1:14" x14ac:dyDescent="0.25">
      <c r="A119" s="598">
        <v>44245</v>
      </c>
      <c r="B119" s="252" t="s">
        <v>69</v>
      </c>
      <c r="C119" s="216" t="s">
        <v>68</v>
      </c>
      <c r="D119" s="233" t="s">
        <v>93</v>
      </c>
      <c r="E119" s="209">
        <v>10000</v>
      </c>
      <c r="F119" s="234"/>
      <c r="G119" s="227">
        <f t="shared" si="4"/>
        <v>67000</v>
      </c>
      <c r="H119" s="235" t="s">
        <v>72</v>
      </c>
      <c r="I119" s="216" t="s">
        <v>18</v>
      </c>
      <c r="J119" s="297" t="s">
        <v>408</v>
      </c>
      <c r="K119" s="252" t="s">
        <v>74</v>
      </c>
      <c r="L119" s="216" t="s">
        <v>46</v>
      </c>
      <c r="M119" s="216"/>
      <c r="N119" s="218" t="s">
        <v>409</v>
      </c>
    </row>
    <row r="120" spans="1:14" x14ac:dyDescent="0.25">
      <c r="A120" s="598">
        <v>44245</v>
      </c>
      <c r="B120" s="252" t="s">
        <v>69</v>
      </c>
      <c r="C120" s="216" t="s">
        <v>68</v>
      </c>
      <c r="D120" s="233" t="s">
        <v>93</v>
      </c>
      <c r="E120" s="229">
        <v>11000</v>
      </c>
      <c r="F120" s="229"/>
      <c r="G120" s="227">
        <f t="shared" si="4"/>
        <v>56000</v>
      </c>
      <c r="H120" s="235" t="s">
        <v>72</v>
      </c>
      <c r="I120" s="216" t="s">
        <v>18</v>
      </c>
      <c r="J120" s="297" t="s">
        <v>408</v>
      </c>
      <c r="K120" s="252" t="s">
        <v>74</v>
      </c>
      <c r="L120" s="216" t="s">
        <v>46</v>
      </c>
      <c r="M120" s="216"/>
      <c r="N120" s="218" t="s">
        <v>410</v>
      </c>
    </row>
    <row r="121" spans="1:14" x14ac:dyDescent="0.25">
      <c r="A121" s="598">
        <v>44245</v>
      </c>
      <c r="B121" s="252" t="s">
        <v>69</v>
      </c>
      <c r="C121" s="216" t="s">
        <v>68</v>
      </c>
      <c r="D121" s="233" t="s">
        <v>93</v>
      </c>
      <c r="E121" s="467">
        <v>7000</v>
      </c>
      <c r="F121" s="467"/>
      <c r="G121" s="227">
        <f t="shared" si="4"/>
        <v>49000</v>
      </c>
      <c r="H121" s="235" t="s">
        <v>72</v>
      </c>
      <c r="I121" s="216" t="s">
        <v>18</v>
      </c>
      <c r="J121" s="297" t="s">
        <v>408</v>
      </c>
      <c r="K121" s="252" t="s">
        <v>74</v>
      </c>
      <c r="L121" s="216" t="s">
        <v>46</v>
      </c>
      <c r="M121" s="216"/>
      <c r="N121" s="218" t="s">
        <v>411</v>
      </c>
    </row>
    <row r="122" spans="1:14" x14ac:dyDescent="0.25">
      <c r="A122" s="598">
        <v>44245</v>
      </c>
      <c r="B122" s="216" t="s">
        <v>95</v>
      </c>
      <c r="C122" s="216" t="s">
        <v>95</v>
      </c>
      <c r="D122" s="216" t="s">
        <v>93</v>
      </c>
      <c r="E122" s="234">
        <v>1000</v>
      </c>
      <c r="F122" s="234"/>
      <c r="G122" s="227">
        <f t="shared" si="4"/>
        <v>48000</v>
      </c>
      <c r="H122" s="235" t="s">
        <v>72</v>
      </c>
      <c r="I122" s="216" t="s">
        <v>18</v>
      </c>
      <c r="J122" s="297" t="s">
        <v>408</v>
      </c>
      <c r="K122" s="252" t="s">
        <v>74</v>
      </c>
      <c r="L122" s="216" t="s">
        <v>46</v>
      </c>
      <c r="M122" s="216"/>
      <c r="N122" s="218"/>
    </row>
    <row r="123" spans="1:14" x14ac:dyDescent="0.25">
      <c r="A123" s="598">
        <v>44245</v>
      </c>
      <c r="B123" s="216" t="s">
        <v>95</v>
      </c>
      <c r="C123" s="216" t="s">
        <v>95</v>
      </c>
      <c r="D123" s="216" t="s">
        <v>93</v>
      </c>
      <c r="E123" s="234">
        <v>5000</v>
      </c>
      <c r="F123" s="234"/>
      <c r="G123" s="227">
        <f t="shared" si="4"/>
        <v>43000</v>
      </c>
      <c r="H123" s="235" t="s">
        <v>72</v>
      </c>
      <c r="I123" s="216" t="s">
        <v>18</v>
      </c>
      <c r="J123" s="297" t="s">
        <v>408</v>
      </c>
      <c r="K123" s="252" t="s">
        <v>74</v>
      </c>
      <c r="L123" s="216" t="s">
        <v>46</v>
      </c>
      <c r="M123" s="216"/>
      <c r="N123" s="218"/>
    </row>
    <row r="124" spans="1:14" x14ac:dyDescent="0.25">
      <c r="A124" s="598">
        <v>44245</v>
      </c>
      <c r="B124" s="216" t="s">
        <v>95</v>
      </c>
      <c r="C124" s="216" t="s">
        <v>95</v>
      </c>
      <c r="D124" s="216" t="s">
        <v>93</v>
      </c>
      <c r="E124" s="209">
        <v>4000</v>
      </c>
      <c r="F124" s="209"/>
      <c r="G124" s="227">
        <f t="shared" si="4"/>
        <v>39000</v>
      </c>
      <c r="H124" s="235" t="s">
        <v>72</v>
      </c>
      <c r="I124" s="216" t="s">
        <v>18</v>
      </c>
      <c r="J124" s="297" t="s">
        <v>408</v>
      </c>
      <c r="K124" s="252" t="s">
        <v>74</v>
      </c>
      <c r="L124" s="216" t="s">
        <v>46</v>
      </c>
      <c r="M124" s="216"/>
      <c r="N124" s="218"/>
    </row>
    <row r="125" spans="1:14" x14ac:dyDescent="0.25">
      <c r="A125" s="598">
        <v>44246</v>
      </c>
      <c r="B125" s="216" t="s">
        <v>73</v>
      </c>
      <c r="C125" s="216" t="s">
        <v>51</v>
      </c>
      <c r="D125" s="216" t="s">
        <v>93</v>
      </c>
      <c r="E125" s="209"/>
      <c r="F125" s="209">
        <v>-1000</v>
      </c>
      <c r="G125" s="227">
        <f t="shared" si="4"/>
        <v>38000</v>
      </c>
      <c r="H125" s="235" t="s">
        <v>72</v>
      </c>
      <c r="I125" s="216" t="s">
        <v>18</v>
      </c>
      <c r="J125" s="297" t="s">
        <v>408</v>
      </c>
      <c r="K125" s="252" t="s">
        <v>74</v>
      </c>
      <c r="L125" s="216" t="s">
        <v>46</v>
      </c>
      <c r="M125" s="216"/>
      <c r="N125" s="218"/>
    </row>
    <row r="126" spans="1:14" x14ac:dyDescent="0.25">
      <c r="A126" s="278">
        <v>44246</v>
      </c>
      <c r="B126" s="279" t="s">
        <v>108</v>
      </c>
      <c r="C126" s="279" t="s">
        <v>51</v>
      </c>
      <c r="D126" s="279" t="s">
        <v>93</v>
      </c>
      <c r="E126" s="886"/>
      <c r="F126" s="283">
        <v>39000</v>
      </c>
      <c r="G126" s="286">
        <f t="shared" si="4"/>
        <v>77000</v>
      </c>
      <c r="H126" s="280" t="s">
        <v>72</v>
      </c>
      <c r="I126" s="280" t="s">
        <v>18</v>
      </c>
      <c r="J126" s="425" t="s">
        <v>415</v>
      </c>
      <c r="K126" s="287" t="s">
        <v>74</v>
      </c>
      <c r="L126" s="280" t="s">
        <v>46</v>
      </c>
      <c r="M126" s="280"/>
      <c r="N126" s="279"/>
    </row>
    <row r="127" spans="1:14" x14ac:dyDescent="0.25">
      <c r="A127" s="217">
        <v>44246</v>
      </c>
      <c r="B127" s="216" t="s">
        <v>69</v>
      </c>
      <c r="C127" s="216" t="s">
        <v>68</v>
      </c>
      <c r="D127" s="216" t="s">
        <v>93</v>
      </c>
      <c r="E127" s="209">
        <v>11000</v>
      </c>
      <c r="F127" s="209"/>
      <c r="G127" s="227">
        <f t="shared" si="4"/>
        <v>66000</v>
      </c>
      <c r="H127" s="216" t="s">
        <v>72</v>
      </c>
      <c r="I127" s="216" t="s">
        <v>18</v>
      </c>
      <c r="J127" s="297" t="s">
        <v>415</v>
      </c>
      <c r="K127" s="252" t="s">
        <v>74</v>
      </c>
      <c r="L127" s="216" t="s">
        <v>46</v>
      </c>
      <c r="M127" s="216"/>
      <c r="N127" s="218" t="s">
        <v>412</v>
      </c>
    </row>
    <row r="128" spans="1:14" x14ac:dyDescent="0.25">
      <c r="A128" s="217">
        <v>44246</v>
      </c>
      <c r="B128" s="216" t="s">
        <v>69</v>
      </c>
      <c r="C128" s="216" t="s">
        <v>68</v>
      </c>
      <c r="D128" s="216" t="s">
        <v>93</v>
      </c>
      <c r="E128" s="209">
        <v>8000</v>
      </c>
      <c r="F128" s="209"/>
      <c r="G128" s="227">
        <f t="shared" si="4"/>
        <v>58000</v>
      </c>
      <c r="H128" s="216" t="s">
        <v>72</v>
      </c>
      <c r="I128" s="216" t="s">
        <v>18</v>
      </c>
      <c r="J128" s="297" t="s">
        <v>415</v>
      </c>
      <c r="K128" s="252" t="s">
        <v>74</v>
      </c>
      <c r="L128" s="216" t="s">
        <v>46</v>
      </c>
      <c r="M128" s="216"/>
      <c r="N128" s="218" t="s">
        <v>413</v>
      </c>
    </row>
    <row r="129" spans="1:14" x14ac:dyDescent="0.25">
      <c r="A129" s="217">
        <v>44246</v>
      </c>
      <c r="B129" s="216" t="s">
        <v>69</v>
      </c>
      <c r="C129" s="216" t="s">
        <v>68</v>
      </c>
      <c r="D129" s="216" t="s">
        <v>93</v>
      </c>
      <c r="E129" s="240">
        <v>9000</v>
      </c>
      <c r="F129" s="209"/>
      <c r="G129" s="227">
        <f t="shared" si="4"/>
        <v>49000</v>
      </c>
      <c r="H129" s="216" t="s">
        <v>72</v>
      </c>
      <c r="I129" s="216" t="s">
        <v>18</v>
      </c>
      <c r="J129" s="297" t="s">
        <v>415</v>
      </c>
      <c r="K129" s="252" t="s">
        <v>74</v>
      </c>
      <c r="L129" s="216" t="s">
        <v>46</v>
      </c>
      <c r="M129" s="216"/>
      <c r="N129" s="218" t="s">
        <v>414</v>
      </c>
    </row>
    <row r="130" spans="1:14" x14ac:dyDescent="0.25">
      <c r="A130" s="217">
        <v>44246</v>
      </c>
      <c r="B130" s="216" t="s">
        <v>95</v>
      </c>
      <c r="C130" s="216" t="s">
        <v>95</v>
      </c>
      <c r="D130" s="216" t="s">
        <v>93</v>
      </c>
      <c r="E130" s="209">
        <v>6000</v>
      </c>
      <c r="F130" s="209"/>
      <c r="G130" s="227">
        <f t="shared" si="4"/>
        <v>43000</v>
      </c>
      <c r="H130" s="216" t="s">
        <v>72</v>
      </c>
      <c r="I130" s="216" t="s">
        <v>18</v>
      </c>
      <c r="J130" s="297" t="s">
        <v>415</v>
      </c>
      <c r="K130" s="252" t="s">
        <v>74</v>
      </c>
      <c r="L130" s="216" t="s">
        <v>46</v>
      </c>
      <c r="M130" s="216"/>
      <c r="N130" s="218"/>
    </row>
    <row r="131" spans="1:14" x14ac:dyDescent="0.25">
      <c r="A131" s="217">
        <v>44246</v>
      </c>
      <c r="B131" s="216" t="s">
        <v>95</v>
      </c>
      <c r="C131" s="216" t="s">
        <v>95</v>
      </c>
      <c r="D131" s="216" t="s">
        <v>93</v>
      </c>
      <c r="E131" s="209">
        <v>2000</v>
      </c>
      <c r="F131" s="209"/>
      <c r="G131" s="227">
        <f t="shared" si="4"/>
        <v>41000</v>
      </c>
      <c r="H131" s="216" t="s">
        <v>72</v>
      </c>
      <c r="I131" s="216" t="s">
        <v>18</v>
      </c>
      <c r="J131" s="297" t="s">
        <v>415</v>
      </c>
      <c r="K131" s="252" t="s">
        <v>74</v>
      </c>
      <c r="L131" s="216" t="s">
        <v>46</v>
      </c>
      <c r="M131" s="216"/>
      <c r="N131" s="218"/>
    </row>
    <row r="132" spans="1:14" x14ac:dyDescent="0.25">
      <c r="A132" s="217">
        <v>44246</v>
      </c>
      <c r="B132" s="216" t="s">
        <v>95</v>
      </c>
      <c r="C132" s="216" t="s">
        <v>95</v>
      </c>
      <c r="D132" s="216" t="s">
        <v>93</v>
      </c>
      <c r="E132" s="209">
        <v>2000</v>
      </c>
      <c r="F132" s="209"/>
      <c r="G132" s="227">
        <f t="shared" si="4"/>
        <v>39000</v>
      </c>
      <c r="H132" s="216" t="s">
        <v>72</v>
      </c>
      <c r="I132" s="216" t="s">
        <v>18</v>
      </c>
      <c r="J132" s="297" t="s">
        <v>415</v>
      </c>
      <c r="K132" s="252" t="s">
        <v>74</v>
      </c>
      <c r="L132" s="216" t="s">
        <v>46</v>
      </c>
      <c r="M132" s="216"/>
      <c r="N132" s="218"/>
    </row>
    <row r="133" spans="1:14" x14ac:dyDescent="0.25">
      <c r="A133" s="217">
        <v>44247</v>
      </c>
      <c r="B133" s="216" t="s">
        <v>73</v>
      </c>
      <c r="C133" s="216" t="s">
        <v>51</v>
      </c>
      <c r="D133" s="216" t="s">
        <v>93</v>
      </c>
      <c r="E133" s="209"/>
      <c r="F133" s="209">
        <v>-1000</v>
      </c>
      <c r="G133" s="227">
        <f t="shared" si="4"/>
        <v>38000</v>
      </c>
      <c r="H133" s="216" t="s">
        <v>72</v>
      </c>
      <c r="I133" s="216" t="s">
        <v>18</v>
      </c>
      <c r="J133" s="297" t="s">
        <v>415</v>
      </c>
      <c r="K133" s="252" t="s">
        <v>74</v>
      </c>
      <c r="L133" s="216" t="s">
        <v>46</v>
      </c>
      <c r="M133" s="216"/>
      <c r="N133" s="218"/>
    </row>
    <row r="134" spans="1:14" x14ac:dyDescent="0.25">
      <c r="A134" s="278">
        <v>44247</v>
      </c>
      <c r="B134" s="279" t="s">
        <v>108</v>
      </c>
      <c r="C134" s="279" t="s">
        <v>51</v>
      </c>
      <c r="D134" s="279" t="s">
        <v>93</v>
      </c>
      <c r="E134" s="884"/>
      <c r="F134" s="283">
        <v>77000</v>
      </c>
      <c r="G134" s="286">
        <f t="shared" si="4"/>
        <v>115000</v>
      </c>
      <c r="H134" s="280" t="s">
        <v>72</v>
      </c>
      <c r="I134" s="280" t="s">
        <v>18</v>
      </c>
      <c r="J134" s="425" t="s">
        <v>428</v>
      </c>
      <c r="K134" s="287" t="s">
        <v>74</v>
      </c>
      <c r="L134" s="280" t="s">
        <v>46</v>
      </c>
      <c r="M134" s="280"/>
      <c r="N134" s="279"/>
    </row>
    <row r="135" spans="1:14" x14ac:dyDescent="0.25">
      <c r="A135" s="217">
        <v>44247</v>
      </c>
      <c r="B135" s="216" t="s">
        <v>69</v>
      </c>
      <c r="C135" s="216" t="s">
        <v>68</v>
      </c>
      <c r="D135" s="216" t="s">
        <v>93</v>
      </c>
      <c r="E135" s="209">
        <v>4000</v>
      </c>
      <c r="F135" s="209"/>
      <c r="G135" s="227">
        <f t="shared" si="4"/>
        <v>111000</v>
      </c>
      <c r="H135" s="216" t="s">
        <v>72</v>
      </c>
      <c r="I135" s="216" t="s">
        <v>18</v>
      </c>
      <c r="J135" s="297" t="s">
        <v>428</v>
      </c>
      <c r="K135" s="252" t="s">
        <v>74</v>
      </c>
      <c r="L135" s="216" t="s">
        <v>46</v>
      </c>
      <c r="M135" s="216"/>
      <c r="N135" s="218" t="s">
        <v>420</v>
      </c>
    </row>
    <row r="136" spans="1:14" x14ac:dyDescent="0.25">
      <c r="A136" s="217">
        <v>44247</v>
      </c>
      <c r="B136" s="216" t="s">
        <v>69</v>
      </c>
      <c r="C136" s="216" t="s">
        <v>68</v>
      </c>
      <c r="D136" s="216" t="s">
        <v>93</v>
      </c>
      <c r="E136" s="229">
        <v>8000</v>
      </c>
      <c r="F136" s="229"/>
      <c r="G136" s="227">
        <f t="shared" si="4"/>
        <v>103000</v>
      </c>
      <c r="H136" s="216" t="s">
        <v>72</v>
      </c>
      <c r="I136" s="216" t="s">
        <v>18</v>
      </c>
      <c r="J136" s="297" t="s">
        <v>428</v>
      </c>
      <c r="K136" s="252" t="s">
        <v>74</v>
      </c>
      <c r="L136" s="216" t="s">
        <v>46</v>
      </c>
      <c r="M136" s="216"/>
      <c r="N136" s="218" t="s">
        <v>421</v>
      </c>
    </row>
    <row r="137" spans="1:14" x14ac:dyDescent="0.25">
      <c r="A137" s="217">
        <v>44247</v>
      </c>
      <c r="B137" s="216" t="s">
        <v>69</v>
      </c>
      <c r="C137" s="216" t="s">
        <v>68</v>
      </c>
      <c r="D137" s="216" t="s">
        <v>93</v>
      </c>
      <c r="E137" s="467">
        <v>6000</v>
      </c>
      <c r="F137" s="209"/>
      <c r="G137" s="227">
        <f t="shared" si="4"/>
        <v>97000</v>
      </c>
      <c r="H137" s="235" t="s">
        <v>72</v>
      </c>
      <c r="I137" s="216" t="s">
        <v>18</v>
      </c>
      <c r="J137" s="297" t="s">
        <v>428</v>
      </c>
      <c r="K137" s="252" t="s">
        <v>74</v>
      </c>
      <c r="L137" s="216" t="s">
        <v>46</v>
      </c>
      <c r="M137" s="216"/>
      <c r="N137" s="218" t="s">
        <v>422</v>
      </c>
    </row>
    <row r="138" spans="1:14" x14ac:dyDescent="0.25">
      <c r="A138" s="217">
        <v>44247</v>
      </c>
      <c r="B138" s="216" t="s">
        <v>69</v>
      </c>
      <c r="C138" s="216" t="s">
        <v>68</v>
      </c>
      <c r="D138" s="216" t="s">
        <v>93</v>
      </c>
      <c r="E138" s="234">
        <v>2000</v>
      </c>
      <c r="F138" s="234"/>
      <c r="G138" s="227">
        <f t="shared" si="4"/>
        <v>95000</v>
      </c>
      <c r="H138" s="235" t="s">
        <v>72</v>
      </c>
      <c r="I138" s="216" t="s">
        <v>18</v>
      </c>
      <c r="J138" s="297" t="s">
        <v>428</v>
      </c>
      <c r="K138" s="252" t="s">
        <v>74</v>
      </c>
      <c r="L138" s="216" t="s">
        <v>46</v>
      </c>
      <c r="M138" s="216"/>
      <c r="N138" s="218" t="s">
        <v>423</v>
      </c>
    </row>
    <row r="139" spans="1:14" x14ac:dyDescent="0.25">
      <c r="A139" s="217">
        <v>44247</v>
      </c>
      <c r="B139" s="216" t="s">
        <v>69</v>
      </c>
      <c r="C139" s="216" t="s">
        <v>68</v>
      </c>
      <c r="D139" s="216" t="s">
        <v>93</v>
      </c>
      <c r="E139" s="234">
        <v>2000</v>
      </c>
      <c r="F139" s="234"/>
      <c r="G139" s="227">
        <f t="shared" si="4"/>
        <v>93000</v>
      </c>
      <c r="H139" s="235" t="s">
        <v>72</v>
      </c>
      <c r="I139" s="216" t="s">
        <v>18</v>
      </c>
      <c r="J139" s="297" t="s">
        <v>428</v>
      </c>
      <c r="K139" s="252" t="s">
        <v>74</v>
      </c>
      <c r="L139" s="216" t="s">
        <v>46</v>
      </c>
      <c r="M139" s="216"/>
      <c r="N139" s="218" t="s">
        <v>424</v>
      </c>
    </row>
    <row r="140" spans="1:14" x14ac:dyDescent="0.25">
      <c r="A140" s="217">
        <v>44247</v>
      </c>
      <c r="B140" s="216" t="s">
        <v>69</v>
      </c>
      <c r="C140" s="216" t="s">
        <v>68</v>
      </c>
      <c r="D140" s="216" t="s">
        <v>93</v>
      </c>
      <c r="E140" s="209">
        <v>24000</v>
      </c>
      <c r="F140" s="209"/>
      <c r="G140" s="227">
        <f t="shared" si="4"/>
        <v>69000</v>
      </c>
      <c r="H140" s="235" t="s">
        <v>72</v>
      </c>
      <c r="I140" s="216" t="s">
        <v>18</v>
      </c>
      <c r="J140" s="297" t="s">
        <v>428</v>
      </c>
      <c r="K140" s="252" t="s">
        <v>74</v>
      </c>
      <c r="L140" s="216" t="s">
        <v>46</v>
      </c>
      <c r="M140" s="216"/>
      <c r="N140" s="218" t="s">
        <v>425</v>
      </c>
    </row>
    <row r="141" spans="1:14" x14ac:dyDescent="0.25">
      <c r="A141" s="217">
        <v>44247</v>
      </c>
      <c r="B141" s="216" t="s">
        <v>69</v>
      </c>
      <c r="C141" s="216" t="s">
        <v>68</v>
      </c>
      <c r="D141" s="216" t="s">
        <v>93</v>
      </c>
      <c r="E141" s="209">
        <v>12000</v>
      </c>
      <c r="F141" s="209"/>
      <c r="G141" s="227">
        <f t="shared" si="4"/>
        <v>57000</v>
      </c>
      <c r="H141" s="235" t="s">
        <v>72</v>
      </c>
      <c r="I141" s="216" t="s">
        <v>18</v>
      </c>
      <c r="J141" s="297" t="s">
        <v>428</v>
      </c>
      <c r="K141" s="252" t="s">
        <v>74</v>
      </c>
      <c r="L141" s="216" t="s">
        <v>46</v>
      </c>
      <c r="M141" s="216"/>
      <c r="N141" s="218" t="s">
        <v>426</v>
      </c>
    </row>
    <row r="142" spans="1:14" x14ac:dyDescent="0.25">
      <c r="A142" s="217">
        <v>44247</v>
      </c>
      <c r="B142" s="216" t="s">
        <v>69</v>
      </c>
      <c r="C142" s="216" t="s">
        <v>68</v>
      </c>
      <c r="D142" s="216" t="s">
        <v>93</v>
      </c>
      <c r="E142" s="240">
        <v>16000</v>
      </c>
      <c r="F142" s="209"/>
      <c r="G142" s="227">
        <f t="shared" si="4"/>
        <v>41000</v>
      </c>
      <c r="H142" s="235" t="s">
        <v>72</v>
      </c>
      <c r="I142" s="216" t="s">
        <v>18</v>
      </c>
      <c r="J142" s="297" t="s">
        <v>428</v>
      </c>
      <c r="K142" s="252" t="s">
        <v>74</v>
      </c>
      <c r="L142" s="216" t="s">
        <v>46</v>
      </c>
      <c r="M142" s="216"/>
      <c r="N142" s="218" t="s">
        <v>427</v>
      </c>
    </row>
    <row r="143" spans="1:14" x14ac:dyDescent="0.25">
      <c r="A143" s="222">
        <v>44248</v>
      </c>
      <c r="B143" s="216" t="s">
        <v>73</v>
      </c>
      <c r="C143" s="216" t="s">
        <v>51</v>
      </c>
      <c r="D143" s="216" t="s">
        <v>93</v>
      </c>
      <c r="E143" s="467"/>
      <c r="F143" s="209">
        <v>-3000</v>
      </c>
      <c r="G143" s="227">
        <f t="shared" si="4"/>
        <v>38000</v>
      </c>
      <c r="H143" s="235" t="s">
        <v>72</v>
      </c>
      <c r="I143" s="216" t="s">
        <v>18</v>
      </c>
      <c r="J143" s="297" t="s">
        <v>428</v>
      </c>
      <c r="K143" s="252" t="s">
        <v>74</v>
      </c>
      <c r="L143" s="216" t="s">
        <v>46</v>
      </c>
      <c r="M143" s="216"/>
      <c r="N143" s="218"/>
    </row>
    <row r="144" spans="1:14" ht="15" customHeight="1" x14ac:dyDescent="0.25">
      <c r="A144" s="796">
        <v>44251</v>
      </c>
      <c r="B144" s="419" t="s">
        <v>108</v>
      </c>
      <c r="C144" s="419" t="s">
        <v>51</v>
      </c>
      <c r="D144" s="419" t="s">
        <v>93</v>
      </c>
      <c r="E144" s="883"/>
      <c r="F144" s="281">
        <v>29000</v>
      </c>
      <c r="G144" s="286">
        <f t="shared" si="4"/>
        <v>67000</v>
      </c>
      <c r="H144" s="895" t="s">
        <v>72</v>
      </c>
      <c r="I144" s="437" t="s">
        <v>18</v>
      </c>
      <c r="J144" s="425" t="s">
        <v>517</v>
      </c>
      <c r="K144" s="425" t="s">
        <v>74</v>
      </c>
      <c r="L144" s="437" t="s">
        <v>46</v>
      </c>
      <c r="M144" s="437"/>
      <c r="N144" s="419"/>
    </row>
    <row r="145" spans="1:14" x14ac:dyDescent="0.25">
      <c r="A145" s="217">
        <v>44251</v>
      </c>
      <c r="B145" s="218" t="s">
        <v>69</v>
      </c>
      <c r="C145" s="218" t="s">
        <v>68</v>
      </c>
      <c r="D145" s="218" t="s">
        <v>93</v>
      </c>
      <c r="E145" s="240">
        <v>4000</v>
      </c>
      <c r="F145" s="209"/>
      <c r="G145" s="227">
        <f t="shared" si="4"/>
        <v>63000</v>
      </c>
      <c r="H145" s="235" t="s">
        <v>72</v>
      </c>
      <c r="I145" s="216" t="s">
        <v>18</v>
      </c>
      <c r="J145" s="297" t="s">
        <v>517</v>
      </c>
      <c r="K145" s="252" t="s">
        <v>74</v>
      </c>
      <c r="L145" s="216" t="s">
        <v>46</v>
      </c>
      <c r="M145" s="216"/>
      <c r="N145" s="218"/>
    </row>
    <row r="146" spans="1:14" x14ac:dyDescent="0.25">
      <c r="A146" s="217">
        <v>44251</v>
      </c>
      <c r="B146" s="218" t="s">
        <v>69</v>
      </c>
      <c r="C146" s="218" t="s">
        <v>68</v>
      </c>
      <c r="D146" s="218" t="s">
        <v>93</v>
      </c>
      <c r="E146" s="209">
        <v>4000</v>
      </c>
      <c r="F146" s="209"/>
      <c r="G146" s="227">
        <f t="shared" si="4"/>
        <v>59000</v>
      </c>
      <c r="H146" s="235" t="s">
        <v>72</v>
      </c>
      <c r="I146" s="216" t="s">
        <v>18</v>
      </c>
      <c r="J146" s="297" t="s">
        <v>517</v>
      </c>
      <c r="K146" s="252" t="s">
        <v>74</v>
      </c>
      <c r="L146" s="216" t="s">
        <v>46</v>
      </c>
      <c r="M146" s="216"/>
      <c r="N146" s="218"/>
    </row>
    <row r="147" spans="1:14" x14ac:dyDescent="0.25">
      <c r="A147" s="278">
        <v>44252</v>
      </c>
      <c r="B147" s="279" t="s">
        <v>108</v>
      </c>
      <c r="C147" s="279" t="s">
        <v>51</v>
      </c>
      <c r="D147" s="279" t="s">
        <v>93</v>
      </c>
      <c r="E147" s="884"/>
      <c r="F147" s="445">
        <v>6000</v>
      </c>
      <c r="G147" s="286">
        <f t="shared" si="4"/>
        <v>65000</v>
      </c>
      <c r="H147" s="792" t="s">
        <v>72</v>
      </c>
      <c r="I147" s="280" t="s">
        <v>18</v>
      </c>
      <c r="J147" s="425" t="s">
        <v>518</v>
      </c>
      <c r="K147" s="287" t="s">
        <v>74</v>
      </c>
      <c r="L147" s="280" t="s">
        <v>46</v>
      </c>
      <c r="M147" s="280"/>
      <c r="N147" s="279"/>
    </row>
    <row r="148" spans="1:14" x14ac:dyDescent="0.25">
      <c r="A148" s="736">
        <v>44252</v>
      </c>
      <c r="B148" s="224" t="s">
        <v>69</v>
      </c>
      <c r="C148" s="224" t="s">
        <v>68</v>
      </c>
      <c r="D148" s="737" t="s">
        <v>93</v>
      </c>
      <c r="E148" s="209">
        <v>4000</v>
      </c>
      <c r="F148" s="209"/>
      <c r="G148" s="227">
        <f t="shared" si="4"/>
        <v>61000</v>
      </c>
      <c r="H148" s="235" t="s">
        <v>72</v>
      </c>
      <c r="I148" s="216" t="s">
        <v>18</v>
      </c>
      <c r="J148" s="297" t="s">
        <v>518</v>
      </c>
      <c r="K148" s="252" t="s">
        <v>74</v>
      </c>
      <c r="L148" s="216" t="s">
        <v>46</v>
      </c>
      <c r="M148" s="216"/>
      <c r="N148" s="218" t="s">
        <v>516</v>
      </c>
    </row>
    <row r="149" spans="1:14" ht="17.25" customHeight="1" x14ac:dyDescent="0.25">
      <c r="A149" s="736">
        <v>44252</v>
      </c>
      <c r="B149" s="224" t="s">
        <v>69</v>
      </c>
      <c r="C149" s="224" t="s">
        <v>68</v>
      </c>
      <c r="D149" s="737" t="s">
        <v>93</v>
      </c>
      <c r="E149" s="227">
        <v>2000</v>
      </c>
      <c r="F149" s="227"/>
      <c r="G149" s="227">
        <f t="shared" si="4"/>
        <v>59000</v>
      </c>
      <c r="H149" s="235" t="s">
        <v>72</v>
      </c>
      <c r="I149" s="216" t="s">
        <v>18</v>
      </c>
      <c r="J149" s="297" t="s">
        <v>518</v>
      </c>
      <c r="K149" s="252" t="s">
        <v>74</v>
      </c>
      <c r="L149" s="216" t="s">
        <v>46</v>
      </c>
      <c r="M149" s="216"/>
      <c r="N149" s="218" t="s">
        <v>185</v>
      </c>
    </row>
    <row r="150" spans="1:14" ht="17.25" customHeight="1" thickBot="1" x14ac:dyDescent="0.3">
      <c r="A150" s="736">
        <v>44252</v>
      </c>
      <c r="B150" s="258" t="s">
        <v>73</v>
      </c>
      <c r="C150" s="258" t="s">
        <v>51</v>
      </c>
      <c r="D150" s="258" t="s">
        <v>93</v>
      </c>
      <c r="E150" s="510"/>
      <c r="F150" s="229">
        <v>-17000</v>
      </c>
      <c r="G150" s="226">
        <f t="shared" si="4"/>
        <v>42000</v>
      </c>
      <c r="H150" s="235" t="s">
        <v>72</v>
      </c>
      <c r="I150" s="216" t="s">
        <v>18</v>
      </c>
      <c r="J150" s="297" t="s">
        <v>518</v>
      </c>
      <c r="K150" s="252" t="s">
        <v>74</v>
      </c>
      <c r="L150" s="216" t="s">
        <v>46</v>
      </c>
      <c r="M150" s="216"/>
      <c r="N150" s="218"/>
    </row>
    <row r="151" spans="1:14" ht="15.75" thickBot="1" x14ac:dyDescent="0.3">
      <c r="A151" s="688"/>
      <c r="B151" s="214"/>
      <c r="C151" s="214"/>
      <c r="D151" s="927"/>
      <c r="E151" s="928">
        <f>SUM(E4:E150)</f>
        <v>993500</v>
      </c>
      <c r="F151" s="929">
        <f>SUM(F4:F150)+G4</f>
        <v>1035500</v>
      </c>
      <c r="G151" s="902">
        <f>F151-E151</f>
        <v>42000</v>
      </c>
      <c r="H151" s="236"/>
      <c r="I151" s="215"/>
      <c r="J151" s="734"/>
      <c r="K151" s="700"/>
      <c r="L151" s="215"/>
      <c r="M151" s="215"/>
      <c r="N151" s="214"/>
    </row>
    <row r="152" spans="1:14" x14ac:dyDescent="0.25">
      <c r="A152" s="549"/>
      <c r="B152" s="258"/>
      <c r="C152" s="258"/>
      <c r="D152" s="258"/>
      <c r="E152" s="234"/>
      <c r="F152" s="234"/>
      <c r="G152" s="269"/>
      <c r="H152" s="235"/>
      <c r="I152" s="216"/>
      <c r="J152" s="297"/>
      <c r="K152" s="252"/>
      <c r="L152" s="216"/>
      <c r="M152" s="216"/>
      <c r="N152" s="218"/>
    </row>
    <row r="153" spans="1:14" x14ac:dyDescent="0.25">
      <c r="A153" s="549"/>
      <c r="B153" s="258"/>
      <c r="C153" s="258"/>
      <c r="D153" s="258"/>
      <c r="E153" s="209"/>
      <c r="F153" s="209"/>
      <c r="G153" s="227"/>
      <c r="H153" s="235"/>
      <c r="I153" s="216"/>
      <c r="J153" s="297"/>
      <c r="K153" s="252"/>
      <c r="L153" s="216"/>
      <c r="M153" s="216"/>
      <c r="N153" s="218"/>
    </row>
    <row r="154" spans="1:14" x14ac:dyDescent="0.25">
      <c r="A154" s="736"/>
      <c r="B154" s="216"/>
      <c r="C154" s="216"/>
      <c r="D154" s="216"/>
      <c r="E154" s="209"/>
      <c r="F154" s="209"/>
      <c r="G154" s="227"/>
      <c r="H154" s="235"/>
      <c r="I154" s="216"/>
      <c r="J154" s="297"/>
      <c r="K154" s="252"/>
      <c r="L154" s="216"/>
      <c r="M154" s="216"/>
      <c r="N154" s="218"/>
    </row>
    <row r="155" spans="1:14" x14ac:dyDescent="0.25">
      <c r="A155" s="736"/>
      <c r="B155" s="216"/>
      <c r="C155" s="216"/>
      <c r="D155" s="216"/>
      <c r="E155" s="209"/>
      <c r="F155" s="209"/>
      <c r="G155" s="227"/>
      <c r="H155" s="235"/>
      <c r="I155" s="216"/>
      <c r="J155" s="297"/>
      <c r="K155" s="252"/>
      <c r="L155" s="216"/>
      <c r="M155" s="216"/>
      <c r="N155" s="218"/>
    </row>
    <row r="156" spans="1:14" x14ac:dyDescent="0.25">
      <c r="A156" s="736"/>
      <c r="B156" s="216"/>
      <c r="C156" s="216"/>
      <c r="D156" s="216"/>
      <c r="E156" s="209"/>
      <c r="F156" s="209"/>
      <c r="G156" s="227"/>
      <c r="H156" s="235"/>
      <c r="I156" s="216"/>
      <c r="J156" s="297"/>
      <c r="K156" s="252"/>
      <c r="L156" s="216"/>
      <c r="M156" s="216"/>
      <c r="N156" s="218"/>
    </row>
    <row r="157" spans="1:14" x14ac:dyDescent="0.25">
      <c r="A157" s="736"/>
      <c r="B157" s="216"/>
      <c r="C157" s="216"/>
      <c r="D157" s="216"/>
      <c r="E157" s="229"/>
      <c r="F157" s="229"/>
      <c r="G157" s="227">
        <f t="shared" si="4"/>
        <v>0</v>
      </c>
      <c r="H157" s="235"/>
      <c r="I157" s="216"/>
      <c r="J157" s="297"/>
      <c r="K157" s="252"/>
      <c r="L157" s="216"/>
      <c r="M157" s="216"/>
      <c r="N157" s="218"/>
    </row>
    <row r="158" spans="1:14" x14ac:dyDescent="0.25">
      <c r="A158" s="736"/>
      <c r="B158" s="216"/>
      <c r="C158" s="216"/>
      <c r="D158" s="233"/>
      <c r="E158" s="209"/>
      <c r="F158" s="209"/>
      <c r="G158" s="227">
        <f t="shared" si="4"/>
        <v>0</v>
      </c>
      <c r="H158" s="235"/>
      <c r="I158" s="216"/>
      <c r="J158" s="297"/>
      <c r="K158" s="252"/>
      <c r="L158" s="216"/>
      <c r="M158" s="216"/>
      <c r="N158" s="218"/>
    </row>
    <row r="159" spans="1:14" x14ac:dyDescent="0.25">
      <c r="A159" s="736"/>
      <c r="B159" s="216"/>
      <c r="C159" s="216"/>
      <c r="D159" s="233"/>
      <c r="E159" s="240"/>
      <c r="F159" s="234"/>
      <c r="G159" s="209"/>
      <c r="H159" s="235"/>
      <c r="I159" s="216"/>
      <c r="J159" s="297"/>
      <c r="K159" s="252"/>
      <c r="L159" s="216"/>
      <c r="M159" s="216"/>
      <c r="N159" s="218"/>
    </row>
    <row r="160" spans="1:14" x14ac:dyDescent="0.25">
      <c r="A160" s="736"/>
      <c r="B160" s="216"/>
      <c r="C160" s="216"/>
      <c r="D160" s="233"/>
      <c r="E160" s="209"/>
      <c r="F160" s="209"/>
      <c r="G160" s="209"/>
      <c r="H160" s="235"/>
      <c r="I160" s="216"/>
      <c r="J160" s="297"/>
      <c r="K160" s="252"/>
      <c r="L160" s="216"/>
      <c r="M160" s="216"/>
      <c r="N160" s="218"/>
    </row>
    <row r="161" spans="1:15" ht="15.75" customHeight="1" x14ac:dyDescent="0.25">
      <c r="A161" s="736"/>
      <c r="B161" s="216"/>
      <c r="C161" s="216"/>
      <c r="D161" s="233"/>
      <c r="E161" s="227"/>
      <c r="F161" s="227"/>
      <c r="G161" s="209"/>
      <c r="H161" s="235"/>
      <c r="I161" s="216"/>
      <c r="J161" s="297"/>
      <c r="K161" s="252"/>
      <c r="L161" s="216"/>
      <c r="M161" s="216"/>
      <c r="N161" s="218"/>
    </row>
    <row r="162" spans="1:15" x14ac:dyDescent="0.25">
      <c r="A162" s="736"/>
      <c r="B162" s="216"/>
      <c r="C162" s="216"/>
      <c r="D162" s="233"/>
      <c r="E162" s="209"/>
      <c r="F162" s="209"/>
      <c r="G162" s="209"/>
      <c r="H162" s="235"/>
      <c r="I162" s="216"/>
      <c r="J162" s="297"/>
      <c r="K162" s="252"/>
      <c r="L162" s="216"/>
      <c r="M162" s="216"/>
      <c r="N162" s="218"/>
    </row>
    <row r="163" spans="1:15" x14ac:dyDescent="0.25">
      <c r="A163" s="736"/>
      <c r="B163" s="216"/>
      <c r="C163" s="216"/>
      <c r="D163" s="216"/>
      <c r="E163" s="209"/>
      <c r="F163" s="209"/>
      <c r="G163" s="209"/>
      <c r="H163" s="235"/>
      <c r="I163" s="216"/>
      <c r="J163" s="297"/>
      <c r="K163" s="252"/>
      <c r="L163" s="216"/>
      <c r="M163" s="216"/>
      <c r="N163" s="218"/>
    </row>
    <row r="164" spans="1:15" x14ac:dyDescent="0.25">
      <c r="A164" s="222"/>
      <c r="B164" s="216"/>
      <c r="C164" s="216"/>
      <c r="D164" s="216"/>
      <c r="E164" s="209"/>
      <c r="F164" s="209"/>
      <c r="G164" s="209"/>
      <c r="H164" s="235"/>
      <c r="I164" s="216"/>
      <c r="J164" s="216"/>
      <c r="K164" s="252"/>
      <c r="L164" s="216"/>
      <c r="M164" s="216"/>
      <c r="N164" s="218"/>
    </row>
    <row r="165" spans="1:15" x14ac:dyDescent="0.25">
      <c r="A165" s="222"/>
      <c r="B165" s="216"/>
      <c r="C165" s="216"/>
      <c r="D165" s="216"/>
      <c r="E165" s="209"/>
      <c r="F165" s="209"/>
      <c r="G165" s="209"/>
      <c r="H165" s="235"/>
      <c r="I165" s="216"/>
      <c r="J165" s="297"/>
      <c r="K165" s="252"/>
      <c r="L165" s="216"/>
      <c r="M165" s="216"/>
      <c r="N165" s="218"/>
    </row>
    <row r="166" spans="1:15" x14ac:dyDescent="0.25">
      <c r="A166" s="222"/>
      <c r="B166" s="216"/>
      <c r="C166" s="216"/>
      <c r="D166" s="216"/>
      <c r="E166" s="209"/>
      <c r="F166" s="209"/>
      <c r="G166" s="209"/>
      <c r="H166" s="235"/>
      <c r="I166" s="216"/>
      <c r="J166" s="297"/>
      <c r="K166" s="252"/>
      <c r="L166" s="216"/>
      <c r="M166" s="216"/>
      <c r="N166" s="218"/>
    </row>
    <row r="167" spans="1:15" x14ac:dyDescent="0.25">
      <c r="A167" s="222"/>
      <c r="B167" s="216"/>
      <c r="C167" s="216"/>
      <c r="D167" s="216"/>
      <c r="E167" s="209"/>
      <c r="F167" s="209"/>
      <c r="G167" s="209"/>
      <c r="H167" s="235"/>
      <c r="I167" s="216"/>
      <c r="J167" s="297"/>
      <c r="K167" s="252"/>
      <c r="L167" s="216"/>
      <c r="M167" s="216"/>
      <c r="N167" s="218"/>
    </row>
    <row r="168" spans="1:15" x14ac:dyDescent="0.25">
      <c r="A168" s="222"/>
      <c r="B168" s="216"/>
      <c r="C168" s="216"/>
      <c r="D168" s="216"/>
      <c r="E168" s="209"/>
      <c r="F168" s="209"/>
      <c r="G168" s="209"/>
      <c r="H168" s="235"/>
      <c r="I168" s="216"/>
      <c r="J168" s="297"/>
      <c r="K168" s="252"/>
      <c r="L168" s="216"/>
      <c r="M168" s="216"/>
      <c r="N168" s="218"/>
    </row>
    <row r="169" spans="1:15" x14ac:dyDescent="0.25">
      <c r="A169" s="452"/>
      <c r="B169" s="216"/>
      <c r="C169" s="216"/>
      <c r="D169" s="216"/>
      <c r="E169" s="209"/>
      <c r="F169" s="209"/>
      <c r="G169" s="209"/>
      <c r="H169" s="454"/>
      <c r="I169" s="451"/>
      <c r="J169" s="297"/>
      <c r="K169" s="232"/>
      <c r="L169" s="451"/>
      <c r="M169" s="216"/>
      <c r="N169" s="218"/>
    </row>
    <row r="170" spans="1:15" x14ac:dyDescent="0.25">
      <c r="A170" s="452"/>
      <c r="B170" s="216"/>
      <c r="C170" s="216"/>
      <c r="D170" s="216"/>
      <c r="E170" s="209"/>
      <c r="F170" s="209"/>
      <c r="G170" s="209"/>
      <c r="H170" s="454"/>
      <c r="I170" s="451"/>
      <c r="J170" s="297"/>
      <c r="K170" s="232"/>
      <c r="L170" s="451"/>
      <c r="M170" s="216"/>
      <c r="N170" s="218"/>
    </row>
    <row r="171" spans="1:15" x14ac:dyDescent="0.25">
      <c r="A171" s="452"/>
      <c r="B171" s="216"/>
      <c r="C171" s="216"/>
      <c r="D171" s="216"/>
      <c r="E171" s="209"/>
      <c r="F171" s="209"/>
      <c r="G171" s="209"/>
      <c r="H171" s="454"/>
      <c r="I171" s="451"/>
      <c r="J171" s="297"/>
      <c r="K171" s="232"/>
      <c r="L171" s="451"/>
      <c r="M171" s="216"/>
      <c r="N171" s="218"/>
    </row>
    <row r="172" spans="1:15" x14ac:dyDescent="0.25">
      <c r="A172" s="701"/>
      <c r="B172" s="258"/>
      <c r="C172" s="258"/>
      <c r="D172" s="258"/>
      <c r="E172" s="460"/>
      <c r="F172" s="209"/>
      <c r="G172" s="227"/>
      <c r="H172" s="702"/>
      <c r="I172" s="453"/>
      <c r="J172" s="298"/>
      <c r="K172" s="265"/>
      <c r="L172" s="453"/>
      <c r="M172" s="298"/>
      <c r="N172" s="258"/>
      <c r="O172" s="289"/>
    </row>
    <row r="173" spans="1:15" x14ac:dyDescent="0.25">
      <c r="A173" s="452"/>
      <c r="B173" s="216"/>
      <c r="C173" s="216"/>
      <c r="D173" s="216"/>
      <c r="E173" s="209"/>
      <c r="F173" s="209"/>
      <c r="G173" s="209"/>
      <c r="H173" s="454"/>
      <c r="I173" s="451"/>
      <c r="J173" s="297"/>
      <c r="K173" s="232"/>
      <c r="L173" s="451"/>
      <c r="M173" s="216"/>
      <c r="N173" s="218"/>
    </row>
    <row r="174" spans="1:15" x14ac:dyDescent="0.25">
      <c r="A174" s="452"/>
      <c r="B174" s="216"/>
      <c r="C174" s="216"/>
      <c r="D174" s="216"/>
      <c r="E174" s="209"/>
      <c r="F174" s="209"/>
      <c r="G174" s="209"/>
      <c r="H174" s="454"/>
      <c r="I174" s="451"/>
      <c r="J174" s="297"/>
      <c r="K174" s="232"/>
      <c r="L174" s="451"/>
      <c r="M174" s="216"/>
      <c r="N174" s="218"/>
    </row>
    <row r="175" spans="1:15" x14ac:dyDescent="0.25">
      <c r="A175" s="452"/>
      <c r="B175" s="216"/>
      <c r="C175" s="216"/>
      <c r="D175" s="216"/>
      <c r="E175" s="209"/>
      <c r="F175" s="209"/>
      <c r="G175" s="209"/>
      <c r="H175" s="454"/>
      <c r="I175" s="451"/>
      <c r="J175" s="297"/>
      <c r="K175" s="232"/>
      <c r="L175" s="451"/>
      <c r="M175" s="216"/>
      <c r="N175" s="218"/>
    </row>
    <row r="176" spans="1:15" x14ac:dyDescent="0.25">
      <c r="A176" s="452"/>
      <c r="B176" s="216"/>
      <c r="C176" s="216"/>
      <c r="D176" s="216"/>
      <c r="E176" s="209"/>
      <c r="F176" s="209"/>
      <c r="G176" s="209"/>
      <c r="H176" s="454"/>
      <c r="I176" s="451"/>
      <c r="J176" s="216"/>
      <c r="K176" s="232"/>
      <c r="L176" s="451"/>
      <c r="M176" s="216"/>
      <c r="N176" s="218"/>
    </row>
    <row r="177" spans="1:15" x14ac:dyDescent="0.25">
      <c r="A177" s="452"/>
      <c r="B177" s="216"/>
      <c r="C177" s="216"/>
      <c r="D177" s="216"/>
      <c r="E177" s="209"/>
      <c r="F177" s="209"/>
      <c r="G177" s="209"/>
      <c r="H177" s="454"/>
      <c r="I177" s="451"/>
      <c r="J177" s="252"/>
      <c r="K177" s="232"/>
      <c r="L177" s="451"/>
      <c r="M177" s="216"/>
      <c r="N177" s="218"/>
    </row>
    <row r="178" spans="1:15" x14ac:dyDescent="0.25">
      <c r="A178" s="278"/>
      <c r="B178" s="279"/>
      <c r="C178" s="279"/>
      <c r="D178" s="279"/>
      <c r="E178" s="441"/>
      <c r="F178" s="283"/>
      <c r="G178" s="283"/>
      <c r="H178" s="280"/>
      <c r="I178" s="280"/>
      <c r="J178" s="287"/>
      <c r="K178" s="280"/>
      <c r="L178" s="280"/>
      <c r="M178" s="280"/>
      <c r="N178" s="279"/>
    </row>
    <row r="179" spans="1:15" x14ac:dyDescent="0.25">
      <c r="A179" s="452"/>
      <c r="B179" s="216"/>
      <c r="C179" s="216"/>
      <c r="D179" s="216"/>
      <c r="E179" s="209"/>
      <c r="F179" s="209"/>
      <c r="G179" s="209"/>
      <c r="H179" s="216"/>
      <c r="I179" s="216"/>
      <c r="J179" s="252"/>
      <c r="K179" s="216"/>
      <c r="L179" s="216"/>
      <c r="M179" s="216"/>
      <c r="N179" s="218"/>
    </row>
    <row r="180" spans="1:15" x14ac:dyDescent="0.25">
      <c r="A180" s="452"/>
      <c r="B180" s="216"/>
      <c r="C180" s="216"/>
      <c r="D180" s="216"/>
      <c r="E180" s="209"/>
      <c r="F180" s="209"/>
      <c r="G180" s="209"/>
      <c r="H180" s="216"/>
      <c r="I180" s="216"/>
      <c r="J180" s="252"/>
      <c r="K180" s="216"/>
      <c r="L180" s="216"/>
      <c r="M180" s="216"/>
      <c r="N180" s="218"/>
    </row>
    <row r="181" spans="1:15" x14ac:dyDescent="0.25">
      <c r="A181" s="452"/>
      <c r="B181" s="216"/>
      <c r="C181" s="216"/>
      <c r="D181" s="216"/>
      <c r="E181" s="209"/>
      <c r="F181" s="209"/>
      <c r="G181" s="209"/>
      <c r="H181" s="216"/>
      <c r="I181" s="216"/>
      <c r="J181" s="252"/>
      <c r="K181" s="216"/>
      <c r="L181" s="216"/>
      <c r="M181" s="216"/>
      <c r="N181" s="218"/>
    </row>
    <row r="182" spans="1:15" x14ac:dyDescent="0.25">
      <c r="A182" s="452"/>
      <c r="B182" s="216"/>
      <c r="C182" s="216"/>
      <c r="D182" s="216"/>
      <c r="E182" s="209"/>
      <c r="F182" s="209"/>
      <c r="G182" s="209"/>
      <c r="H182" s="216"/>
      <c r="I182" s="216"/>
      <c r="J182" s="252"/>
      <c r="K182" s="216"/>
      <c r="L182" s="216"/>
      <c r="M182" s="216"/>
      <c r="N182" s="218"/>
    </row>
    <row r="183" spans="1:15" x14ac:dyDescent="0.25">
      <c r="A183" s="452"/>
      <c r="B183" s="218"/>
      <c r="C183" s="218"/>
      <c r="D183" s="218"/>
      <c r="E183" s="460"/>
      <c r="F183" s="209"/>
      <c r="G183" s="209"/>
      <c r="H183" s="216"/>
      <c r="I183" s="216"/>
      <c r="J183" s="252"/>
      <c r="K183" s="216"/>
      <c r="L183" s="216"/>
      <c r="M183" s="216"/>
      <c r="N183" s="218"/>
    </row>
    <row r="184" spans="1:15" x14ac:dyDescent="0.25">
      <c r="A184" s="452"/>
      <c r="B184" s="218"/>
      <c r="C184" s="218"/>
      <c r="D184" s="218"/>
      <c r="E184" s="209"/>
      <c r="F184" s="209"/>
      <c r="G184" s="209"/>
      <c r="H184" s="216"/>
      <c r="I184" s="216"/>
      <c r="J184" s="252"/>
      <c r="K184" s="216"/>
      <c r="L184" s="216"/>
      <c r="M184" s="216"/>
      <c r="N184" s="218"/>
    </row>
    <row r="185" spans="1:15" ht="15.75" thickBot="1" x14ac:dyDescent="0.3">
      <c r="A185" s="452"/>
      <c r="B185" s="218"/>
      <c r="C185" s="218"/>
      <c r="D185" s="218"/>
      <c r="E185" s="229"/>
      <c r="F185" s="229"/>
      <c r="G185" s="229"/>
      <c r="H185" s="216"/>
      <c r="I185" s="216"/>
      <c r="J185" s="252"/>
      <c r="K185" s="216"/>
      <c r="L185" s="216"/>
      <c r="M185" s="216"/>
      <c r="N185" s="218"/>
    </row>
    <row r="186" spans="1:15" ht="15.75" thickBot="1" x14ac:dyDescent="0.3">
      <c r="A186" s="222"/>
      <c r="B186" s="216"/>
      <c r="C186" s="216"/>
      <c r="D186" s="233"/>
      <c r="E186" s="469">
        <f>SUM(E4:E185)</f>
        <v>1987000</v>
      </c>
      <c r="F186" s="469"/>
      <c r="G186" s="477"/>
      <c r="H186" s="235"/>
      <c r="I186" s="216"/>
      <c r="J186" s="252"/>
      <c r="K186" s="216"/>
      <c r="L186" s="216"/>
      <c r="M186" s="216"/>
      <c r="N186" s="218"/>
    </row>
    <row r="187" spans="1:15" x14ac:dyDescent="0.25">
      <c r="A187" s="222"/>
      <c r="B187" s="216"/>
      <c r="C187" s="216"/>
      <c r="D187" s="216"/>
      <c r="E187" s="234"/>
      <c r="F187" s="234"/>
      <c r="G187" s="234"/>
      <c r="H187" s="216"/>
      <c r="I187" s="216"/>
      <c r="J187" s="252"/>
      <c r="K187" s="216"/>
      <c r="L187" s="216"/>
      <c r="M187" s="216"/>
      <c r="N187" s="218"/>
      <c r="O187" s="107"/>
    </row>
    <row r="188" spans="1:15" x14ac:dyDescent="0.25">
      <c r="A188" s="222"/>
      <c r="B188" s="216"/>
      <c r="C188" s="216"/>
      <c r="D188" s="216"/>
      <c r="E188" s="209"/>
      <c r="F188" s="209"/>
      <c r="G188" s="209"/>
      <c r="H188" s="216"/>
      <c r="I188" s="216"/>
      <c r="J188" s="252"/>
      <c r="K188" s="216"/>
      <c r="L188" s="216"/>
      <c r="M188" s="216"/>
      <c r="N188" s="218"/>
      <c r="O188" s="107"/>
    </row>
    <row r="189" spans="1:15" x14ac:dyDescent="0.25">
      <c r="A189" s="222"/>
      <c r="B189" s="216"/>
      <c r="C189" s="216"/>
      <c r="D189" s="216"/>
      <c r="E189" s="209"/>
      <c r="F189" s="209"/>
      <c r="G189" s="209"/>
      <c r="H189" s="216"/>
      <c r="I189" s="216"/>
      <c r="J189" s="252"/>
      <c r="K189" s="216"/>
      <c r="L189" s="216"/>
      <c r="M189" s="216"/>
      <c r="N189" s="218"/>
      <c r="O189" s="107"/>
    </row>
    <row r="190" spans="1:15" x14ac:dyDescent="0.25">
      <c r="A190" s="222"/>
      <c r="B190" s="216"/>
      <c r="C190" s="216"/>
      <c r="D190" s="216"/>
      <c r="E190" s="209"/>
      <c r="F190" s="209"/>
      <c r="G190" s="209"/>
      <c r="H190" s="216"/>
      <c r="I190" s="216"/>
      <c r="J190" s="252"/>
      <c r="K190" s="216"/>
      <c r="L190" s="216"/>
      <c r="M190" s="216"/>
      <c r="N190" s="218"/>
      <c r="O190" s="107"/>
    </row>
    <row r="191" spans="1:15" x14ac:dyDescent="0.25">
      <c r="A191" s="222"/>
      <c r="B191" s="216"/>
      <c r="C191" s="216"/>
      <c r="D191" s="216"/>
      <c r="E191" s="209"/>
      <c r="F191" s="209"/>
      <c r="G191" s="209"/>
      <c r="H191" s="216"/>
      <c r="I191" s="216"/>
      <c r="J191" s="252"/>
      <c r="K191" s="216"/>
      <c r="L191" s="216"/>
      <c r="M191" s="216"/>
      <c r="N191" s="218"/>
      <c r="O191" s="107"/>
    </row>
    <row r="192" spans="1:15" x14ac:dyDescent="0.25">
      <c r="A192" s="222"/>
      <c r="B192" s="216"/>
      <c r="C192" s="216"/>
      <c r="D192" s="216"/>
      <c r="E192" s="209"/>
      <c r="F192" s="209"/>
      <c r="G192" s="209"/>
      <c r="H192" s="216"/>
      <c r="I192" s="216"/>
      <c r="J192" s="252"/>
      <c r="K192" s="216"/>
      <c r="L192" s="216"/>
      <c r="M192" s="216"/>
      <c r="N192" s="218"/>
      <c r="O192" s="107"/>
    </row>
    <row r="193" spans="1:15" x14ac:dyDescent="0.25">
      <c r="A193" s="222"/>
      <c r="B193" s="216"/>
      <c r="C193" s="216"/>
      <c r="D193" s="216"/>
      <c r="E193" s="209"/>
      <c r="F193" s="209"/>
      <c r="G193" s="209"/>
      <c r="H193" s="216"/>
      <c r="I193" s="216"/>
      <c r="J193" s="252"/>
      <c r="K193" s="216"/>
      <c r="L193" s="216"/>
      <c r="M193" s="216"/>
      <c r="N193" s="218"/>
      <c r="O193" s="107"/>
    </row>
    <row r="194" spans="1:15" x14ac:dyDescent="0.25">
      <c r="A194" s="688"/>
      <c r="B194" s="214"/>
      <c r="C194" s="214"/>
      <c r="D194" s="214"/>
      <c r="E194" s="704"/>
      <c r="F194" s="705"/>
      <c r="G194" s="209"/>
      <c r="H194" s="215"/>
      <c r="I194" s="215"/>
      <c r="J194" s="700"/>
      <c r="K194" s="215"/>
      <c r="L194" s="215"/>
      <c r="M194" s="215"/>
      <c r="N194" s="214"/>
      <c r="O194" s="107"/>
    </row>
    <row r="195" spans="1:15" x14ac:dyDescent="0.25">
      <c r="A195" s="222"/>
      <c r="B195" s="216"/>
      <c r="C195" s="216"/>
      <c r="D195" s="233"/>
      <c r="E195" s="209"/>
      <c r="F195" s="209"/>
      <c r="G195" s="209"/>
      <c r="H195" s="235"/>
      <c r="I195" s="216"/>
      <c r="J195" s="252"/>
      <c r="K195" s="216"/>
      <c r="L195" s="216"/>
      <c r="M195" s="216"/>
      <c r="N195" s="218"/>
      <c r="O195" s="107"/>
    </row>
    <row r="196" spans="1:15" x14ac:dyDescent="0.25">
      <c r="A196" s="222"/>
      <c r="B196" s="216"/>
      <c r="C196" s="216"/>
      <c r="D196" s="233"/>
      <c r="E196" s="234"/>
      <c r="F196" s="234"/>
      <c r="G196" s="209"/>
      <c r="H196" s="216"/>
      <c r="I196" s="216"/>
      <c r="J196" s="252"/>
      <c r="K196" s="216"/>
      <c r="L196" s="216"/>
      <c r="M196" s="216"/>
      <c r="N196" s="218"/>
      <c r="O196" s="107"/>
    </row>
    <row r="197" spans="1:15" x14ac:dyDescent="0.25">
      <c r="A197" s="222"/>
      <c r="B197" s="216"/>
      <c r="C197" s="216"/>
      <c r="D197" s="233"/>
      <c r="E197" s="209"/>
      <c r="F197" s="209"/>
      <c r="G197" s="209"/>
      <c r="H197" s="216"/>
      <c r="I197" s="216"/>
      <c r="J197" s="252"/>
      <c r="K197" s="216"/>
      <c r="L197" s="216"/>
      <c r="M197" s="216"/>
      <c r="N197" s="218"/>
      <c r="O197" s="107"/>
    </row>
    <row r="198" spans="1:15" x14ac:dyDescent="0.25">
      <c r="A198" s="222"/>
      <c r="B198" s="216"/>
      <c r="C198" s="216"/>
      <c r="D198" s="233"/>
      <c r="E198" s="209"/>
      <c r="F198" s="209"/>
      <c r="G198" s="209"/>
      <c r="H198" s="216"/>
      <c r="I198" s="216"/>
      <c r="J198" s="252"/>
      <c r="K198" s="216"/>
      <c r="L198" s="216"/>
      <c r="M198" s="216"/>
      <c r="N198" s="218"/>
      <c r="O198" s="107"/>
    </row>
    <row r="199" spans="1:15" x14ac:dyDescent="0.25">
      <c r="A199" s="222"/>
      <c r="B199" s="216"/>
      <c r="C199" s="216"/>
      <c r="D199" s="233"/>
      <c r="E199" s="209"/>
      <c r="F199" s="209"/>
      <c r="G199" s="209"/>
      <c r="H199" s="216"/>
      <c r="I199" s="216"/>
      <c r="J199" s="252"/>
      <c r="K199" s="216"/>
      <c r="L199" s="216"/>
      <c r="M199" s="216"/>
      <c r="N199" s="218"/>
      <c r="O199" s="107"/>
    </row>
    <row r="200" spans="1:15" x14ac:dyDescent="0.25">
      <c r="A200" s="222"/>
      <c r="B200" s="216"/>
      <c r="C200" s="216"/>
      <c r="D200" s="216"/>
      <c r="E200" s="209"/>
      <c r="F200" s="209"/>
      <c r="G200" s="209"/>
      <c r="H200" s="216"/>
      <c r="I200" s="216"/>
      <c r="J200" s="252"/>
      <c r="K200" s="216"/>
      <c r="L200" s="216"/>
      <c r="M200" s="216"/>
      <c r="N200" s="218"/>
      <c r="O200" s="107"/>
    </row>
    <row r="201" spans="1:15" x14ac:dyDescent="0.25">
      <c r="A201" s="222"/>
      <c r="B201" s="216"/>
      <c r="C201" s="216"/>
      <c r="D201" s="215"/>
      <c r="E201" s="204"/>
      <c r="F201" s="204"/>
      <c r="G201" s="209"/>
      <c r="H201" s="216"/>
      <c r="I201" s="216"/>
      <c r="J201" s="252"/>
      <c r="K201" s="216"/>
      <c r="L201" s="216"/>
      <c r="M201" s="216"/>
      <c r="N201" s="218"/>
      <c r="O201" s="107"/>
    </row>
    <row r="202" spans="1:15" ht="15.75" thickBot="1" x14ac:dyDescent="0.3">
      <c r="A202" s="222"/>
      <c r="B202" s="216"/>
      <c r="C202" s="216"/>
      <c r="D202" s="215"/>
      <c r="E202" s="323"/>
      <c r="F202" s="323"/>
      <c r="G202" s="209"/>
      <c r="H202" s="216"/>
      <c r="I202" s="216"/>
      <c r="J202" s="252"/>
      <c r="K202" s="216"/>
      <c r="L202" s="216"/>
      <c r="M202" s="216"/>
      <c r="N202" s="218"/>
      <c r="O202" s="107"/>
    </row>
    <row r="203" spans="1:15" ht="15.75" thickBot="1" x14ac:dyDescent="0.3">
      <c r="A203" s="222"/>
      <c r="B203" s="216"/>
      <c r="C203" s="216"/>
      <c r="D203" s="528"/>
      <c r="E203" s="469"/>
      <c r="F203" s="470"/>
      <c r="G203" s="209"/>
      <c r="H203" s="235"/>
      <c r="I203" s="216"/>
      <c r="J203" s="322"/>
      <c r="K203" s="216"/>
      <c r="L203" s="216"/>
      <c r="M203" s="216"/>
      <c r="N203" s="218"/>
      <c r="O203" s="107"/>
    </row>
    <row r="204" spans="1:15" x14ac:dyDescent="0.25">
      <c r="A204" s="222"/>
      <c r="B204" s="216"/>
      <c r="C204" s="216"/>
      <c r="D204" s="216"/>
      <c r="E204" s="234"/>
      <c r="F204" s="234"/>
      <c r="G204" s="209"/>
      <c r="H204" s="216"/>
      <c r="I204" s="216"/>
      <c r="J204" s="322"/>
      <c r="K204" s="216"/>
      <c r="L204" s="216"/>
      <c r="M204" s="216"/>
      <c r="N204" s="218"/>
      <c r="O204" s="107"/>
    </row>
    <row r="205" spans="1:15" x14ac:dyDescent="0.25">
      <c r="A205" s="222"/>
      <c r="B205" s="216"/>
      <c r="C205" s="216"/>
      <c r="D205" s="216"/>
      <c r="E205" s="209"/>
      <c r="F205" s="209"/>
      <c r="G205" s="209"/>
      <c r="H205" s="216"/>
      <c r="I205" s="216"/>
      <c r="J205" s="322"/>
      <c r="K205" s="216"/>
      <c r="L205" s="216"/>
      <c r="M205" s="216"/>
      <c r="N205" s="218"/>
      <c r="O205" s="107"/>
    </row>
    <row r="206" spans="1:15" x14ac:dyDescent="0.25">
      <c r="A206" s="222"/>
      <c r="B206" s="216"/>
      <c r="C206" s="216"/>
      <c r="D206" s="216"/>
      <c r="E206" s="209"/>
      <c r="F206" s="209"/>
      <c r="G206" s="209"/>
      <c r="H206" s="216"/>
      <c r="I206" s="216"/>
      <c r="J206" s="322"/>
      <c r="K206" s="216"/>
      <c r="L206" s="216"/>
      <c r="M206" s="216"/>
      <c r="N206" s="218"/>
      <c r="O206" s="107"/>
    </row>
    <row r="207" spans="1:15" x14ac:dyDescent="0.25">
      <c r="A207" s="222"/>
      <c r="B207" s="216"/>
      <c r="C207" s="216"/>
      <c r="D207" s="216"/>
      <c r="E207" s="209"/>
      <c r="F207" s="209"/>
      <c r="G207" s="209"/>
      <c r="H207" s="216"/>
      <c r="I207" s="216"/>
      <c r="J207" s="322"/>
      <c r="K207" s="216"/>
      <c r="L207" s="216"/>
      <c r="M207" s="216"/>
      <c r="N207" s="218"/>
      <c r="O207" s="107"/>
    </row>
    <row r="208" spans="1:15" x14ac:dyDescent="0.25">
      <c r="A208" s="222"/>
      <c r="B208" s="216"/>
      <c r="C208" s="216"/>
      <c r="D208" s="216"/>
      <c r="E208" s="209"/>
      <c r="F208" s="209"/>
      <c r="G208" s="209"/>
      <c r="H208" s="216"/>
      <c r="I208" s="216"/>
      <c r="J208" s="322"/>
      <c r="K208" s="216"/>
      <c r="L208" s="216"/>
      <c r="M208" s="216"/>
      <c r="N208" s="218"/>
      <c r="O208" s="107"/>
    </row>
    <row r="209" spans="1:15" x14ac:dyDescent="0.25">
      <c r="A209" s="217"/>
      <c r="B209" s="218"/>
      <c r="C209" s="218"/>
      <c r="D209" s="218"/>
      <c r="E209" s="209"/>
      <c r="F209" s="209"/>
      <c r="G209" s="209"/>
      <c r="H209" s="216"/>
      <c r="I209" s="216"/>
      <c r="J209" s="322"/>
      <c r="K209" s="216"/>
      <c r="L209" s="216"/>
      <c r="M209" s="216"/>
      <c r="N209" s="218"/>
      <c r="O209" s="107"/>
    </row>
    <row r="210" spans="1:15" x14ac:dyDescent="0.25">
      <c r="A210" s="222"/>
      <c r="B210" s="216"/>
      <c r="C210" s="216"/>
      <c r="D210" s="216"/>
      <c r="E210" s="209"/>
      <c r="F210" s="209"/>
      <c r="G210" s="209"/>
      <c r="H210" s="216"/>
      <c r="I210" s="216"/>
      <c r="J210" s="322"/>
      <c r="K210" s="216"/>
      <c r="L210" s="216"/>
      <c r="M210" s="216"/>
      <c r="N210" s="218"/>
      <c r="O210" s="107"/>
    </row>
    <row r="211" spans="1:15" x14ac:dyDescent="0.25">
      <c r="A211" s="216"/>
      <c r="B211" s="216"/>
      <c r="C211" s="216"/>
      <c r="D211" s="216"/>
      <c r="E211" s="209"/>
      <c r="F211" s="209"/>
      <c r="G211" s="209"/>
      <c r="H211" s="216"/>
      <c r="I211" s="216"/>
      <c r="J211" s="216"/>
      <c r="K211" s="216"/>
      <c r="L211" s="216"/>
      <c r="M211" s="216"/>
      <c r="N211" s="218"/>
      <c r="O211" s="107"/>
    </row>
    <row r="212" spans="1:15" x14ac:dyDescent="0.25">
      <c r="A212" s="216"/>
      <c r="B212" s="216"/>
      <c r="C212" s="216"/>
      <c r="D212" s="216"/>
      <c r="E212" s="216"/>
      <c r="F212" s="216"/>
      <c r="G212" s="209"/>
      <c r="H212" s="216"/>
      <c r="I212" s="216"/>
      <c r="J212" s="216"/>
      <c r="K212" s="216"/>
      <c r="L212" s="216"/>
      <c r="M212" s="216"/>
      <c r="N212" s="218"/>
      <c r="O212" s="107"/>
    </row>
    <row r="213" spans="1:15" x14ac:dyDescent="0.25">
      <c r="A213" s="216"/>
      <c r="B213" s="216"/>
      <c r="C213" s="216"/>
      <c r="D213" s="216"/>
      <c r="E213" s="216"/>
      <c r="F213" s="216"/>
      <c r="G213" s="209"/>
      <c r="H213" s="216"/>
      <c r="I213" s="216"/>
      <c r="J213" s="216"/>
      <c r="K213" s="216"/>
      <c r="L213" s="216"/>
      <c r="M213" s="216"/>
      <c r="N213" s="218"/>
      <c r="O213" s="107"/>
    </row>
    <row r="214" spans="1:15" x14ac:dyDescent="0.25">
      <c r="A214" s="216"/>
      <c r="B214" s="216"/>
      <c r="C214" s="216"/>
      <c r="D214" s="216"/>
      <c r="E214" s="216"/>
      <c r="F214" s="216"/>
      <c r="G214" s="209"/>
      <c r="H214" s="216"/>
      <c r="I214" s="216"/>
      <c r="J214" s="216"/>
      <c r="K214" s="216"/>
      <c r="L214" s="216"/>
      <c r="M214" s="216"/>
      <c r="N214" s="218"/>
      <c r="O214" s="107"/>
    </row>
    <row r="215" spans="1:15" x14ac:dyDescent="0.25">
      <c r="A215" s="216"/>
      <c r="B215" s="216"/>
      <c r="C215" s="216"/>
      <c r="D215" s="216"/>
      <c r="E215" s="216"/>
      <c r="F215" s="216"/>
      <c r="G215" s="209"/>
      <c r="H215" s="216"/>
      <c r="I215" s="216"/>
      <c r="J215" s="216"/>
      <c r="K215" s="216"/>
      <c r="L215" s="216"/>
      <c r="M215" s="216"/>
      <c r="N215" s="218"/>
      <c r="O215" s="107"/>
    </row>
    <row r="216" spans="1:15" x14ac:dyDescent="0.25">
      <c r="A216" s="216"/>
      <c r="B216" s="216"/>
      <c r="C216" s="216"/>
      <c r="D216" s="216"/>
      <c r="E216" s="216"/>
      <c r="F216" s="216"/>
      <c r="G216" s="209"/>
      <c r="H216" s="216"/>
      <c r="I216" s="216"/>
      <c r="J216" s="216"/>
      <c r="K216" s="216"/>
      <c r="L216" s="216"/>
      <c r="M216" s="216"/>
      <c r="N216" s="218"/>
      <c r="O216" s="107"/>
    </row>
    <row r="217" spans="1:15" x14ac:dyDescent="0.25">
      <c r="A217" s="216"/>
      <c r="B217" s="216"/>
      <c r="C217" s="216"/>
      <c r="D217" s="216"/>
      <c r="E217" s="216"/>
      <c r="F217" s="216"/>
      <c r="G217" s="209"/>
      <c r="H217" s="216"/>
      <c r="I217" s="216"/>
      <c r="J217" s="216"/>
      <c r="K217" s="216"/>
      <c r="L217" s="216"/>
      <c r="M217" s="216"/>
      <c r="N217" s="218"/>
      <c r="O217" s="107"/>
    </row>
    <row r="218" spans="1:15" x14ac:dyDescent="0.25">
      <c r="A218" s="216"/>
      <c r="B218" s="216"/>
      <c r="C218" s="216"/>
      <c r="D218" s="216"/>
      <c r="E218" s="216"/>
      <c r="F218" s="216"/>
      <c r="G218" s="209"/>
      <c r="H218" s="216"/>
      <c r="I218" s="216"/>
      <c r="J218" s="216"/>
      <c r="K218" s="216"/>
      <c r="L218" s="216"/>
      <c r="M218" s="216"/>
      <c r="N218" s="218"/>
      <c r="O218" s="107"/>
    </row>
    <row r="219" spans="1:15" x14ac:dyDescent="0.25">
      <c r="A219" s="216"/>
      <c r="B219" s="216"/>
      <c r="C219" s="216"/>
      <c r="D219" s="216"/>
      <c r="E219" s="216"/>
      <c r="F219" s="216"/>
      <c r="G219" s="209"/>
      <c r="H219" s="216"/>
      <c r="I219" s="216"/>
      <c r="J219" s="216"/>
      <c r="K219" s="216"/>
      <c r="L219" s="216"/>
      <c r="M219" s="216"/>
      <c r="N219" s="218"/>
      <c r="O219" s="107"/>
    </row>
    <row r="220" spans="1:15" x14ac:dyDescent="0.25">
      <c r="A220" s="216"/>
      <c r="B220" s="216"/>
      <c r="C220" s="216"/>
      <c r="D220" s="216"/>
      <c r="E220" s="216"/>
      <c r="F220" s="216"/>
      <c r="G220" s="209"/>
      <c r="H220" s="216"/>
      <c r="I220" s="216"/>
      <c r="J220" s="216"/>
      <c r="K220" s="216"/>
      <c r="L220" s="216"/>
      <c r="M220" s="216"/>
      <c r="N220" s="218"/>
      <c r="O220" s="107"/>
    </row>
    <row r="221" spans="1:15" x14ac:dyDescent="0.25">
      <c r="A221" s="216"/>
      <c r="B221" s="216"/>
      <c r="C221" s="216"/>
      <c r="D221" s="216"/>
      <c r="E221" s="216"/>
      <c r="F221" s="216"/>
      <c r="G221" s="209"/>
      <c r="H221" s="216"/>
      <c r="I221" s="216"/>
      <c r="J221" s="216"/>
      <c r="K221" s="216"/>
      <c r="L221" s="216"/>
      <c r="M221" s="216"/>
      <c r="N221" s="218"/>
      <c r="O221" s="107"/>
    </row>
    <row r="222" spans="1:15" x14ac:dyDescent="0.25">
      <c r="A222" s="216"/>
      <c r="B222" s="216"/>
      <c r="C222" s="216"/>
      <c r="D222" s="216"/>
      <c r="E222" s="216"/>
      <c r="F222" s="216"/>
      <c r="G222" s="209"/>
      <c r="H222" s="216"/>
      <c r="I222" s="216"/>
      <c r="J222" s="216"/>
      <c r="K222" s="216"/>
      <c r="L222" s="216"/>
      <c r="M222" s="216"/>
      <c r="N222" s="218"/>
      <c r="O222" s="107"/>
    </row>
    <row r="223" spans="1:15" x14ac:dyDescent="0.25">
      <c r="A223" s="216"/>
      <c r="B223" s="216"/>
      <c r="C223" s="216"/>
      <c r="D223" s="216"/>
      <c r="E223" s="216"/>
      <c r="F223" s="216"/>
      <c r="G223" s="209"/>
      <c r="H223" s="216"/>
      <c r="I223" s="216"/>
      <c r="J223" s="216"/>
      <c r="K223" s="216"/>
      <c r="L223" s="216"/>
      <c r="M223" s="216"/>
      <c r="N223" s="218"/>
      <c r="O223" s="107"/>
    </row>
    <row r="224" spans="1:15" x14ac:dyDescent="0.25">
      <c r="A224" s="216"/>
      <c r="B224" s="216"/>
      <c r="C224" s="216"/>
      <c r="D224" s="216"/>
      <c r="E224" s="216"/>
      <c r="F224" s="216"/>
      <c r="G224" s="209"/>
      <c r="H224" s="216"/>
      <c r="I224" s="216"/>
      <c r="J224" s="216"/>
      <c r="K224" s="216"/>
      <c r="L224" s="216"/>
      <c r="M224" s="216"/>
      <c r="N224" s="218"/>
      <c r="O224" s="107"/>
    </row>
    <row r="225" spans="1:15" x14ac:dyDescent="0.25">
      <c r="A225" s="216"/>
      <c r="B225" s="216"/>
      <c r="C225" s="216"/>
      <c r="D225" s="216"/>
      <c r="E225" s="216"/>
      <c r="F225" s="216"/>
      <c r="G225" s="209"/>
      <c r="H225" s="216"/>
      <c r="I225" s="216"/>
      <c r="J225" s="216"/>
      <c r="K225" s="216"/>
      <c r="L225" s="216"/>
      <c r="M225" s="216"/>
      <c r="N225" s="218"/>
      <c r="O225" s="107"/>
    </row>
    <row r="226" spans="1:15" x14ac:dyDescent="0.25">
      <c r="A226" s="216"/>
      <c r="B226" s="216"/>
      <c r="C226" s="216"/>
      <c r="D226" s="216"/>
      <c r="E226" s="216"/>
      <c r="F226" s="216"/>
      <c r="G226" s="209"/>
      <c r="H226" s="216"/>
      <c r="I226" s="216"/>
      <c r="J226" s="216"/>
      <c r="K226" s="216"/>
      <c r="L226" s="216"/>
      <c r="M226" s="216"/>
      <c r="N226" s="218"/>
      <c r="O226" s="107"/>
    </row>
    <row r="227" spans="1:15" x14ac:dyDescent="0.25">
      <c r="A227" s="202"/>
      <c r="B227" s="202"/>
      <c r="C227" s="202"/>
      <c r="D227" s="202"/>
      <c r="E227" s="202"/>
      <c r="F227" s="202"/>
      <c r="G227" s="209"/>
      <c r="H227" s="202"/>
      <c r="I227" s="202"/>
      <c r="J227" s="202"/>
      <c r="K227" s="202"/>
      <c r="L227" s="202"/>
      <c r="M227" s="202"/>
      <c r="N227" s="108"/>
      <c r="O227" s="107"/>
    </row>
    <row r="228" spans="1:15" x14ac:dyDescent="0.25">
      <c r="A228" s="202"/>
      <c r="B228" s="202"/>
      <c r="C228" s="202"/>
      <c r="D228" s="202"/>
      <c r="E228" s="202"/>
      <c r="F228" s="202"/>
      <c r="G228" s="209"/>
      <c r="H228" s="202"/>
      <c r="I228" s="202"/>
      <c r="J228" s="202"/>
      <c r="K228" s="202"/>
      <c r="L228" s="202"/>
      <c r="M228" s="202"/>
      <c r="N228" s="108"/>
      <c r="O228" s="107"/>
    </row>
    <row r="229" spans="1:15" x14ac:dyDescent="0.25">
      <c r="A229" s="107"/>
      <c r="B229" s="107"/>
      <c r="C229" s="107"/>
      <c r="D229" s="107"/>
      <c r="E229" s="107"/>
      <c r="F229" s="107"/>
      <c r="G229" s="209"/>
      <c r="H229" s="107"/>
      <c r="I229" s="107"/>
      <c r="J229" s="107"/>
      <c r="K229" s="107"/>
      <c r="L229" s="107"/>
      <c r="M229" s="107"/>
      <c r="N229" s="706"/>
      <c r="O229" s="107"/>
    </row>
    <row r="230" spans="1:15" x14ac:dyDescent="0.25">
      <c r="A230" s="107"/>
      <c r="B230" s="107"/>
      <c r="C230" s="107"/>
      <c r="D230" s="107"/>
      <c r="E230" s="107"/>
      <c r="F230" s="107"/>
      <c r="G230" s="209"/>
      <c r="H230" s="107"/>
      <c r="I230" s="107"/>
      <c r="J230" s="107"/>
      <c r="K230" s="107"/>
      <c r="L230" s="107"/>
      <c r="M230" s="107"/>
      <c r="N230" s="706"/>
      <c r="O230" s="107"/>
    </row>
    <row r="231" spans="1:15" x14ac:dyDescent="0.25">
      <c r="A231" s="107"/>
      <c r="B231" s="107"/>
      <c r="C231" s="107"/>
      <c r="D231" s="107"/>
      <c r="E231" s="107"/>
      <c r="F231" s="107"/>
      <c r="G231" s="209"/>
      <c r="H231" s="107"/>
      <c r="I231" s="107"/>
      <c r="J231" s="107"/>
      <c r="K231" s="107"/>
      <c r="L231" s="107"/>
      <c r="M231" s="107"/>
      <c r="N231" s="706"/>
      <c r="O231" s="107"/>
    </row>
    <row r="232" spans="1:15" x14ac:dyDescent="0.25">
      <c r="A232" s="107"/>
      <c r="B232" s="107"/>
      <c r="C232" s="107"/>
      <c r="D232" s="107"/>
      <c r="E232" s="107"/>
      <c r="F232" s="107"/>
      <c r="G232" s="209"/>
      <c r="H232" s="107"/>
      <c r="I232" s="107"/>
      <c r="J232" s="107"/>
      <c r="K232" s="107"/>
      <c r="L232" s="107"/>
      <c r="M232" s="107"/>
      <c r="N232" s="706"/>
      <c r="O232" s="107"/>
    </row>
    <row r="233" spans="1:15" x14ac:dyDescent="0.25">
      <c r="A233" s="107"/>
      <c r="B233" s="107"/>
      <c r="C233" s="107"/>
      <c r="D233" s="107"/>
      <c r="E233" s="107"/>
      <c r="F233" s="107"/>
      <c r="G233" s="209"/>
      <c r="H233" s="107"/>
      <c r="I233" s="107"/>
      <c r="J233" s="107"/>
      <c r="K233" s="107"/>
      <c r="L233" s="107"/>
      <c r="M233" s="107"/>
      <c r="N233" s="706"/>
      <c r="O233" s="107"/>
    </row>
    <row r="234" spans="1:15" x14ac:dyDescent="0.25">
      <c r="A234" s="107"/>
      <c r="B234" s="107"/>
      <c r="C234" s="107"/>
      <c r="D234" s="107"/>
      <c r="E234" s="107"/>
      <c r="F234" s="107"/>
      <c r="G234" s="209"/>
      <c r="H234" s="107"/>
      <c r="I234" s="107"/>
      <c r="J234" s="107"/>
      <c r="K234" s="107"/>
      <c r="L234" s="107"/>
      <c r="M234" s="107"/>
      <c r="N234" s="706"/>
      <c r="O234" s="107"/>
    </row>
    <row r="235" spans="1:15" x14ac:dyDescent="0.25">
      <c r="A235" s="107"/>
      <c r="B235" s="107"/>
      <c r="C235" s="107"/>
      <c r="D235" s="107"/>
      <c r="E235" s="107"/>
      <c r="F235" s="107"/>
      <c r="G235" s="209"/>
      <c r="H235" s="107"/>
      <c r="I235" s="107"/>
      <c r="J235" s="107"/>
      <c r="K235" s="107"/>
      <c r="L235" s="107"/>
      <c r="M235" s="107"/>
      <c r="N235" s="706"/>
      <c r="O235" s="107"/>
    </row>
    <row r="236" spans="1:15" x14ac:dyDescent="0.25">
      <c r="A236" s="107"/>
      <c r="B236" s="107"/>
      <c r="C236" s="107"/>
      <c r="D236" s="107"/>
      <c r="E236" s="107"/>
      <c r="F236" s="107"/>
      <c r="G236" s="209"/>
      <c r="H236" s="107"/>
      <c r="I236" s="107"/>
      <c r="J236" s="107"/>
      <c r="K236" s="107"/>
      <c r="L236" s="107"/>
      <c r="M236" s="107"/>
      <c r="N236" s="706"/>
      <c r="O236" s="107"/>
    </row>
    <row r="237" spans="1:15" x14ac:dyDescent="0.25">
      <c r="A237" s="107"/>
      <c r="B237" s="107"/>
      <c r="C237" s="107"/>
      <c r="D237" s="107"/>
      <c r="E237" s="107"/>
      <c r="F237" s="107"/>
      <c r="G237" s="209"/>
      <c r="H237" s="107"/>
      <c r="I237" s="107"/>
      <c r="J237" s="107"/>
      <c r="K237" s="107"/>
      <c r="L237" s="107"/>
      <c r="M237" s="107"/>
      <c r="N237" s="706"/>
      <c r="O237" s="107"/>
    </row>
    <row r="238" spans="1:15" x14ac:dyDescent="0.25">
      <c r="A238" s="107"/>
      <c r="B238" s="107"/>
      <c r="C238" s="107"/>
      <c r="D238" s="107"/>
      <c r="E238" s="107"/>
      <c r="F238" s="107"/>
      <c r="G238" s="209"/>
      <c r="H238" s="107"/>
      <c r="I238" s="107"/>
      <c r="J238" s="107"/>
      <c r="K238" s="107"/>
      <c r="L238" s="107"/>
      <c r="M238" s="107"/>
      <c r="N238" s="706"/>
      <c r="O238" s="107"/>
    </row>
    <row r="239" spans="1:15" x14ac:dyDescent="0.25">
      <c r="A239" s="107"/>
      <c r="B239" s="107"/>
      <c r="C239" s="107"/>
      <c r="D239" s="107"/>
      <c r="E239" s="107"/>
      <c r="F239" s="107"/>
      <c r="G239" s="209"/>
      <c r="H239" s="107"/>
      <c r="I239" s="107"/>
      <c r="J239" s="107"/>
      <c r="K239" s="107"/>
      <c r="L239" s="107"/>
      <c r="M239" s="107"/>
      <c r="N239" s="706"/>
      <c r="O239" s="107"/>
    </row>
    <row r="240" spans="1:15" x14ac:dyDescent="0.25">
      <c r="A240" s="107"/>
      <c r="B240" s="107"/>
      <c r="C240" s="107"/>
      <c r="D240" s="107"/>
      <c r="E240" s="107"/>
      <c r="F240" s="107"/>
      <c r="G240" s="209"/>
      <c r="H240" s="107"/>
      <c r="I240" s="107"/>
      <c r="J240" s="107"/>
      <c r="K240" s="107"/>
      <c r="L240" s="107"/>
      <c r="M240" s="107"/>
      <c r="N240" s="706"/>
      <c r="O240" s="107"/>
    </row>
    <row r="241" spans="1:15" x14ac:dyDescent="0.25">
      <c r="A241" s="107"/>
      <c r="B241" s="107"/>
      <c r="C241" s="107"/>
      <c r="D241" s="107"/>
      <c r="E241" s="107"/>
      <c r="F241" s="107"/>
      <c r="G241" s="209"/>
      <c r="H241" s="107"/>
      <c r="I241" s="107"/>
      <c r="J241" s="107"/>
      <c r="K241" s="107"/>
      <c r="L241" s="107"/>
      <c r="M241" s="107"/>
      <c r="N241" s="706"/>
      <c r="O241" s="107"/>
    </row>
    <row r="242" spans="1:15" x14ac:dyDescent="0.25">
      <c r="A242" s="107"/>
      <c r="B242" s="107"/>
      <c r="C242" s="107"/>
      <c r="D242" s="107"/>
      <c r="E242" s="107"/>
      <c r="F242" s="107"/>
      <c r="G242" s="209"/>
      <c r="H242" s="107"/>
      <c r="I242" s="107"/>
      <c r="J242" s="107"/>
      <c r="K242" s="107"/>
      <c r="L242" s="107"/>
      <c r="M242" s="107"/>
      <c r="N242" s="706"/>
      <c r="O242" s="107"/>
    </row>
    <row r="243" spans="1:15" x14ac:dyDescent="0.25">
      <c r="A243" s="107"/>
      <c r="B243" s="107"/>
      <c r="C243" s="107"/>
      <c r="D243" s="107"/>
      <c r="E243" s="107"/>
      <c r="F243" s="107"/>
      <c r="G243" s="209"/>
      <c r="H243" s="107"/>
      <c r="I243" s="107"/>
      <c r="J243" s="107"/>
      <c r="K243" s="107"/>
      <c r="L243" s="107"/>
      <c r="M243" s="107"/>
      <c r="N243" s="706"/>
      <c r="O243" s="107"/>
    </row>
    <row r="244" spans="1:15" x14ac:dyDescent="0.25">
      <c r="A244" s="107"/>
      <c r="B244" s="107"/>
      <c r="C244" s="107"/>
      <c r="D244" s="107"/>
      <c r="E244" s="107"/>
      <c r="F244" s="107"/>
      <c r="G244" s="209"/>
      <c r="H244" s="107"/>
      <c r="I244" s="107"/>
      <c r="J244" s="107"/>
      <c r="K244" s="107"/>
      <c r="L244" s="107"/>
      <c r="M244" s="107"/>
      <c r="N244" s="706"/>
      <c r="O244" s="107"/>
    </row>
    <row r="245" spans="1:15" x14ac:dyDescent="0.25">
      <c r="A245" s="107"/>
      <c r="B245" s="107"/>
      <c r="C245" s="107"/>
      <c r="D245" s="107"/>
      <c r="E245" s="107"/>
      <c r="F245" s="107"/>
      <c r="G245" s="209"/>
      <c r="H245" s="107"/>
      <c r="I245" s="107"/>
      <c r="J245" s="107"/>
      <c r="K245" s="107"/>
      <c r="L245" s="107"/>
      <c r="M245" s="107"/>
      <c r="N245" s="706"/>
      <c r="O245" s="107"/>
    </row>
    <row r="246" spans="1:15" x14ac:dyDescent="0.25">
      <c r="A246" s="107"/>
      <c r="B246" s="107"/>
      <c r="C246" s="107"/>
      <c r="D246" s="107"/>
      <c r="E246" s="107"/>
      <c r="F246" s="107"/>
      <c r="G246" s="209"/>
      <c r="H246" s="107"/>
      <c r="I246" s="107"/>
      <c r="J246" s="107"/>
      <c r="K246" s="107"/>
      <c r="L246" s="107"/>
      <c r="M246" s="107"/>
      <c r="N246" s="706"/>
      <c r="O246" s="107"/>
    </row>
    <row r="247" spans="1:15" x14ac:dyDescent="0.25">
      <c r="A247" s="107"/>
      <c r="B247" s="107"/>
      <c r="C247" s="107"/>
      <c r="D247" s="107"/>
      <c r="E247" s="107"/>
      <c r="F247" s="107"/>
      <c r="G247" s="209"/>
      <c r="H247" s="107"/>
      <c r="I247" s="107"/>
      <c r="J247" s="107"/>
      <c r="K247" s="107"/>
      <c r="L247" s="107"/>
      <c r="M247" s="107"/>
      <c r="N247" s="706"/>
      <c r="O247" s="107"/>
    </row>
    <row r="248" spans="1:15" x14ac:dyDescent="0.25">
      <c r="A248" s="107"/>
      <c r="B248" s="107"/>
      <c r="C248" s="107"/>
      <c r="D248" s="107"/>
      <c r="E248" s="107"/>
      <c r="F248" s="107"/>
      <c r="G248" s="209"/>
      <c r="H248" s="107"/>
      <c r="I248" s="107"/>
      <c r="J248" s="107"/>
      <c r="K248" s="107"/>
      <c r="L248" s="107"/>
      <c r="M248" s="107"/>
      <c r="N248" s="706"/>
      <c r="O248" s="107"/>
    </row>
    <row r="249" spans="1:15" x14ac:dyDescent="0.25">
      <c r="A249" s="107"/>
      <c r="B249" s="107"/>
      <c r="C249" s="107"/>
      <c r="D249" s="107"/>
      <c r="E249" s="107"/>
      <c r="F249" s="107"/>
      <c r="G249" s="209"/>
      <c r="H249" s="107"/>
      <c r="I249" s="107"/>
      <c r="J249" s="107"/>
      <c r="K249" s="107"/>
      <c r="L249" s="107"/>
      <c r="M249" s="107"/>
      <c r="N249" s="706"/>
      <c r="O249" s="107"/>
    </row>
    <row r="250" spans="1:15" x14ac:dyDescent="0.25">
      <c r="A250" s="107"/>
      <c r="B250" s="107"/>
      <c r="C250" s="107"/>
      <c r="D250" s="107"/>
      <c r="E250" s="107"/>
      <c r="F250" s="107"/>
      <c r="G250" s="209"/>
      <c r="H250" s="107"/>
      <c r="I250" s="107"/>
      <c r="J250" s="107"/>
      <c r="K250" s="107"/>
      <c r="L250" s="107"/>
      <c r="M250" s="107"/>
      <c r="N250" s="706"/>
      <c r="O250" s="107"/>
    </row>
    <row r="251" spans="1:15" x14ac:dyDescent="0.25">
      <c r="A251" s="107"/>
      <c r="B251" s="107"/>
      <c r="C251" s="107"/>
      <c r="D251" s="107"/>
      <c r="E251" s="107"/>
      <c r="F251" s="107"/>
      <c r="G251" s="209"/>
      <c r="H251" s="107"/>
      <c r="I251" s="107"/>
      <c r="J251" s="107"/>
      <c r="K251" s="107"/>
      <c r="L251" s="107"/>
      <c r="M251" s="107"/>
      <c r="N251" s="706"/>
      <c r="O251" s="107"/>
    </row>
    <row r="252" spans="1:15" x14ac:dyDescent="0.25">
      <c r="A252" s="107"/>
      <c r="B252" s="107"/>
      <c r="C252" s="107"/>
      <c r="D252" s="107"/>
      <c r="E252" s="107"/>
      <c r="F252" s="107"/>
      <c r="G252" s="209"/>
      <c r="H252" s="107"/>
      <c r="I252" s="107"/>
      <c r="J252" s="107"/>
      <c r="K252" s="107"/>
      <c r="L252" s="107"/>
      <c r="M252" s="107"/>
      <c r="N252" s="706"/>
      <c r="O252" s="107"/>
    </row>
    <row r="253" spans="1:15" x14ac:dyDescent="0.25">
      <c r="A253" s="107"/>
      <c r="B253" s="107"/>
      <c r="C253" s="107"/>
      <c r="D253" s="107"/>
      <c r="E253" s="107"/>
      <c r="F253" s="107"/>
      <c r="G253" s="209"/>
      <c r="H253" s="107"/>
      <c r="I253" s="107"/>
      <c r="J253" s="107"/>
      <c r="K253" s="107"/>
      <c r="L253" s="107"/>
      <c r="M253" s="107"/>
      <c r="N253" s="706"/>
      <c r="O253" s="107"/>
    </row>
    <row r="254" spans="1:15" x14ac:dyDescent="0.25">
      <c r="A254" s="107"/>
      <c r="B254" s="107"/>
      <c r="C254" s="107"/>
      <c r="D254" s="107"/>
      <c r="E254" s="107"/>
      <c r="F254" s="107"/>
      <c r="G254" s="209"/>
      <c r="H254" s="107"/>
      <c r="I254" s="107"/>
      <c r="J254" s="107"/>
      <c r="K254" s="107"/>
      <c r="L254" s="107"/>
      <c r="M254" s="107"/>
      <c r="N254" s="706"/>
      <c r="O254" s="107"/>
    </row>
    <row r="255" spans="1:15" x14ac:dyDescent="0.25">
      <c r="A255" s="107"/>
      <c r="B255" s="107"/>
      <c r="C255" s="107"/>
      <c r="D255" s="107"/>
      <c r="E255" s="107"/>
      <c r="F255" s="107"/>
      <c r="G255" s="209"/>
      <c r="H255" s="107"/>
      <c r="I255" s="107"/>
      <c r="J255" s="107"/>
      <c r="K255" s="107"/>
      <c r="L255" s="107"/>
      <c r="M255" s="107"/>
      <c r="N255" s="706"/>
      <c r="O255" s="107"/>
    </row>
    <row r="256" spans="1:15" x14ac:dyDescent="0.25">
      <c r="A256" s="107"/>
      <c r="B256" s="107"/>
      <c r="C256" s="107"/>
      <c r="D256" s="107"/>
      <c r="E256" s="107"/>
      <c r="F256" s="107"/>
      <c r="G256" s="209"/>
      <c r="H256" s="107"/>
      <c r="I256" s="107"/>
      <c r="J256" s="107"/>
      <c r="K256" s="107"/>
      <c r="L256" s="107"/>
      <c r="M256" s="107"/>
      <c r="N256" s="706"/>
      <c r="O256" s="107"/>
    </row>
    <row r="257" spans="1:15" x14ac:dyDescent="0.25">
      <c r="A257" s="107"/>
      <c r="B257" s="107"/>
      <c r="C257" s="107"/>
      <c r="D257" s="107"/>
      <c r="E257" s="107"/>
      <c r="F257" s="107"/>
      <c r="G257" s="209"/>
      <c r="H257" s="107"/>
      <c r="I257" s="107"/>
      <c r="J257" s="107"/>
      <c r="K257" s="107"/>
      <c r="L257" s="107"/>
      <c r="M257" s="107"/>
      <c r="N257" s="706"/>
      <c r="O257" s="107"/>
    </row>
    <row r="258" spans="1:15" x14ac:dyDescent="0.25">
      <c r="G258" s="209"/>
      <c r="I258" s="124"/>
      <c r="J258" s="124"/>
      <c r="K258" s="124"/>
      <c r="L258" s="124"/>
    </row>
    <row r="259" spans="1:15" x14ac:dyDescent="0.25">
      <c r="G259" s="209"/>
      <c r="I259" s="124"/>
      <c r="J259" s="124"/>
      <c r="K259" s="124"/>
      <c r="L259" s="124"/>
    </row>
    <row r="260" spans="1:15" x14ac:dyDescent="0.25">
      <c r="G260" s="209"/>
      <c r="I260" s="124"/>
      <c r="J260" s="124"/>
      <c r="K260" s="124"/>
      <c r="L260" s="124"/>
    </row>
    <row r="261" spans="1:15" x14ac:dyDescent="0.25">
      <c r="G261" s="209"/>
      <c r="I261" s="124"/>
      <c r="J261" s="124"/>
      <c r="K261" s="124"/>
      <c r="L261" s="124"/>
    </row>
    <row r="262" spans="1:15" x14ac:dyDescent="0.25">
      <c r="G262" s="209"/>
      <c r="I262" s="124"/>
      <c r="J262" s="124"/>
      <c r="K262" s="124"/>
      <c r="L262" s="124"/>
    </row>
    <row r="263" spans="1:15" x14ac:dyDescent="0.25">
      <c r="G263" s="209"/>
      <c r="I263" s="124"/>
      <c r="J263" s="124"/>
      <c r="K263" s="124"/>
      <c r="L263" s="124"/>
    </row>
    <row r="264" spans="1:15" x14ac:dyDescent="0.25">
      <c r="G264" s="209"/>
      <c r="I264" s="124"/>
      <c r="J264" s="124"/>
      <c r="K264" s="124"/>
      <c r="L264" s="124"/>
    </row>
    <row r="265" spans="1:15" x14ac:dyDescent="0.25">
      <c r="G265" s="209"/>
      <c r="I265" s="124"/>
      <c r="J265" s="124"/>
      <c r="K265" s="124"/>
      <c r="L265" s="124"/>
    </row>
    <row r="266" spans="1:15" x14ac:dyDescent="0.25">
      <c r="G266" s="209"/>
      <c r="I266" s="124"/>
      <c r="J266" s="124"/>
      <c r="K266" s="124"/>
      <c r="L266" s="124"/>
    </row>
    <row r="267" spans="1:15" x14ac:dyDescent="0.25">
      <c r="G267" s="209"/>
      <c r="I267" s="124"/>
      <c r="J267" s="124"/>
      <c r="K267" s="124"/>
      <c r="L267" s="124"/>
    </row>
    <row r="268" spans="1:15" x14ac:dyDescent="0.25">
      <c r="G268" s="209"/>
      <c r="I268" s="124"/>
      <c r="J268" s="124"/>
      <c r="K268" s="124"/>
      <c r="L268" s="124"/>
    </row>
    <row r="269" spans="1:15" x14ac:dyDescent="0.25">
      <c r="G269" s="209"/>
      <c r="I269" s="124"/>
      <c r="J269" s="124"/>
      <c r="K269" s="124"/>
      <c r="L269" s="124"/>
    </row>
    <row r="270" spans="1:15" x14ac:dyDescent="0.25">
      <c r="G270" s="209"/>
      <c r="I270" s="124"/>
      <c r="J270" s="124"/>
      <c r="K270" s="124"/>
      <c r="L270" s="124"/>
    </row>
    <row r="271" spans="1:15" x14ac:dyDescent="0.25">
      <c r="G271" s="209"/>
      <c r="I271" s="124"/>
      <c r="J271" s="124"/>
      <c r="K271" s="124"/>
      <c r="L271" s="124"/>
    </row>
    <row r="272" spans="1:15" x14ac:dyDescent="0.25">
      <c r="G272" s="209"/>
      <c r="I272" s="124"/>
      <c r="J272" s="124"/>
      <c r="K272" s="124"/>
      <c r="L272" s="124"/>
    </row>
    <row r="273" spans="7:12" x14ac:dyDescent="0.25">
      <c r="G273" s="209"/>
      <c r="I273" s="124"/>
      <c r="J273" s="124"/>
      <c r="K273" s="124"/>
      <c r="L273" s="124"/>
    </row>
    <row r="274" spans="7:12" x14ac:dyDescent="0.25">
      <c r="G274" s="209"/>
      <c r="I274" s="124"/>
      <c r="J274" s="124"/>
      <c r="K274" s="124"/>
      <c r="L274" s="124"/>
    </row>
    <row r="275" spans="7:12" x14ac:dyDescent="0.25">
      <c r="G275" s="209"/>
      <c r="I275" s="124"/>
      <c r="J275" s="124"/>
      <c r="K275" s="124"/>
      <c r="L275" s="124"/>
    </row>
    <row r="276" spans="7:12" x14ac:dyDescent="0.25">
      <c r="G276" s="221"/>
      <c r="I276" s="124"/>
      <c r="J276" s="124"/>
      <c r="K276" s="124"/>
      <c r="L276" s="124"/>
    </row>
    <row r="277" spans="7:12" x14ac:dyDescent="0.25">
      <c r="G277" s="221"/>
      <c r="I277" s="124"/>
      <c r="J277" s="124"/>
      <c r="K277" s="124"/>
      <c r="L277" s="124"/>
    </row>
    <row r="278" spans="7:12" x14ac:dyDescent="0.25">
      <c r="G278" s="221"/>
      <c r="I278" s="124"/>
      <c r="J278" s="124"/>
      <c r="K278" s="124"/>
      <c r="L278" s="124"/>
    </row>
    <row r="279" spans="7:12" x14ac:dyDescent="0.25">
      <c r="G279" s="221"/>
      <c r="I279" s="124"/>
      <c r="J279" s="124"/>
      <c r="K279" s="124"/>
      <c r="L279" s="124"/>
    </row>
    <row r="280" spans="7:12" x14ac:dyDescent="0.25">
      <c r="G280" s="221"/>
      <c r="I280" s="124"/>
      <c r="J280" s="124"/>
      <c r="K280" s="124"/>
      <c r="L280" s="124"/>
    </row>
    <row r="281" spans="7:12" x14ac:dyDescent="0.25">
      <c r="G281" s="221"/>
      <c r="I281" s="124"/>
      <c r="J281" s="124"/>
      <c r="K281" s="124"/>
      <c r="L281" s="124"/>
    </row>
    <row r="282" spans="7:12" x14ac:dyDescent="0.25">
      <c r="G282" s="221"/>
      <c r="I282" s="124"/>
      <c r="J282" s="124"/>
      <c r="K282" s="124"/>
      <c r="L282" s="124"/>
    </row>
    <row r="283" spans="7:12" x14ac:dyDescent="0.25">
      <c r="G283" s="221"/>
      <c r="I283" s="124"/>
      <c r="J283" s="124"/>
      <c r="K283" s="124"/>
      <c r="L283" s="124"/>
    </row>
    <row r="284" spans="7:12" x14ac:dyDescent="0.25">
      <c r="G284" s="221"/>
      <c r="I284" s="124"/>
      <c r="J284" s="124"/>
      <c r="K284" s="124"/>
      <c r="L284" s="124"/>
    </row>
    <row r="285" spans="7:12" x14ac:dyDescent="0.25">
      <c r="G285" s="221"/>
      <c r="I285" s="124"/>
      <c r="J285" s="124"/>
      <c r="K285" s="124"/>
      <c r="L285" s="124"/>
    </row>
    <row r="286" spans="7:12" x14ac:dyDescent="0.25">
      <c r="G286" s="221"/>
      <c r="I286" s="124"/>
      <c r="J286" s="124"/>
      <c r="K286" s="124"/>
      <c r="L286" s="124"/>
    </row>
    <row r="287" spans="7:12" x14ac:dyDescent="0.25">
      <c r="G287" s="221"/>
      <c r="I287" s="124"/>
      <c r="J287" s="124"/>
      <c r="K287" s="124"/>
      <c r="L287" s="124"/>
    </row>
    <row r="288" spans="7:12" x14ac:dyDescent="0.25">
      <c r="G288" s="221"/>
      <c r="I288" s="124"/>
      <c r="J288" s="124"/>
      <c r="K288" s="124"/>
      <c r="L288" s="124"/>
    </row>
    <row r="289" spans="7:12" x14ac:dyDescent="0.25">
      <c r="G289" s="221"/>
      <c r="I289" s="124"/>
      <c r="J289" s="124"/>
      <c r="K289" s="124"/>
      <c r="L289" s="124"/>
    </row>
    <row r="290" spans="7:12" x14ac:dyDescent="0.25">
      <c r="G290" s="221"/>
      <c r="I290" s="124"/>
      <c r="J290" s="124"/>
      <c r="K290" s="124"/>
      <c r="L290" s="124"/>
    </row>
    <row r="291" spans="7:12" x14ac:dyDescent="0.25">
      <c r="G291" s="221"/>
      <c r="I291" s="124"/>
      <c r="J291" s="124"/>
      <c r="K291" s="124"/>
      <c r="L291" s="124"/>
    </row>
    <row r="292" spans="7:12" x14ac:dyDescent="0.25">
      <c r="G292" s="221"/>
      <c r="I292" s="124"/>
      <c r="J292" s="124"/>
      <c r="K292" s="124"/>
      <c r="L292" s="124"/>
    </row>
    <row r="293" spans="7:12" x14ac:dyDescent="0.25">
      <c r="G293" s="221"/>
      <c r="I293" s="124"/>
      <c r="J293" s="124"/>
      <c r="K293" s="124"/>
      <c r="L293" s="124"/>
    </row>
    <row r="294" spans="7:12" x14ac:dyDescent="0.25">
      <c r="G294" s="221"/>
      <c r="I294" s="124"/>
      <c r="J294" s="124"/>
      <c r="K294" s="124"/>
      <c r="L294" s="124"/>
    </row>
    <row r="295" spans="7:12" x14ac:dyDescent="0.25">
      <c r="G295" s="221"/>
      <c r="I295" s="124"/>
      <c r="J295" s="124"/>
      <c r="K295" s="124"/>
      <c r="L295" s="124"/>
    </row>
    <row r="296" spans="7:12" x14ac:dyDescent="0.25">
      <c r="G296" s="221"/>
      <c r="I296" s="124"/>
      <c r="J296" s="124"/>
      <c r="K296" s="124"/>
      <c r="L296" s="124"/>
    </row>
    <row r="297" spans="7:12" x14ac:dyDescent="0.25">
      <c r="G297" s="221"/>
      <c r="I297" s="124"/>
      <c r="J297" s="124"/>
      <c r="K297" s="124"/>
      <c r="L297" s="124"/>
    </row>
    <row r="298" spans="7:12" x14ac:dyDescent="0.25">
      <c r="G298" s="221"/>
      <c r="I298" s="124"/>
      <c r="J298" s="124"/>
      <c r="K298" s="124"/>
      <c r="L298" s="124"/>
    </row>
    <row r="299" spans="7:12" x14ac:dyDescent="0.25">
      <c r="G299" s="221"/>
      <c r="I299" s="124"/>
      <c r="J299" s="124"/>
      <c r="K299" s="124"/>
      <c r="L299" s="124"/>
    </row>
    <row r="300" spans="7:12" x14ac:dyDescent="0.25">
      <c r="G300" s="221"/>
      <c r="I300" s="124"/>
      <c r="J300" s="124"/>
      <c r="K300" s="124"/>
      <c r="L300" s="124"/>
    </row>
    <row r="301" spans="7:12" x14ac:dyDescent="0.25">
      <c r="G301" s="221"/>
      <c r="I301" s="124"/>
      <c r="J301" s="124"/>
      <c r="K301" s="124"/>
      <c r="L301" s="124"/>
    </row>
    <row r="302" spans="7:12" x14ac:dyDescent="0.25">
      <c r="G302" s="221"/>
      <c r="I302" s="124"/>
      <c r="J302" s="124"/>
      <c r="K302" s="124"/>
      <c r="L302" s="124"/>
    </row>
    <row r="303" spans="7:12" x14ac:dyDescent="0.25">
      <c r="G303" s="221"/>
      <c r="I303" s="124"/>
      <c r="J303" s="124"/>
      <c r="K303" s="124"/>
      <c r="L303" s="124"/>
    </row>
    <row r="304" spans="7:12" x14ac:dyDescent="0.25">
      <c r="G304" s="221"/>
      <c r="I304" s="124"/>
      <c r="J304" s="124"/>
      <c r="K304" s="124"/>
      <c r="L304" s="124"/>
    </row>
    <row r="305" spans="7:12" x14ac:dyDescent="0.25">
      <c r="G305" s="221"/>
      <c r="I305" s="124"/>
      <c r="J305" s="124"/>
      <c r="K305" s="124"/>
      <c r="L305" s="124"/>
    </row>
    <row r="306" spans="7:12" x14ac:dyDescent="0.25">
      <c r="G306" s="221"/>
      <c r="I306" s="124"/>
      <c r="J306" s="124"/>
      <c r="K306" s="124"/>
      <c r="L306" s="124"/>
    </row>
    <row r="307" spans="7:12" x14ac:dyDescent="0.25">
      <c r="G307" s="221"/>
      <c r="I307" s="124"/>
      <c r="J307" s="124"/>
      <c r="K307" s="124"/>
      <c r="L307" s="124"/>
    </row>
    <row r="308" spans="7:12" x14ac:dyDescent="0.25">
      <c r="G308" s="221"/>
      <c r="I308" s="124"/>
      <c r="J308" s="124"/>
      <c r="K308" s="124"/>
      <c r="L308" s="124"/>
    </row>
    <row r="309" spans="7:12" x14ac:dyDescent="0.25">
      <c r="G309" s="221"/>
      <c r="I309" s="124"/>
      <c r="J309" s="124"/>
      <c r="K309" s="124"/>
      <c r="L309" s="124"/>
    </row>
    <row r="310" spans="7:12" x14ac:dyDescent="0.25">
      <c r="G310" s="221"/>
      <c r="I310" s="124"/>
      <c r="J310" s="124"/>
      <c r="K310" s="124"/>
      <c r="L310" s="124"/>
    </row>
    <row r="311" spans="7:12" x14ac:dyDescent="0.25">
      <c r="G311" s="221"/>
      <c r="I311" s="124"/>
      <c r="J311" s="124"/>
      <c r="K311" s="124"/>
      <c r="L311" s="124"/>
    </row>
    <row r="312" spans="7:12" x14ac:dyDescent="0.25">
      <c r="G312" s="221"/>
      <c r="I312" s="124"/>
      <c r="J312" s="124"/>
      <c r="K312" s="124"/>
      <c r="L312" s="124"/>
    </row>
    <row r="313" spans="7:12" x14ac:dyDescent="0.25">
      <c r="G313" s="221"/>
      <c r="I313" s="124"/>
      <c r="J313" s="124"/>
      <c r="K313" s="124"/>
      <c r="L313" s="124"/>
    </row>
    <row r="314" spans="7:12" x14ac:dyDescent="0.25">
      <c r="G314" s="221"/>
      <c r="I314" s="124"/>
      <c r="J314" s="124"/>
      <c r="K314" s="124"/>
      <c r="L314" s="124"/>
    </row>
    <row r="315" spans="7:12" x14ac:dyDescent="0.25">
      <c r="G315" s="221"/>
      <c r="I315" s="124"/>
      <c r="J315" s="124"/>
      <c r="K315" s="124"/>
      <c r="L315" s="124"/>
    </row>
    <row r="316" spans="7:12" x14ac:dyDescent="0.25">
      <c r="G316" s="221"/>
      <c r="I316" s="124"/>
      <c r="J316" s="124"/>
      <c r="K316" s="124"/>
      <c r="L316" s="124"/>
    </row>
    <row r="317" spans="7:12" x14ac:dyDescent="0.25">
      <c r="G317" s="221"/>
      <c r="I317" s="124"/>
      <c r="J317" s="124"/>
      <c r="K317" s="124"/>
      <c r="L317" s="124"/>
    </row>
    <row r="318" spans="7:12" x14ac:dyDescent="0.25">
      <c r="G318" s="221"/>
      <c r="I318" s="124"/>
      <c r="J318" s="124"/>
      <c r="K318" s="124"/>
      <c r="L318" s="124"/>
    </row>
    <row r="319" spans="7:12" x14ac:dyDescent="0.25">
      <c r="G319" s="221"/>
      <c r="I319" s="124"/>
      <c r="J319" s="124"/>
      <c r="K319" s="124"/>
      <c r="L319" s="124"/>
    </row>
    <row r="320" spans="7:12" x14ac:dyDescent="0.25">
      <c r="G320" s="221"/>
      <c r="I320" s="124"/>
      <c r="J320" s="124"/>
      <c r="K320" s="124"/>
      <c r="L320" s="124"/>
    </row>
    <row r="321" spans="7:12" x14ac:dyDescent="0.25">
      <c r="G321" s="221"/>
      <c r="I321" s="124"/>
      <c r="J321" s="124"/>
      <c r="K321" s="124"/>
      <c r="L321" s="124"/>
    </row>
    <row r="322" spans="7:12" x14ac:dyDescent="0.25">
      <c r="G322" s="221"/>
      <c r="I322" s="124"/>
      <c r="J322" s="124"/>
      <c r="K322" s="124"/>
      <c r="L322" s="124"/>
    </row>
    <row r="323" spans="7:12" x14ac:dyDescent="0.25">
      <c r="G323" s="221"/>
      <c r="I323" s="124"/>
      <c r="J323" s="124"/>
      <c r="K323" s="124"/>
      <c r="L323" s="124"/>
    </row>
    <row r="324" spans="7:12" x14ac:dyDescent="0.25">
      <c r="G324" s="221"/>
      <c r="I324" s="124"/>
      <c r="J324" s="124"/>
      <c r="K324" s="124"/>
      <c r="L324" s="124"/>
    </row>
    <row r="325" spans="7:12" x14ac:dyDescent="0.25">
      <c r="G325" s="221"/>
      <c r="I325" s="124"/>
      <c r="J325" s="124"/>
      <c r="K325" s="124"/>
      <c r="L325" s="124"/>
    </row>
    <row r="326" spans="7:12" x14ac:dyDescent="0.25">
      <c r="G326" s="221"/>
      <c r="I326" s="124"/>
      <c r="J326" s="124"/>
      <c r="K326" s="124"/>
      <c r="L326" s="124"/>
    </row>
    <row r="327" spans="7:12" x14ac:dyDescent="0.25">
      <c r="G327" s="221"/>
      <c r="I327" s="124"/>
      <c r="J327" s="124"/>
      <c r="K327" s="124"/>
      <c r="L327" s="124"/>
    </row>
    <row r="328" spans="7:12" x14ac:dyDescent="0.25">
      <c r="G328" s="221"/>
      <c r="I328" s="124"/>
      <c r="J328" s="124"/>
      <c r="K328" s="124"/>
      <c r="L328" s="124"/>
    </row>
    <row r="329" spans="7:12" x14ac:dyDescent="0.25">
      <c r="G329" s="221"/>
      <c r="I329" s="124"/>
      <c r="J329" s="124"/>
      <c r="K329" s="124"/>
      <c r="L329" s="124"/>
    </row>
    <row r="330" spans="7:12" x14ac:dyDescent="0.25">
      <c r="G330" s="221"/>
      <c r="I330" s="124"/>
      <c r="J330" s="124"/>
      <c r="K330" s="124"/>
      <c r="L330" s="124"/>
    </row>
    <row r="331" spans="7:12" x14ac:dyDescent="0.25">
      <c r="G331" s="221"/>
      <c r="I331" s="124"/>
      <c r="J331" s="124"/>
      <c r="K331" s="124"/>
      <c r="L331" s="124"/>
    </row>
    <row r="332" spans="7:12" x14ac:dyDescent="0.25">
      <c r="G332" s="221"/>
      <c r="I332" s="124"/>
      <c r="J332" s="124"/>
      <c r="K332" s="124"/>
      <c r="L332" s="124"/>
    </row>
    <row r="333" spans="7:12" x14ac:dyDescent="0.25">
      <c r="G333" s="221"/>
      <c r="I333" s="124"/>
      <c r="J333" s="124"/>
      <c r="K333" s="124"/>
      <c r="L333" s="124"/>
    </row>
    <row r="334" spans="7:12" x14ac:dyDescent="0.25">
      <c r="G334" s="221"/>
      <c r="I334" s="124"/>
      <c r="J334" s="124"/>
      <c r="K334" s="124"/>
      <c r="L334" s="124"/>
    </row>
    <row r="335" spans="7:12" x14ac:dyDescent="0.25">
      <c r="G335" s="221"/>
      <c r="I335" s="124"/>
      <c r="J335" s="124"/>
      <c r="K335" s="124"/>
      <c r="L335" s="124"/>
    </row>
    <row r="336" spans="7:12" x14ac:dyDescent="0.25">
      <c r="G336" s="221"/>
      <c r="I336" s="124"/>
      <c r="J336" s="124"/>
      <c r="K336" s="124"/>
      <c r="L336" s="124"/>
    </row>
    <row r="337" spans="7:12" x14ac:dyDescent="0.25">
      <c r="G337" s="221"/>
      <c r="I337" s="124"/>
      <c r="J337" s="124"/>
      <c r="K337" s="124"/>
      <c r="L337" s="124"/>
    </row>
    <row r="338" spans="7:12" x14ac:dyDescent="0.25">
      <c r="I338" s="124"/>
      <c r="J338" s="124"/>
      <c r="K338" s="124"/>
      <c r="L338" s="124"/>
    </row>
    <row r="339" spans="7:12" x14ac:dyDescent="0.25">
      <c r="I339" s="124"/>
      <c r="J339" s="124"/>
      <c r="K339" s="124"/>
      <c r="L339" s="124"/>
    </row>
    <row r="340" spans="7:12" x14ac:dyDescent="0.25">
      <c r="I340" s="124"/>
      <c r="J340" s="124"/>
      <c r="K340" s="124"/>
      <c r="L340" s="124"/>
    </row>
    <row r="341" spans="7:12" x14ac:dyDescent="0.25">
      <c r="I341" s="124"/>
      <c r="J341" s="124"/>
      <c r="K341" s="124"/>
      <c r="L341" s="124"/>
    </row>
    <row r="342" spans="7:12" x14ac:dyDescent="0.25">
      <c r="I342" s="124"/>
      <c r="J342" s="124"/>
      <c r="K342" s="124"/>
      <c r="L342" s="124"/>
    </row>
    <row r="343" spans="7:12" x14ac:dyDescent="0.25">
      <c r="I343" s="124"/>
      <c r="J343" s="124"/>
      <c r="K343" s="124"/>
      <c r="L343" s="124"/>
    </row>
    <row r="344" spans="7:12" x14ac:dyDescent="0.25">
      <c r="I344" s="124"/>
      <c r="J344" s="124"/>
      <c r="K344" s="124"/>
      <c r="L344" s="124"/>
    </row>
    <row r="345" spans="7:12" x14ac:dyDescent="0.25">
      <c r="I345" s="124"/>
      <c r="J345" s="124"/>
      <c r="K345" s="124"/>
      <c r="L345" s="124"/>
    </row>
    <row r="346" spans="7:12" x14ac:dyDescent="0.25">
      <c r="I346" s="124"/>
      <c r="J346" s="124"/>
      <c r="K346" s="124"/>
      <c r="L346" s="124"/>
    </row>
    <row r="347" spans="7:12" x14ac:dyDescent="0.25">
      <c r="I347" s="124"/>
      <c r="J347" s="124"/>
      <c r="K347" s="124"/>
      <c r="L347" s="124"/>
    </row>
    <row r="348" spans="7:12" x14ac:dyDescent="0.25">
      <c r="I348" s="124"/>
      <c r="J348" s="124"/>
      <c r="K348" s="124"/>
      <c r="L348" s="124"/>
    </row>
    <row r="349" spans="7:12" x14ac:dyDescent="0.25">
      <c r="I349" s="124"/>
      <c r="J349" s="124"/>
      <c r="K349" s="124"/>
      <c r="L349" s="124"/>
    </row>
    <row r="350" spans="7:12" x14ac:dyDescent="0.25">
      <c r="I350" s="124"/>
      <c r="J350" s="124"/>
      <c r="K350" s="124"/>
      <c r="L350" s="124"/>
    </row>
    <row r="351" spans="7:12" x14ac:dyDescent="0.25">
      <c r="I351" s="124"/>
      <c r="J351" s="124"/>
      <c r="K351" s="124"/>
      <c r="L351" s="124"/>
    </row>
    <row r="352" spans="7: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row r="4488" spans="9:12" x14ac:dyDescent="0.25">
      <c r="I4488" s="124"/>
      <c r="J4488" s="124"/>
      <c r="K4488" s="124"/>
      <c r="L4488" s="124"/>
    </row>
    <row r="4489" spans="9:12" x14ac:dyDescent="0.25">
      <c r="I4489" s="124"/>
      <c r="J4489" s="124"/>
      <c r="K4489" s="124"/>
      <c r="L4489" s="124"/>
    </row>
    <row r="4490" spans="9:12" x14ac:dyDescent="0.25">
      <c r="I4490" s="124"/>
      <c r="J4490" s="124"/>
      <c r="K4490" s="124"/>
      <c r="L4490" s="124"/>
    </row>
    <row r="4491" spans="9:12" x14ac:dyDescent="0.25">
      <c r="I4491" s="124"/>
      <c r="J4491" s="124"/>
      <c r="K4491" s="124"/>
      <c r="L4491" s="124"/>
    </row>
    <row r="4492" spans="9:12" x14ac:dyDescent="0.25">
      <c r="I4492" s="124"/>
      <c r="J4492" s="124"/>
      <c r="K4492" s="124"/>
      <c r="L4492" s="124"/>
    </row>
    <row r="4493" spans="9:12" x14ac:dyDescent="0.25">
      <c r="I4493" s="124"/>
      <c r="J4493" s="124"/>
      <c r="K4493" s="124"/>
      <c r="L4493" s="124"/>
    </row>
    <row r="4494" spans="9:12" x14ac:dyDescent="0.25">
      <c r="I4494" s="124"/>
      <c r="J4494" s="124"/>
      <c r="K4494" s="124"/>
      <c r="L4494" s="124"/>
    </row>
    <row r="4495" spans="9:12" x14ac:dyDescent="0.25">
      <c r="I4495" s="124"/>
      <c r="J4495" s="124"/>
      <c r="K4495" s="124"/>
      <c r="L4495" s="124"/>
    </row>
    <row r="4496" spans="9:12" x14ac:dyDescent="0.25">
      <c r="I4496" s="124"/>
      <c r="J4496" s="124"/>
      <c r="K4496" s="124"/>
      <c r="L4496" s="124"/>
    </row>
    <row r="4497" spans="9:12" x14ac:dyDescent="0.25">
      <c r="I4497" s="124"/>
      <c r="J4497" s="124"/>
      <c r="K4497" s="124"/>
      <c r="L4497" s="124"/>
    </row>
    <row r="4498" spans="9:12" x14ac:dyDescent="0.25">
      <c r="I4498" s="124"/>
      <c r="J4498" s="124"/>
      <c r="K4498" s="124"/>
      <c r="L4498" s="124"/>
    </row>
    <row r="4499" spans="9:12" x14ac:dyDescent="0.25">
      <c r="I4499" s="124"/>
      <c r="J4499" s="124"/>
      <c r="K4499" s="124"/>
      <c r="L4499" s="124"/>
    </row>
    <row r="4500" spans="9:12" x14ac:dyDescent="0.25">
      <c r="I4500" s="124"/>
      <c r="J4500" s="124"/>
      <c r="K4500" s="124"/>
      <c r="L4500" s="124"/>
    </row>
    <row r="4501" spans="9:12" x14ac:dyDescent="0.25">
      <c r="I4501" s="124"/>
      <c r="J4501" s="124"/>
      <c r="K4501" s="124"/>
      <c r="L4501" s="124"/>
    </row>
    <row r="4502" spans="9:12" x14ac:dyDescent="0.25">
      <c r="I4502" s="124"/>
      <c r="J4502" s="124"/>
      <c r="K4502" s="124"/>
      <c r="L4502" s="124"/>
    </row>
    <row r="4503" spans="9:12" x14ac:dyDescent="0.25">
      <c r="I4503" s="124"/>
      <c r="J4503" s="124"/>
      <c r="K4503" s="124"/>
      <c r="L4503" s="124"/>
    </row>
    <row r="4504" spans="9:12" x14ac:dyDescent="0.25">
      <c r="I4504" s="124"/>
      <c r="J4504" s="124"/>
      <c r="K4504" s="124"/>
      <c r="L4504" s="124"/>
    </row>
    <row r="4505" spans="9:12" x14ac:dyDescent="0.25">
      <c r="I4505" s="124"/>
      <c r="J4505" s="124"/>
      <c r="K4505" s="124"/>
      <c r="L4505" s="124"/>
    </row>
    <row r="4506" spans="9:12" x14ac:dyDescent="0.25">
      <c r="I4506" s="124"/>
      <c r="J4506" s="124"/>
      <c r="K4506" s="124"/>
      <c r="L4506" s="124"/>
    </row>
    <row r="4507" spans="9:12" x14ac:dyDescent="0.25">
      <c r="I4507" s="124"/>
      <c r="J4507" s="124"/>
      <c r="K4507" s="124"/>
      <c r="L4507" s="124"/>
    </row>
    <row r="4508" spans="9:12" x14ac:dyDescent="0.25">
      <c r="I4508" s="124"/>
      <c r="J4508" s="124"/>
      <c r="K4508" s="124"/>
      <c r="L4508" s="124"/>
    </row>
    <row r="4509" spans="9:12" x14ac:dyDescent="0.25">
      <c r="I4509" s="124"/>
      <c r="J4509" s="124"/>
      <c r="K4509" s="124"/>
      <c r="L4509" s="124"/>
    </row>
    <row r="4510" spans="9:12" x14ac:dyDescent="0.25">
      <c r="I4510" s="124"/>
      <c r="J4510" s="124"/>
      <c r="K4510" s="124"/>
      <c r="L4510" s="124"/>
    </row>
    <row r="4511" spans="9:12" x14ac:dyDescent="0.25">
      <c r="I4511" s="124"/>
      <c r="J4511" s="124"/>
      <c r="K4511" s="124"/>
      <c r="L4511" s="124"/>
    </row>
    <row r="4512" spans="9:12" x14ac:dyDescent="0.25">
      <c r="I4512" s="124"/>
      <c r="J4512" s="124"/>
      <c r="K4512" s="124"/>
      <c r="L4512" s="124"/>
    </row>
    <row r="4513" spans="9:12" x14ac:dyDescent="0.25">
      <c r="I4513" s="124"/>
      <c r="J4513" s="124"/>
      <c r="K4513" s="124"/>
      <c r="L4513" s="124"/>
    </row>
    <row r="4514" spans="9:12" x14ac:dyDescent="0.25">
      <c r="I4514" s="124"/>
      <c r="J4514" s="124"/>
      <c r="K4514" s="124"/>
      <c r="L4514" s="124"/>
    </row>
    <row r="4515" spans="9:12" x14ac:dyDescent="0.25">
      <c r="I4515" s="124"/>
      <c r="J4515" s="124"/>
      <c r="K4515" s="124"/>
      <c r="L4515" s="124"/>
    </row>
    <row r="4516" spans="9:12" x14ac:dyDescent="0.25">
      <c r="I4516" s="124"/>
      <c r="J4516" s="124"/>
      <c r="K4516" s="124"/>
      <c r="L4516" s="124"/>
    </row>
    <row r="4517" spans="9:12" x14ac:dyDescent="0.25">
      <c r="I4517" s="124"/>
      <c r="J4517" s="124"/>
      <c r="K4517" s="124"/>
      <c r="L4517" s="124"/>
    </row>
    <row r="4518" spans="9:12" x14ac:dyDescent="0.25">
      <c r="I4518" s="124"/>
      <c r="J4518" s="124"/>
      <c r="K4518" s="124"/>
      <c r="L4518" s="124"/>
    </row>
    <row r="4519" spans="9:12" x14ac:dyDescent="0.25">
      <c r="I4519" s="124"/>
      <c r="J4519" s="124"/>
      <c r="K4519" s="124"/>
      <c r="L4519" s="124"/>
    </row>
    <row r="4520" spans="9:12" x14ac:dyDescent="0.25">
      <c r="I4520" s="124"/>
      <c r="J4520" s="124"/>
      <c r="K4520" s="124"/>
      <c r="L4520" s="124"/>
    </row>
    <row r="4521" spans="9:12" x14ac:dyDescent="0.25">
      <c r="I4521" s="124"/>
      <c r="J4521" s="124"/>
      <c r="K4521" s="124"/>
      <c r="L4521" s="124"/>
    </row>
    <row r="4522" spans="9:12" x14ac:dyDescent="0.25">
      <c r="I4522" s="124"/>
      <c r="J4522" s="124"/>
      <c r="K4522" s="124"/>
      <c r="L4522" s="124"/>
    </row>
    <row r="4523" spans="9:12" x14ac:dyDescent="0.25">
      <c r="I4523" s="124"/>
      <c r="J4523" s="124"/>
      <c r="K4523" s="124"/>
      <c r="L4523" s="124"/>
    </row>
    <row r="4524" spans="9:12" x14ac:dyDescent="0.25">
      <c r="I4524" s="124"/>
      <c r="J4524" s="124"/>
      <c r="K4524" s="124"/>
      <c r="L4524" s="124"/>
    </row>
    <row r="4525" spans="9:12" x14ac:dyDescent="0.25">
      <c r="I4525" s="124"/>
      <c r="J4525" s="124"/>
      <c r="K4525" s="124"/>
      <c r="L4525" s="124"/>
    </row>
    <row r="4526" spans="9:12" x14ac:dyDescent="0.25">
      <c r="I4526" s="124"/>
      <c r="J4526" s="124"/>
      <c r="K4526" s="124"/>
      <c r="L4526" s="124"/>
    </row>
    <row r="4527" spans="9:12" x14ac:dyDescent="0.25">
      <c r="I4527" s="124"/>
      <c r="J4527" s="124"/>
      <c r="K4527" s="124"/>
      <c r="L4527" s="124"/>
    </row>
    <row r="4528" spans="9:12" x14ac:dyDescent="0.25">
      <c r="I4528" s="124"/>
      <c r="J4528" s="124"/>
      <c r="K4528" s="124"/>
      <c r="L4528" s="124"/>
    </row>
    <row r="4529" spans="9:12" x14ac:dyDescent="0.25">
      <c r="I4529" s="124"/>
      <c r="J4529" s="124"/>
      <c r="K4529" s="124"/>
      <c r="L4529" s="124"/>
    </row>
    <row r="4530" spans="9:12" x14ac:dyDescent="0.25">
      <c r="I4530" s="124"/>
      <c r="J4530" s="124"/>
      <c r="K4530" s="124"/>
      <c r="L4530" s="124"/>
    </row>
    <row r="4531" spans="9:12" x14ac:dyDescent="0.25">
      <c r="I4531" s="124"/>
      <c r="J4531" s="124"/>
      <c r="K4531" s="124"/>
      <c r="L4531" s="124"/>
    </row>
    <row r="4532" spans="9:12" x14ac:dyDescent="0.25">
      <c r="I4532" s="124"/>
      <c r="J4532" s="124"/>
      <c r="K4532" s="124"/>
      <c r="L4532" s="124"/>
    </row>
    <row r="4533" spans="9:12" x14ac:dyDescent="0.25">
      <c r="I4533" s="124"/>
      <c r="J4533" s="124"/>
      <c r="K4533" s="124"/>
      <c r="L4533" s="124"/>
    </row>
    <row r="4534" spans="9:12" x14ac:dyDescent="0.25">
      <c r="I4534" s="124"/>
      <c r="J4534" s="124"/>
      <c r="K4534" s="124"/>
      <c r="L4534" s="124"/>
    </row>
    <row r="4535" spans="9:12" x14ac:dyDescent="0.25">
      <c r="I4535" s="124"/>
      <c r="J4535" s="124"/>
      <c r="K4535" s="124"/>
      <c r="L4535" s="124"/>
    </row>
    <row r="4536" spans="9:12" x14ac:dyDescent="0.25">
      <c r="I4536" s="124"/>
      <c r="J4536" s="124"/>
      <c r="K4536" s="124"/>
      <c r="L4536" s="124"/>
    </row>
    <row r="4537" spans="9:12" x14ac:dyDescent="0.25">
      <c r="I4537" s="124"/>
      <c r="J4537" s="124"/>
      <c r="K4537" s="124"/>
      <c r="L4537" s="124"/>
    </row>
    <row r="4538" spans="9:12" x14ac:dyDescent="0.25">
      <c r="I4538" s="124"/>
      <c r="J4538" s="124"/>
      <c r="K4538" s="124"/>
      <c r="L4538" s="124"/>
    </row>
    <row r="4539" spans="9:12" x14ac:dyDescent="0.25">
      <c r="I4539" s="124"/>
      <c r="J4539" s="124"/>
      <c r="K4539" s="124"/>
      <c r="L4539" s="124"/>
    </row>
    <row r="4540" spans="9:12" x14ac:dyDescent="0.25">
      <c r="I4540" s="124"/>
      <c r="J4540" s="124"/>
      <c r="K4540" s="124"/>
      <c r="L4540" s="124"/>
    </row>
    <row r="4541" spans="9:12" x14ac:dyDescent="0.25">
      <c r="I4541" s="124"/>
      <c r="J4541" s="124"/>
      <c r="K4541" s="124"/>
      <c r="L4541" s="124"/>
    </row>
    <row r="4542" spans="9:12" x14ac:dyDescent="0.25">
      <c r="I4542" s="124"/>
      <c r="J4542" s="124"/>
      <c r="K4542" s="124"/>
      <c r="L4542" s="124"/>
    </row>
    <row r="4543" spans="9:12" x14ac:dyDescent="0.25">
      <c r="I4543" s="124"/>
      <c r="J4543" s="124"/>
      <c r="K4543" s="124"/>
      <c r="L4543" s="124"/>
    </row>
    <row r="4544" spans="9:12" x14ac:dyDescent="0.25">
      <c r="I4544" s="124"/>
      <c r="J4544" s="124"/>
      <c r="K4544" s="124"/>
      <c r="L4544" s="124"/>
    </row>
    <row r="4545" spans="9:12" x14ac:dyDescent="0.25">
      <c r="I4545" s="124"/>
      <c r="J4545" s="124"/>
      <c r="K4545" s="124"/>
      <c r="L4545" s="124"/>
    </row>
    <row r="4546" spans="9:12" x14ac:dyDescent="0.25">
      <c r="I4546" s="124"/>
      <c r="J4546" s="124"/>
      <c r="K4546" s="124"/>
      <c r="L4546" s="124"/>
    </row>
    <row r="4547" spans="9:12" x14ac:dyDescent="0.25">
      <c r="I4547" s="124"/>
      <c r="J4547" s="124"/>
      <c r="K4547" s="124"/>
      <c r="L4547" s="124"/>
    </row>
    <row r="4548" spans="9:12" x14ac:dyDescent="0.25">
      <c r="I4548" s="124"/>
      <c r="J4548" s="124"/>
      <c r="K4548" s="124"/>
      <c r="L4548" s="124"/>
    </row>
    <row r="4549" spans="9:12" x14ac:dyDescent="0.25">
      <c r="I4549" s="124"/>
      <c r="J4549" s="124"/>
      <c r="K4549" s="124"/>
      <c r="L4549" s="124"/>
    </row>
    <row r="4550" spans="9:12" x14ac:dyDescent="0.25">
      <c r="I4550" s="124"/>
      <c r="J4550" s="124"/>
      <c r="K4550" s="124"/>
      <c r="L4550" s="124"/>
    </row>
    <row r="4551" spans="9:12" x14ac:dyDescent="0.25">
      <c r="I4551" s="124"/>
      <c r="J4551" s="124"/>
      <c r="K4551" s="124"/>
      <c r="L4551" s="124"/>
    </row>
    <row r="4552" spans="9:12" x14ac:dyDescent="0.25">
      <c r="I4552" s="124"/>
      <c r="J4552" s="124"/>
      <c r="K4552" s="124"/>
      <c r="L4552" s="124"/>
    </row>
    <row r="4553" spans="9:12" x14ac:dyDescent="0.25">
      <c r="I4553" s="124"/>
      <c r="J4553" s="124"/>
      <c r="K4553" s="124"/>
      <c r="L4553" s="124"/>
    </row>
    <row r="4554" spans="9:12" x14ac:dyDescent="0.25">
      <c r="I4554" s="124"/>
      <c r="J4554" s="124"/>
      <c r="K4554" s="124"/>
      <c r="L4554" s="124"/>
    </row>
    <row r="4555" spans="9:12" x14ac:dyDescent="0.25">
      <c r="I4555" s="124"/>
      <c r="J4555" s="124"/>
      <c r="K4555" s="124"/>
      <c r="L4555" s="124"/>
    </row>
    <row r="4556" spans="9:12" x14ac:dyDescent="0.25">
      <c r="I4556" s="124"/>
      <c r="J4556" s="124"/>
      <c r="K4556" s="124"/>
      <c r="L4556" s="124"/>
    </row>
    <row r="4557" spans="9:12" x14ac:dyDescent="0.25">
      <c r="I4557" s="124"/>
      <c r="J4557" s="124"/>
      <c r="K4557" s="124"/>
      <c r="L4557" s="124"/>
    </row>
    <row r="4558" spans="9:12" x14ac:dyDescent="0.25">
      <c r="I4558" s="124"/>
      <c r="J4558" s="124"/>
      <c r="K4558" s="124"/>
      <c r="L4558" s="124"/>
    </row>
    <row r="4559" spans="9:12" x14ac:dyDescent="0.25">
      <c r="I4559" s="124"/>
      <c r="J4559" s="124"/>
      <c r="K4559" s="124"/>
      <c r="L4559" s="124"/>
    </row>
    <row r="4560" spans="9:12" x14ac:dyDescent="0.25">
      <c r="I4560" s="124"/>
      <c r="J4560" s="124"/>
      <c r="K4560" s="124"/>
      <c r="L4560" s="124"/>
    </row>
    <row r="4561" spans="9:12" x14ac:dyDescent="0.25">
      <c r="I4561" s="124"/>
      <c r="J4561" s="124"/>
      <c r="K4561" s="124"/>
      <c r="L4561" s="124"/>
    </row>
    <row r="4562" spans="9:12" x14ac:dyDescent="0.25">
      <c r="I4562" s="124"/>
      <c r="J4562" s="124"/>
      <c r="K4562" s="124"/>
      <c r="L4562" s="124"/>
    </row>
    <row r="4563" spans="9:12" x14ac:dyDescent="0.25">
      <c r="I4563" s="124"/>
      <c r="J4563" s="124"/>
      <c r="K4563" s="124"/>
      <c r="L4563" s="124"/>
    </row>
    <row r="4564" spans="9:12" x14ac:dyDescent="0.25">
      <c r="I4564" s="124"/>
      <c r="J4564" s="124"/>
      <c r="K4564" s="124"/>
      <c r="L4564" s="124"/>
    </row>
    <row r="4565" spans="9:12" x14ac:dyDescent="0.25">
      <c r="I4565" s="124"/>
      <c r="J4565" s="124"/>
      <c r="K4565" s="124"/>
      <c r="L4565" s="124"/>
    </row>
    <row r="4566" spans="9:12" x14ac:dyDescent="0.25">
      <c r="I4566" s="124"/>
      <c r="J4566" s="124"/>
      <c r="K4566" s="124"/>
      <c r="L4566" s="124"/>
    </row>
    <row r="4567" spans="9:12" x14ac:dyDescent="0.25">
      <c r="I4567" s="124"/>
      <c r="J4567" s="124"/>
      <c r="K4567" s="124"/>
      <c r="L4567" s="124"/>
    </row>
    <row r="4568" spans="9:12" x14ac:dyDescent="0.25">
      <c r="I4568" s="124"/>
      <c r="J4568" s="124"/>
      <c r="K4568" s="124"/>
      <c r="L4568" s="124"/>
    </row>
    <row r="4569" spans="9:12" x14ac:dyDescent="0.25">
      <c r="I4569" s="124"/>
      <c r="J4569" s="124"/>
      <c r="K4569" s="124"/>
      <c r="L4569" s="124"/>
    </row>
    <row r="4570" spans="9:12" x14ac:dyDescent="0.25">
      <c r="I4570" s="124"/>
      <c r="J4570" s="124"/>
      <c r="K4570" s="124"/>
      <c r="L4570" s="124"/>
    </row>
    <row r="4571" spans="9:12" x14ac:dyDescent="0.25">
      <c r="I4571" s="124"/>
      <c r="J4571" s="124"/>
      <c r="K4571" s="124"/>
      <c r="L4571" s="124"/>
    </row>
    <row r="4572" spans="9:12" x14ac:dyDescent="0.25">
      <c r="I4572" s="124"/>
      <c r="J4572" s="124"/>
      <c r="K4572" s="124"/>
      <c r="L4572" s="124"/>
    </row>
    <row r="4573" spans="9:12" x14ac:dyDescent="0.25">
      <c r="I4573" s="124"/>
      <c r="J4573" s="124"/>
      <c r="K4573" s="124"/>
      <c r="L4573" s="124"/>
    </row>
    <row r="4574" spans="9:12" x14ac:dyDescent="0.25">
      <c r="I4574" s="124"/>
      <c r="J4574" s="124"/>
      <c r="K4574" s="124"/>
      <c r="L4574" s="124"/>
    </row>
    <row r="4575" spans="9:12" x14ac:dyDescent="0.25">
      <c r="I4575" s="124"/>
      <c r="J4575" s="124"/>
      <c r="K4575" s="124"/>
      <c r="L4575" s="124"/>
    </row>
  </sheetData>
  <mergeCells count="2">
    <mergeCell ref="A1:N1"/>
    <mergeCell ref="A2:N2"/>
  </mergeCells>
  <pageMargins left="0" right="0" top="0" bottom="0" header="0.3" footer="0.3"/>
  <pageSetup paperSize="9" scale="9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91A3D-505A-4F3B-9955-84A9818A38BB}">
  <dimension ref="A1:N4458"/>
  <sheetViews>
    <sheetView zoomScale="110" zoomScaleNormal="85" workbookViewId="0">
      <selection activeCell="H13" sqref="H13"/>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85" t="s">
        <v>45</v>
      </c>
      <c r="B1" s="985"/>
      <c r="C1" s="985"/>
      <c r="D1" s="985"/>
      <c r="E1" s="985"/>
      <c r="F1" s="985"/>
      <c r="G1" s="985"/>
      <c r="H1" s="985"/>
      <c r="I1" s="985"/>
      <c r="J1" s="985"/>
      <c r="K1" s="985"/>
      <c r="L1" s="985"/>
      <c r="M1" s="985"/>
      <c r="N1" s="985"/>
    </row>
    <row r="2" spans="1:14" s="85" customFormat="1" ht="18.75" x14ac:dyDescent="0.25">
      <c r="A2" s="986" t="s">
        <v>75</v>
      </c>
      <c r="B2" s="986"/>
      <c r="C2" s="986"/>
      <c r="D2" s="986"/>
      <c r="E2" s="986"/>
      <c r="F2" s="986"/>
      <c r="G2" s="986"/>
      <c r="H2" s="986"/>
      <c r="I2" s="986"/>
      <c r="J2" s="986"/>
      <c r="K2" s="986"/>
      <c r="L2" s="986"/>
      <c r="M2" s="986"/>
      <c r="N2" s="986"/>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25">
        <v>44197</v>
      </c>
      <c r="B4" s="326" t="s">
        <v>130</v>
      </c>
      <c r="C4" s="336"/>
      <c r="D4" s="337"/>
      <c r="E4" s="323">
        <v>0</v>
      </c>
      <c r="F4" s="323">
        <v>0</v>
      </c>
      <c r="G4" s="323">
        <v>0</v>
      </c>
      <c r="H4" s="315"/>
      <c r="I4" s="275" t="s">
        <v>18</v>
      </c>
      <c r="J4" s="324"/>
      <c r="K4" s="324"/>
      <c r="L4" s="324"/>
      <c r="M4" s="259"/>
      <c r="N4" s="260"/>
    </row>
    <row r="5" spans="1:14" x14ac:dyDescent="0.25">
      <c r="A5" s="688"/>
      <c r="B5" s="214"/>
      <c r="C5" s="214"/>
      <c r="D5" s="214"/>
      <c r="E5" s="204"/>
      <c r="F5" s="204"/>
      <c r="G5" s="691"/>
      <c r="H5" s="215"/>
      <c r="I5" s="215"/>
      <c r="J5" s="215"/>
      <c r="K5" s="215"/>
      <c r="L5" s="215"/>
      <c r="M5" s="215"/>
      <c r="N5" s="218"/>
    </row>
    <row r="6" spans="1:14" x14ac:dyDescent="0.25">
      <c r="A6" s="689"/>
      <c r="B6" s="215"/>
      <c r="C6" s="215"/>
      <c r="D6" s="215"/>
      <c r="E6" s="204"/>
      <c r="F6" s="204"/>
      <c r="G6" s="691"/>
      <c r="H6" s="215"/>
      <c r="I6" s="215"/>
      <c r="J6" s="215"/>
      <c r="K6" s="215"/>
      <c r="L6" s="215"/>
      <c r="M6" s="215"/>
      <c r="N6" s="218"/>
    </row>
    <row r="7" spans="1:14" x14ac:dyDescent="0.25">
      <c r="A7" s="688"/>
      <c r="B7" s="214"/>
      <c r="C7" s="214"/>
      <c r="D7" s="214"/>
      <c r="E7" s="692"/>
      <c r="F7" s="204"/>
      <c r="G7" s="204"/>
      <c r="H7" s="215"/>
      <c r="I7" s="215"/>
      <c r="J7" s="215"/>
      <c r="K7" s="215"/>
      <c r="L7" s="215"/>
      <c r="M7" s="215"/>
      <c r="N7" s="218"/>
    </row>
    <row r="8" spans="1:14" x14ac:dyDescent="0.25">
      <c r="A8" s="688"/>
      <c r="B8" s="214"/>
      <c r="C8" s="214"/>
      <c r="D8" s="214"/>
      <c r="E8" s="690"/>
      <c r="F8" s="204"/>
      <c r="G8" s="204"/>
      <c r="H8" s="215"/>
      <c r="I8" s="215"/>
      <c r="J8" s="215"/>
      <c r="K8" s="215"/>
      <c r="L8" s="215"/>
      <c r="M8" s="215"/>
      <c r="N8" s="218"/>
    </row>
    <row r="9" spans="1:14" x14ac:dyDescent="0.25">
      <c r="A9" s="217"/>
      <c r="B9" s="216"/>
      <c r="C9" s="216"/>
      <c r="D9" s="216"/>
      <c r="E9" s="209"/>
      <c r="F9" s="209"/>
      <c r="G9" s="209"/>
      <c r="H9" s="216"/>
      <c r="I9" s="216"/>
      <c r="J9" s="216"/>
      <c r="K9" s="216"/>
      <c r="L9" s="216"/>
      <c r="M9" s="216"/>
      <c r="N9" s="218"/>
    </row>
    <row r="10" spans="1:14" x14ac:dyDescent="0.25">
      <c r="A10" s="217"/>
      <c r="B10" s="216"/>
      <c r="C10" s="216"/>
      <c r="D10" s="216"/>
      <c r="E10" s="209"/>
      <c r="F10" s="209"/>
      <c r="G10" s="209"/>
      <c r="H10" s="216"/>
      <c r="I10" s="216"/>
      <c r="J10" s="216"/>
      <c r="K10" s="216"/>
      <c r="L10" s="216"/>
      <c r="M10" s="216"/>
      <c r="N10" s="218"/>
    </row>
    <row r="11" spans="1:14" x14ac:dyDescent="0.25">
      <c r="A11" s="217"/>
      <c r="B11" s="218"/>
      <c r="C11" s="218"/>
      <c r="D11" s="218"/>
      <c r="E11" s="240"/>
      <c r="F11" s="209"/>
      <c r="G11" s="209"/>
      <c r="H11" s="216"/>
      <c r="I11" s="216"/>
      <c r="J11" s="216"/>
      <c r="K11" s="216"/>
      <c r="L11" s="216"/>
      <c r="M11" s="216"/>
      <c r="N11" s="218"/>
    </row>
    <row r="12" spans="1:14" x14ac:dyDescent="0.25">
      <c r="A12" s="222"/>
      <c r="B12" s="216"/>
      <c r="C12" s="216"/>
      <c r="D12" s="216"/>
      <c r="E12" s="209"/>
      <c r="F12" s="209"/>
      <c r="G12" s="209"/>
      <c r="H12" s="216"/>
      <c r="I12" s="216"/>
      <c r="J12" s="216"/>
      <c r="K12" s="216"/>
      <c r="L12" s="216"/>
      <c r="M12" s="216"/>
      <c r="N12" s="218"/>
    </row>
    <row r="13" spans="1:14" x14ac:dyDescent="0.25">
      <c r="A13" s="222"/>
      <c r="B13" s="216"/>
      <c r="C13" s="216"/>
      <c r="D13" s="216"/>
      <c r="E13" s="209"/>
      <c r="F13" s="209"/>
      <c r="G13" s="209"/>
      <c r="H13" s="216"/>
      <c r="I13" s="216"/>
      <c r="J13" s="216"/>
      <c r="K13" s="216"/>
      <c r="L13" s="216"/>
      <c r="M13" s="216"/>
      <c r="N13" s="218"/>
    </row>
    <row r="14" spans="1:14" x14ac:dyDescent="0.25">
      <c r="A14" s="222"/>
      <c r="B14" s="216"/>
      <c r="C14" s="216"/>
      <c r="D14" s="216"/>
      <c r="E14" s="209"/>
      <c r="F14" s="209"/>
      <c r="G14" s="209"/>
      <c r="H14" s="216"/>
      <c r="I14" s="216"/>
      <c r="J14" s="216"/>
      <c r="K14" s="216"/>
      <c r="L14" s="216"/>
      <c r="M14" s="216"/>
      <c r="N14" s="218"/>
    </row>
    <row r="15" spans="1:14" x14ac:dyDescent="0.25">
      <c r="A15" s="222"/>
      <c r="B15" s="216"/>
      <c r="C15" s="216"/>
      <c r="D15" s="216"/>
      <c r="E15" s="209"/>
      <c r="F15" s="209"/>
      <c r="G15" s="209"/>
      <c r="H15" s="216"/>
      <c r="I15" s="216"/>
      <c r="J15" s="216"/>
      <c r="K15" s="216"/>
      <c r="L15" s="216"/>
      <c r="M15" s="216"/>
      <c r="N15" s="218"/>
    </row>
    <row r="16" spans="1:14" x14ac:dyDescent="0.25">
      <c r="A16" s="216"/>
      <c r="B16" s="216"/>
      <c r="C16" s="216"/>
      <c r="D16" s="216"/>
      <c r="E16" s="209"/>
      <c r="F16" s="318"/>
      <c r="G16" s="209"/>
      <c r="H16" s="235"/>
      <c r="I16" s="216"/>
      <c r="J16" s="216"/>
      <c r="K16" s="216"/>
      <c r="L16" s="216"/>
      <c r="M16" s="216"/>
      <c r="N16" s="218"/>
    </row>
    <row r="17" spans="1:14" x14ac:dyDescent="0.25">
      <c r="A17" s="223"/>
      <c r="B17" s="223"/>
      <c r="C17" s="223"/>
      <c r="D17" s="223"/>
      <c r="E17" s="223"/>
      <c r="F17" s="319"/>
      <c r="G17" s="209">
        <f t="shared" ref="G17" si="0">G16-E17+F17</f>
        <v>0</v>
      </c>
      <c r="H17" s="320"/>
      <c r="I17" s="223"/>
      <c r="J17" s="223"/>
      <c r="K17" s="223"/>
      <c r="L17" s="223"/>
      <c r="M17" s="223"/>
      <c r="N17" s="224"/>
    </row>
    <row r="18" spans="1:14" x14ac:dyDescent="0.25">
      <c r="G18" s="26"/>
      <c r="I18" s="124"/>
      <c r="J18" s="124"/>
      <c r="K18" s="124"/>
      <c r="L18" s="124"/>
    </row>
    <row r="19" spans="1:14" x14ac:dyDescent="0.25">
      <c r="I19" s="124"/>
      <c r="J19" s="124"/>
      <c r="K19" s="124"/>
      <c r="L19" s="124"/>
    </row>
    <row r="20" spans="1:14" x14ac:dyDescent="0.25">
      <c r="I20" s="124"/>
      <c r="J20" s="124"/>
      <c r="K20" s="124"/>
      <c r="L20" s="124"/>
    </row>
    <row r="21" spans="1:14" x14ac:dyDescent="0.25">
      <c r="I21" s="124"/>
      <c r="J21" s="124"/>
      <c r="K21" s="124"/>
      <c r="L21" s="124"/>
    </row>
    <row r="22" spans="1:14" x14ac:dyDescent="0.25">
      <c r="I22" s="124"/>
      <c r="J22" s="124"/>
      <c r="K22" s="124"/>
      <c r="L22" s="124"/>
    </row>
    <row r="23" spans="1:14" x14ac:dyDescent="0.25">
      <c r="I23" s="124"/>
      <c r="J23" s="124"/>
      <c r="K23" s="124"/>
      <c r="L23" s="124"/>
    </row>
    <row r="24" spans="1:14" x14ac:dyDescent="0.25">
      <c r="I24" s="124"/>
      <c r="J24" s="124"/>
      <c r="K24" s="124"/>
      <c r="L24" s="124"/>
    </row>
    <row r="25" spans="1:14" x14ac:dyDescent="0.25">
      <c r="I25" s="124"/>
      <c r="J25" s="124"/>
      <c r="K25" s="124"/>
      <c r="L25" s="124"/>
    </row>
    <row r="26" spans="1:14" x14ac:dyDescent="0.25">
      <c r="I26" s="124"/>
      <c r="J26" s="124"/>
      <c r="K26" s="124"/>
      <c r="L26" s="124"/>
    </row>
    <row r="27" spans="1:14" x14ac:dyDescent="0.25">
      <c r="I27" s="124"/>
      <c r="J27" s="124"/>
      <c r="K27" s="124"/>
      <c r="L27" s="124"/>
    </row>
    <row r="28" spans="1:14" x14ac:dyDescent="0.25">
      <c r="I28" s="124"/>
      <c r="J28" s="124"/>
      <c r="K28" s="124"/>
      <c r="L28" s="124"/>
    </row>
    <row r="29" spans="1:14" x14ac:dyDescent="0.25">
      <c r="I29" s="124"/>
      <c r="J29" s="124"/>
      <c r="K29" s="124"/>
      <c r="L29" s="124"/>
    </row>
    <row r="30" spans="1:14" x14ac:dyDescent="0.25">
      <c r="I30" s="124"/>
      <c r="J30" s="124"/>
      <c r="K30" s="124"/>
      <c r="L30" s="124"/>
    </row>
    <row r="31" spans="1:14" x14ac:dyDescent="0.25">
      <c r="I31" s="124"/>
      <c r="J31" s="124"/>
      <c r="K31" s="124"/>
      <c r="L31" s="124"/>
    </row>
    <row r="32" spans="1:14" x14ac:dyDescent="0.25">
      <c r="I32" s="124"/>
      <c r="J32" s="124"/>
      <c r="K32" s="124"/>
      <c r="L32" s="124"/>
    </row>
    <row r="33" spans="9:12" x14ac:dyDescent="0.25">
      <c r="I33" s="124"/>
      <c r="J33" s="124"/>
      <c r="K33" s="124"/>
      <c r="L33" s="124"/>
    </row>
    <row r="34" spans="9:12" x14ac:dyDescent="0.25">
      <c r="I34" s="124"/>
      <c r="J34" s="124"/>
      <c r="K34" s="124"/>
      <c r="L34" s="124"/>
    </row>
    <row r="35" spans="9:12" x14ac:dyDescent="0.25">
      <c r="I35" s="124"/>
      <c r="J35" s="124"/>
      <c r="K35" s="124"/>
      <c r="L35" s="124"/>
    </row>
    <row r="36" spans="9:12" x14ac:dyDescent="0.25">
      <c r="I36" s="124"/>
      <c r="J36" s="124"/>
      <c r="K36" s="124"/>
      <c r="L36" s="124"/>
    </row>
    <row r="37" spans="9:12" x14ac:dyDescent="0.25">
      <c r="I37" s="124"/>
      <c r="J37" s="124"/>
      <c r="K37" s="124"/>
      <c r="L37" s="124"/>
    </row>
    <row r="38" spans="9:12" x14ac:dyDescent="0.25">
      <c r="I38" s="124"/>
      <c r="J38" s="124"/>
      <c r="K38" s="124"/>
      <c r="L38" s="124"/>
    </row>
    <row r="39" spans="9:12" x14ac:dyDescent="0.25">
      <c r="I39" s="124"/>
      <c r="J39" s="124"/>
      <c r="K39" s="124"/>
      <c r="L39" s="124"/>
    </row>
    <row r="40" spans="9:12" x14ac:dyDescent="0.25">
      <c r="I40" s="124"/>
      <c r="J40" s="124"/>
      <c r="K40" s="124"/>
      <c r="L40" s="124"/>
    </row>
    <row r="41" spans="9:12" x14ac:dyDescent="0.25">
      <c r="I41" s="124"/>
      <c r="J41" s="124"/>
      <c r="K41" s="124"/>
      <c r="L41" s="124"/>
    </row>
    <row r="42" spans="9:12" x14ac:dyDescent="0.25">
      <c r="I42" s="124"/>
      <c r="J42" s="124"/>
      <c r="K42" s="124"/>
      <c r="L42" s="124"/>
    </row>
    <row r="43" spans="9:12" x14ac:dyDescent="0.25">
      <c r="I43" s="124"/>
      <c r="J43" s="124"/>
      <c r="K43" s="124"/>
      <c r="L43" s="124"/>
    </row>
    <row r="44" spans="9:12" x14ac:dyDescent="0.25">
      <c r="I44" s="124"/>
      <c r="J44" s="124"/>
      <c r="K44" s="124"/>
      <c r="L44" s="124"/>
    </row>
    <row r="45" spans="9:12" x14ac:dyDescent="0.25">
      <c r="I45" s="124"/>
      <c r="J45" s="124"/>
      <c r="K45" s="124"/>
      <c r="L45" s="124"/>
    </row>
    <row r="46" spans="9:12" x14ac:dyDescent="0.25">
      <c r="I46" s="124"/>
      <c r="J46" s="124"/>
      <c r="K46" s="124"/>
      <c r="L46" s="124"/>
    </row>
    <row r="47" spans="9:12" x14ac:dyDescent="0.25">
      <c r="I47" s="124"/>
      <c r="J47" s="124"/>
      <c r="K47" s="124"/>
      <c r="L47" s="124"/>
    </row>
    <row r="48" spans="9:12" x14ac:dyDescent="0.25">
      <c r="I48" s="124"/>
      <c r="J48" s="124"/>
      <c r="K48" s="124"/>
      <c r="L48" s="124"/>
    </row>
    <row r="49" spans="9:12" x14ac:dyDescent="0.25">
      <c r="I49" s="124"/>
      <c r="J49" s="124"/>
      <c r="K49" s="124"/>
      <c r="L49" s="124"/>
    </row>
    <row r="50" spans="9:12" x14ac:dyDescent="0.25">
      <c r="I50" s="124"/>
      <c r="J50" s="124"/>
      <c r="K50" s="124"/>
      <c r="L50" s="124"/>
    </row>
    <row r="51" spans="9:12" x14ac:dyDescent="0.25">
      <c r="I51" s="124"/>
      <c r="J51" s="124"/>
      <c r="K51" s="124"/>
      <c r="L51" s="124"/>
    </row>
    <row r="52" spans="9:12" x14ac:dyDescent="0.25">
      <c r="I52" s="124"/>
      <c r="J52" s="124"/>
      <c r="K52" s="124"/>
      <c r="L52" s="124"/>
    </row>
    <row r="53" spans="9:12" x14ac:dyDescent="0.25">
      <c r="I53" s="124"/>
      <c r="J53" s="124"/>
      <c r="K53" s="124"/>
      <c r="L53" s="124"/>
    </row>
    <row r="54" spans="9:12" x14ac:dyDescent="0.25">
      <c r="I54" s="124"/>
      <c r="J54" s="124"/>
      <c r="K54" s="124"/>
      <c r="L54" s="124"/>
    </row>
    <row r="55" spans="9:12" x14ac:dyDescent="0.25">
      <c r="I55" s="124"/>
      <c r="J55" s="124"/>
      <c r="K55" s="124"/>
      <c r="L55" s="124"/>
    </row>
    <row r="56" spans="9:12" x14ac:dyDescent="0.25">
      <c r="I56" s="124"/>
      <c r="J56" s="124"/>
      <c r="K56" s="124"/>
      <c r="L56" s="124"/>
    </row>
    <row r="57" spans="9:12" x14ac:dyDescent="0.25">
      <c r="I57" s="124"/>
      <c r="J57" s="124"/>
      <c r="K57" s="124"/>
      <c r="L57" s="124"/>
    </row>
    <row r="58" spans="9:12" x14ac:dyDescent="0.25">
      <c r="I58" s="124"/>
      <c r="J58" s="124"/>
      <c r="K58" s="124"/>
      <c r="L58" s="124"/>
    </row>
    <row r="59" spans="9:12" x14ac:dyDescent="0.25">
      <c r="I59" s="124"/>
      <c r="J59" s="124"/>
      <c r="K59" s="124"/>
      <c r="L59" s="124"/>
    </row>
    <row r="60" spans="9:12" x14ac:dyDescent="0.25">
      <c r="I60" s="124"/>
      <c r="J60" s="124"/>
      <c r="K60" s="124"/>
      <c r="L60" s="124"/>
    </row>
    <row r="61" spans="9:12" x14ac:dyDescent="0.25">
      <c r="I61" s="124"/>
      <c r="J61" s="124"/>
      <c r="K61" s="124"/>
      <c r="L61" s="124"/>
    </row>
    <row r="62" spans="9:12" x14ac:dyDescent="0.25">
      <c r="I62" s="124"/>
      <c r="J62" s="124"/>
      <c r="K62" s="124"/>
      <c r="L62" s="124"/>
    </row>
    <row r="63" spans="9:12" x14ac:dyDescent="0.25">
      <c r="I63" s="124"/>
      <c r="J63" s="124"/>
      <c r="K63" s="124"/>
      <c r="L63" s="124"/>
    </row>
    <row r="64" spans="9:12" x14ac:dyDescent="0.25">
      <c r="I64" s="124"/>
      <c r="J64" s="124"/>
      <c r="K64" s="124"/>
      <c r="L64" s="124"/>
    </row>
    <row r="65" spans="9:12" x14ac:dyDescent="0.25">
      <c r="I65" s="124"/>
      <c r="J65" s="124"/>
      <c r="K65" s="124"/>
      <c r="L65" s="124"/>
    </row>
    <row r="66" spans="9:12" x14ac:dyDescent="0.25">
      <c r="I66" s="124"/>
      <c r="J66" s="124"/>
      <c r="K66" s="124"/>
      <c r="L66" s="124"/>
    </row>
    <row r="67" spans="9:12" x14ac:dyDescent="0.25">
      <c r="I67" s="124"/>
      <c r="J67" s="124"/>
      <c r="K67" s="124"/>
      <c r="L67" s="124"/>
    </row>
    <row r="68" spans="9:12" x14ac:dyDescent="0.25">
      <c r="I68" s="124"/>
      <c r="J68" s="124"/>
      <c r="K68" s="124"/>
      <c r="L68" s="124"/>
    </row>
    <row r="69" spans="9:12" x14ac:dyDescent="0.25">
      <c r="I69" s="124"/>
      <c r="J69" s="124"/>
      <c r="K69" s="124"/>
      <c r="L69" s="124"/>
    </row>
    <row r="70" spans="9:12" x14ac:dyDescent="0.25">
      <c r="I70" s="124"/>
      <c r="J70" s="124"/>
      <c r="K70" s="124"/>
      <c r="L70" s="124"/>
    </row>
    <row r="71" spans="9:12" x14ac:dyDescent="0.25">
      <c r="I71" s="124"/>
      <c r="J71" s="124"/>
      <c r="K71" s="124"/>
      <c r="L71" s="124"/>
    </row>
    <row r="72" spans="9:12" x14ac:dyDescent="0.25">
      <c r="I72" s="124"/>
      <c r="J72" s="124"/>
      <c r="K72" s="124"/>
      <c r="L72" s="124"/>
    </row>
    <row r="73" spans="9:12" x14ac:dyDescent="0.25">
      <c r="I73" s="124"/>
      <c r="J73" s="124"/>
      <c r="K73" s="124"/>
      <c r="L73" s="124"/>
    </row>
    <row r="74" spans="9:12" x14ac:dyDescent="0.25">
      <c r="I74" s="124"/>
      <c r="J74" s="124"/>
      <c r="K74" s="124"/>
      <c r="L74" s="124"/>
    </row>
    <row r="75" spans="9:12" x14ac:dyDescent="0.25">
      <c r="I75" s="124"/>
      <c r="J75" s="124"/>
      <c r="K75" s="124"/>
      <c r="L75" s="124"/>
    </row>
    <row r="76" spans="9:12" x14ac:dyDescent="0.25">
      <c r="I76" s="124"/>
      <c r="J76" s="124"/>
      <c r="K76" s="124"/>
      <c r="L76" s="124"/>
    </row>
    <row r="77" spans="9:12" x14ac:dyDescent="0.25">
      <c r="I77" s="124"/>
      <c r="J77" s="124"/>
      <c r="K77" s="124"/>
      <c r="L77" s="124"/>
    </row>
    <row r="78" spans="9:12" x14ac:dyDescent="0.25">
      <c r="I78" s="124"/>
      <c r="J78" s="124"/>
      <c r="K78" s="124"/>
      <c r="L78" s="124"/>
    </row>
    <row r="79" spans="9:12" x14ac:dyDescent="0.25">
      <c r="I79" s="124"/>
      <c r="J79" s="124"/>
      <c r="K79" s="124"/>
      <c r="L79" s="124"/>
    </row>
    <row r="80" spans="9:12" x14ac:dyDescent="0.25">
      <c r="I80" s="124"/>
      <c r="J80" s="124"/>
      <c r="K80" s="124"/>
      <c r="L80" s="124"/>
    </row>
    <row r="81" spans="9:12" x14ac:dyDescent="0.25">
      <c r="I81" s="124"/>
      <c r="J81" s="124"/>
      <c r="K81" s="124"/>
      <c r="L81" s="124"/>
    </row>
    <row r="82" spans="9:12" x14ac:dyDescent="0.25">
      <c r="I82" s="124"/>
      <c r="J82" s="124"/>
      <c r="K82" s="124"/>
      <c r="L82" s="124"/>
    </row>
    <row r="83" spans="9:12" x14ac:dyDescent="0.25">
      <c r="I83" s="124"/>
      <c r="J83" s="124"/>
      <c r="K83" s="124"/>
      <c r="L83" s="124"/>
    </row>
    <row r="84" spans="9:12" x14ac:dyDescent="0.25">
      <c r="I84" s="124"/>
      <c r="J84" s="124"/>
      <c r="K84" s="124"/>
      <c r="L84" s="124"/>
    </row>
    <row r="85" spans="9:12" x14ac:dyDescent="0.25">
      <c r="I85" s="124"/>
      <c r="J85" s="124"/>
      <c r="K85" s="124"/>
      <c r="L85" s="124"/>
    </row>
    <row r="86" spans="9:12" x14ac:dyDescent="0.25">
      <c r="I86" s="124"/>
      <c r="J86" s="124"/>
      <c r="K86" s="124"/>
      <c r="L86" s="124"/>
    </row>
    <row r="87" spans="9:12" x14ac:dyDescent="0.25">
      <c r="I87" s="124"/>
      <c r="J87" s="124"/>
      <c r="K87" s="124"/>
      <c r="L87" s="124"/>
    </row>
    <row r="88" spans="9:12" x14ac:dyDescent="0.25">
      <c r="I88" s="124"/>
      <c r="J88" s="124"/>
      <c r="K88" s="124"/>
      <c r="L88" s="124"/>
    </row>
    <row r="89" spans="9:12" x14ac:dyDescent="0.25">
      <c r="I89" s="124"/>
      <c r="J89" s="124"/>
      <c r="K89" s="124"/>
      <c r="L89" s="124"/>
    </row>
    <row r="90" spans="9:12" x14ac:dyDescent="0.25">
      <c r="I90" s="124"/>
      <c r="J90" s="124"/>
      <c r="K90" s="124"/>
      <c r="L90" s="124"/>
    </row>
    <row r="91" spans="9:12" x14ac:dyDescent="0.25">
      <c r="I91" s="124"/>
      <c r="J91" s="124"/>
      <c r="K91" s="124"/>
      <c r="L91" s="124"/>
    </row>
    <row r="92" spans="9:12" x14ac:dyDescent="0.25">
      <c r="I92" s="124"/>
      <c r="J92" s="124"/>
      <c r="K92" s="124"/>
      <c r="L92" s="124"/>
    </row>
    <row r="93" spans="9:12" x14ac:dyDescent="0.25">
      <c r="I93" s="124"/>
      <c r="J93" s="124"/>
      <c r="K93" s="124"/>
      <c r="L93" s="124"/>
    </row>
    <row r="94" spans="9:12" x14ac:dyDescent="0.25">
      <c r="I94" s="124"/>
      <c r="J94" s="124"/>
      <c r="K94" s="124"/>
      <c r="L94" s="124"/>
    </row>
    <row r="95" spans="9:12" x14ac:dyDescent="0.25">
      <c r="I95" s="124"/>
      <c r="J95" s="124"/>
      <c r="K95" s="124"/>
      <c r="L95" s="124"/>
    </row>
    <row r="96" spans="9:12" x14ac:dyDescent="0.25">
      <c r="I96" s="124"/>
      <c r="J96" s="124"/>
      <c r="K96" s="124"/>
      <c r="L96" s="124"/>
    </row>
    <row r="97" spans="9:12" x14ac:dyDescent="0.25">
      <c r="I97" s="124"/>
      <c r="J97" s="124"/>
      <c r="K97" s="124"/>
      <c r="L97" s="124"/>
    </row>
    <row r="98" spans="9:12" x14ac:dyDescent="0.25">
      <c r="I98" s="124"/>
      <c r="J98" s="124"/>
      <c r="K98" s="124"/>
      <c r="L98" s="124"/>
    </row>
    <row r="99" spans="9:12" x14ac:dyDescent="0.25">
      <c r="I99" s="124"/>
      <c r="J99" s="124"/>
      <c r="K99" s="124"/>
      <c r="L99" s="124"/>
    </row>
    <row r="100" spans="9:12" x14ac:dyDescent="0.25">
      <c r="I100" s="124"/>
      <c r="J100" s="124"/>
      <c r="K100" s="124"/>
      <c r="L100" s="124"/>
    </row>
    <row r="101" spans="9:12" x14ac:dyDescent="0.25">
      <c r="I101" s="124"/>
      <c r="J101" s="124"/>
      <c r="K101" s="124"/>
      <c r="L101" s="124"/>
    </row>
    <row r="102" spans="9:12" x14ac:dyDescent="0.25">
      <c r="I102" s="124"/>
      <c r="J102" s="124"/>
      <c r="K102" s="124"/>
      <c r="L102" s="124"/>
    </row>
    <row r="103" spans="9:12" x14ac:dyDescent="0.25">
      <c r="I103" s="124"/>
      <c r="J103" s="124"/>
      <c r="K103" s="124"/>
      <c r="L103" s="124"/>
    </row>
    <row r="104" spans="9:12" x14ac:dyDescent="0.25">
      <c r="I104" s="124"/>
      <c r="J104" s="124"/>
      <c r="K104" s="124"/>
      <c r="L104" s="124"/>
    </row>
    <row r="105" spans="9:12" x14ac:dyDescent="0.25">
      <c r="I105" s="124"/>
      <c r="J105" s="124"/>
      <c r="K105" s="124"/>
      <c r="L105" s="124"/>
    </row>
    <row r="106" spans="9:12" x14ac:dyDescent="0.25">
      <c r="I106" s="124"/>
      <c r="J106" s="124"/>
      <c r="K106" s="124"/>
      <c r="L106" s="124"/>
    </row>
    <row r="107" spans="9:12" x14ac:dyDescent="0.25">
      <c r="I107" s="124"/>
      <c r="J107" s="124"/>
      <c r="K107" s="124"/>
      <c r="L107" s="124"/>
    </row>
    <row r="108" spans="9:12" x14ac:dyDescent="0.25">
      <c r="I108" s="124"/>
      <c r="J108" s="124"/>
      <c r="K108" s="124"/>
      <c r="L108" s="124"/>
    </row>
    <row r="109" spans="9:12" x14ac:dyDescent="0.25">
      <c r="I109" s="124"/>
      <c r="J109" s="124"/>
      <c r="K109" s="124"/>
      <c r="L109" s="124"/>
    </row>
    <row r="110" spans="9:12" x14ac:dyDescent="0.25">
      <c r="I110" s="124"/>
      <c r="J110" s="124"/>
      <c r="K110" s="124"/>
      <c r="L110" s="124"/>
    </row>
    <row r="111" spans="9:12" x14ac:dyDescent="0.25">
      <c r="I111" s="124"/>
      <c r="J111" s="124"/>
      <c r="K111" s="124"/>
      <c r="L111" s="124"/>
    </row>
    <row r="112" spans="9:12" x14ac:dyDescent="0.25">
      <c r="I112" s="124"/>
      <c r="J112" s="124"/>
      <c r="K112" s="124"/>
      <c r="L112" s="124"/>
    </row>
    <row r="113" spans="9:12" x14ac:dyDescent="0.25">
      <c r="I113" s="124"/>
      <c r="J113" s="124"/>
      <c r="K113" s="124"/>
      <c r="L113" s="124"/>
    </row>
    <row r="114" spans="9:12" x14ac:dyDescent="0.25">
      <c r="I114" s="124"/>
      <c r="J114" s="124"/>
      <c r="K114" s="124"/>
      <c r="L114" s="124"/>
    </row>
    <row r="115" spans="9:12" x14ac:dyDescent="0.25">
      <c r="I115" s="124"/>
      <c r="J115" s="124"/>
      <c r="K115" s="124"/>
      <c r="L115" s="124"/>
    </row>
    <row r="116" spans="9:12" x14ac:dyDescent="0.25">
      <c r="I116" s="124"/>
      <c r="J116" s="124"/>
      <c r="K116" s="124"/>
      <c r="L116" s="124"/>
    </row>
    <row r="117" spans="9:12" x14ac:dyDescent="0.25">
      <c r="I117" s="124"/>
      <c r="J117" s="124"/>
      <c r="K117" s="124"/>
      <c r="L117" s="124"/>
    </row>
    <row r="118" spans="9:12" x14ac:dyDescent="0.25">
      <c r="I118" s="124"/>
      <c r="J118" s="124"/>
      <c r="K118" s="124"/>
      <c r="L118" s="124"/>
    </row>
    <row r="119" spans="9:12" x14ac:dyDescent="0.25">
      <c r="I119" s="124"/>
      <c r="J119" s="124"/>
      <c r="K119" s="124"/>
      <c r="L119" s="124"/>
    </row>
    <row r="120" spans="9:12" x14ac:dyDescent="0.25">
      <c r="I120" s="124"/>
      <c r="J120" s="124"/>
      <c r="K120" s="124"/>
      <c r="L120" s="124"/>
    </row>
    <row r="121" spans="9:12" x14ac:dyDescent="0.25">
      <c r="I121" s="124"/>
      <c r="J121" s="124"/>
      <c r="K121" s="124"/>
      <c r="L121" s="124"/>
    </row>
    <row r="122" spans="9:12" x14ac:dyDescent="0.25">
      <c r="I122" s="124"/>
      <c r="J122" s="124"/>
      <c r="K122" s="124"/>
      <c r="L122" s="124"/>
    </row>
    <row r="123" spans="9:12" x14ac:dyDescent="0.25">
      <c r="I123" s="124"/>
      <c r="J123" s="124"/>
      <c r="K123" s="124"/>
      <c r="L123" s="124"/>
    </row>
    <row r="124" spans="9:12" x14ac:dyDescent="0.25">
      <c r="I124" s="124"/>
      <c r="J124" s="124"/>
      <c r="K124" s="124"/>
      <c r="L124" s="124"/>
    </row>
    <row r="125" spans="9:12" x14ac:dyDescent="0.25">
      <c r="I125" s="124"/>
      <c r="J125" s="124"/>
      <c r="K125" s="124"/>
      <c r="L125" s="124"/>
    </row>
    <row r="126" spans="9:12" x14ac:dyDescent="0.25">
      <c r="I126" s="124"/>
      <c r="J126" s="124"/>
      <c r="K126" s="124"/>
      <c r="L126" s="124"/>
    </row>
    <row r="127" spans="9:12" x14ac:dyDescent="0.25">
      <c r="I127" s="124"/>
      <c r="J127" s="124"/>
      <c r="K127" s="124"/>
      <c r="L127" s="124"/>
    </row>
    <row r="128" spans="9:12"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sheetData>
  <mergeCells count="2">
    <mergeCell ref="A1:N1"/>
    <mergeCell ref="A2:N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76"/>
  <sheetViews>
    <sheetView topLeftCell="A33" zoomScale="85" zoomScaleNormal="85" workbookViewId="0">
      <selection activeCell="A2" sqref="A2:D14"/>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3.14062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5" customFormat="1" ht="31.5" x14ac:dyDescent="0.25">
      <c r="A1" s="985" t="s">
        <v>45</v>
      </c>
      <c r="B1" s="985"/>
      <c r="C1" s="985"/>
      <c r="D1" s="985"/>
      <c r="E1" s="985"/>
      <c r="F1" s="985"/>
      <c r="G1" s="985"/>
      <c r="H1" s="985"/>
      <c r="I1" s="985"/>
      <c r="J1" s="985"/>
      <c r="K1" s="985"/>
      <c r="L1" s="985"/>
      <c r="M1" s="985"/>
      <c r="N1" s="985"/>
    </row>
    <row r="2" spans="1:16" s="85" customFormat="1" ht="18.75" x14ac:dyDescent="0.25">
      <c r="A2" s="986" t="s">
        <v>66</v>
      </c>
      <c r="B2" s="986"/>
      <c r="C2" s="986"/>
      <c r="D2" s="986"/>
      <c r="E2" s="986"/>
      <c r="F2" s="986"/>
      <c r="G2" s="986"/>
      <c r="H2" s="986"/>
      <c r="I2" s="986"/>
      <c r="J2" s="986"/>
      <c r="K2" s="986"/>
      <c r="L2" s="986"/>
      <c r="M2" s="986"/>
      <c r="N2" s="986"/>
    </row>
    <row r="3" spans="1:16" s="85" customFormat="1" ht="60" x14ac:dyDescent="0.25">
      <c r="A3" s="724" t="s">
        <v>0</v>
      </c>
      <c r="B3" s="725" t="s">
        <v>5</v>
      </c>
      <c r="C3" s="725" t="s">
        <v>10</v>
      </c>
      <c r="D3" s="726" t="s">
        <v>8</v>
      </c>
      <c r="E3" s="726" t="s">
        <v>13</v>
      </c>
      <c r="F3" s="727" t="s">
        <v>34</v>
      </c>
      <c r="G3" s="726" t="s">
        <v>41</v>
      </c>
      <c r="H3" s="726" t="s">
        <v>2</v>
      </c>
      <c r="I3" s="726" t="s">
        <v>3</v>
      </c>
      <c r="J3" s="725" t="s">
        <v>9</v>
      </c>
      <c r="K3" s="725" t="s">
        <v>1</v>
      </c>
      <c r="L3" s="725" t="s">
        <v>4</v>
      </c>
      <c r="M3" s="725" t="s">
        <v>12</v>
      </c>
      <c r="N3" s="727" t="s">
        <v>11</v>
      </c>
    </row>
    <row r="4" spans="1:16" s="85" customFormat="1" x14ac:dyDescent="0.25">
      <c r="A4" s="305">
        <v>44228</v>
      </c>
      <c r="B4" s="243" t="s">
        <v>146</v>
      </c>
      <c r="C4" s="243"/>
      <c r="D4" s="244"/>
      <c r="E4" s="703"/>
      <c r="F4" s="703"/>
      <c r="G4" s="703">
        <v>0</v>
      </c>
      <c r="H4" s="244"/>
      <c r="I4" s="244"/>
      <c r="J4" s="242"/>
      <c r="K4" s="200"/>
      <c r="L4" s="200"/>
      <c r="M4" s="200"/>
      <c r="N4" s="201"/>
    </row>
    <row r="5" spans="1:16" s="23" customFormat="1" ht="18.75" customHeight="1" x14ac:dyDescent="0.25">
      <c r="A5" s="278">
        <v>44230</v>
      </c>
      <c r="B5" s="279" t="s">
        <v>76</v>
      </c>
      <c r="C5" s="279" t="s">
        <v>51</v>
      </c>
      <c r="D5" s="420" t="s">
        <v>14</v>
      </c>
      <c r="E5" s="286"/>
      <c r="F5" s="286">
        <v>120000</v>
      </c>
      <c r="G5" s="281">
        <f>G4-E5+F5</f>
        <v>120000</v>
      </c>
      <c r="H5" s="682"/>
      <c r="I5" s="683"/>
      <c r="J5" s="435" t="s">
        <v>188</v>
      </c>
      <c r="K5" s="683"/>
      <c r="L5" s="683"/>
      <c r="M5" s="426"/>
      <c r="N5" s="684"/>
    </row>
    <row r="6" spans="1:16" s="97" customFormat="1" x14ac:dyDescent="0.25">
      <c r="A6" s="217">
        <v>44230</v>
      </c>
      <c r="B6" s="218" t="s">
        <v>114</v>
      </c>
      <c r="C6" s="218" t="s">
        <v>119</v>
      </c>
      <c r="D6" s="218" t="s">
        <v>14</v>
      </c>
      <c r="E6" s="209">
        <v>20000</v>
      </c>
      <c r="F6" s="227"/>
      <c r="G6" s="719">
        <f t="shared" ref="G6:G33" si="0">G5-E6+F6</f>
        <v>100000</v>
      </c>
      <c r="H6" s="321" t="s">
        <v>42</v>
      </c>
      <c r="I6" s="435" t="s">
        <v>188</v>
      </c>
      <c r="J6" s="435" t="s">
        <v>188</v>
      </c>
      <c r="K6" s="214"/>
      <c r="L6" s="218"/>
      <c r="M6" s="230"/>
      <c r="N6" s="231"/>
    </row>
    <row r="7" spans="1:16" x14ac:dyDescent="0.25">
      <c r="A7" s="217">
        <v>44230</v>
      </c>
      <c r="B7" s="216" t="s">
        <v>115</v>
      </c>
      <c r="C7" s="218" t="s">
        <v>119</v>
      </c>
      <c r="D7" s="218" t="s">
        <v>53</v>
      </c>
      <c r="E7" s="273">
        <v>20000</v>
      </c>
      <c r="F7" s="227"/>
      <c r="G7" s="735">
        <f t="shared" si="0"/>
        <v>80000</v>
      </c>
      <c r="H7" s="321" t="s">
        <v>54</v>
      </c>
      <c r="I7" s="435" t="s">
        <v>188</v>
      </c>
      <c r="J7" s="435" t="s">
        <v>188</v>
      </c>
      <c r="K7" s="215"/>
      <c r="L7" s="216"/>
      <c r="M7" s="216"/>
      <c r="N7" s="218"/>
    </row>
    <row r="8" spans="1:16" x14ac:dyDescent="0.25">
      <c r="A8" s="217">
        <v>44230</v>
      </c>
      <c r="B8" s="216" t="s">
        <v>116</v>
      </c>
      <c r="C8" s="218" t="s">
        <v>119</v>
      </c>
      <c r="D8" s="218" t="s">
        <v>53</v>
      </c>
      <c r="E8" s="273">
        <v>20000</v>
      </c>
      <c r="F8" s="227"/>
      <c r="G8" s="735">
        <f t="shared" si="0"/>
        <v>60000</v>
      </c>
      <c r="H8" s="321" t="s">
        <v>99</v>
      </c>
      <c r="I8" s="435" t="s">
        <v>188</v>
      </c>
      <c r="J8" s="435" t="s">
        <v>188</v>
      </c>
      <c r="K8" s="215"/>
      <c r="L8" s="216"/>
      <c r="M8" s="216"/>
      <c r="N8" s="218"/>
    </row>
    <row r="9" spans="1:16" x14ac:dyDescent="0.25">
      <c r="A9" s="217">
        <v>44230</v>
      </c>
      <c r="B9" s="216" t="s">
        <v>117</v>
      </c>
      <c r="C9" s="218" t="s">
        <v>119</v>
      </c>
      <c r="D9" s="216" t="s">
        <v>93</v>
      </c>
      <c r="E9" s="227">
        <v>25000</v>
      </c>
      <c r="F9" s="227"/>
      <c r="G9" s="735">
        <f t="shared" si="0"/>
        <v>35000</v>
      </c>
      <c r="H9" s="321" t="s">
        <v>71</v>
      </c>
      <c r="I9" s="435" t="s">
        <v>188</v>
      </c>
      <c r="J9" s="435" t="s">
        <v>188</v>
      </c>
      <c r="K9" s="215"/>
      <c r="L9" s="216"/>
      <c r="M9" s="216"/>
      <c r="N9" s="218"/>
    </row>
    <row r="10" spans="1:16" x14ac:dyDescent="0.25">
      <c r="A10" s="217">
        <v>44230</v>
      </c>
      <c r="B10" s="216" t="s">
        <v>118</v>
      </c>
      <c r="C10" s="218" t="s">
        <v>119</v>
      </c>
      <c r="D10" s="216" t="s">
        <v>93</v>
      </c>
      <c r="E10" s="227">
        <v>25000</v>
      </c>
      <c r="F10" s="227"/>
      <c r="G10" s="735">
        <f t="shared" si="0"/>
        <v>10000</v>
      </c>
      <c r="H10" s="321" t="s">
        <v>72</v>
      </c>
      <c r="I10" s="435" t="s">
        <v>188</v>
      </c>
      <c r="J10" s="435" t="s">
        <v>188</v>
      </c>
      <c r="K10" s="215"/>
      <c r="L10" s="216"/>
      <c r="M10" s="216"/>
      <c r="N10" s="218"/>
    </row>
    <row r="11" spans="1:16" x14ac:dyDescent="0.25">
      <c r="A11" s="217">
        <v>44230</v>
      </c>
      <c r="B11" s="216" t="s">
        <v>186</v>
      </c>
      <c r="C11" s="218" t="s">
        <v>119</v>
      </c>
      <c r="D11" s="218" t="s">
        <v>94</v>
      </c>
      <c r="E11" s="226">
        <v>10000</v>
      </c>
      <c r="F11" s="226"/>
      <c r="G11" s="735">
        <f t="shared" si="0"/>
        <v>0</v>
      </c>
      <c r="H11" s="321" t="s">
        <v>120</v>
      </c>
      <c r="I11" s="435" t="s">
        <v>188</v>
      </c>
      <c r="J11" s="435" t="s">
        <v>188</v>
      </c>
      <c r="K11" s="215"/>
      <c r="L11" s="216"/>
      <c r="M11" s="216"/>
      <c r="N11" s="218"/>
    </row>
    <row r="12" spans="1:16" x14ac:dyDescent="0.25">
      <c r="A12" s="796">
        <v>44235</v>
      </c>
      <c r="B12" s="279" t="s">
        <v>76</v>
      </c>
      <c r="C12" s="279" t="s">
        <v>51</v>
      </c>
      <c r="D12" s="420" t="s">
        <v>14</v>
      </c>
      <c r="E12" s="865"/>
      <c r="F12" s="286">
        <f>SUM(F4:F11)</f>
        <v>120000</v>
      </c>
      <c r="G12" s="281">
        <f t="shared" si="0"/>
        <v>120000</v>
      </c>
      <c r="H12" s="866"/>
      <c r="I12" s="429" t="s">
        <v>365</v>
      </c>
      <c r="J12" s="429"/>
      <c r="K12" s="280"/>
      <c r="L12" s="280"/>
      <c r="M12" s="280"/>
      <c r="N12" s="279"/>
      <c r="O12" s="164"/>
      <c r="P12" s="164"/>
    </row>
    <row r="13" spans="1:16" x14ac:dyDescent="0.25">
      <c r="A13" s="796">
        <v>44235</v>
      </c>
      <c r="B13" s="279" t="s">
        <v>76</v>
      </c>
      <c r="C13" s="279" t="s">
        <v>51</v>
      </c>
      <c r="D13" s="420" t="s">
        <v>14</v>
      </c>
      <c r="E13" s="777"/>
      <c r="F13" s="780">
        <v>30000</v>
      </c>
      <c r="G13" s="281">
        <f>G12-E13+F13</f>
        <v>150000</v>
      </c>
      <c r="H13" s="682"/>
      <c r="I13" s="429" t="s">
        <v>366</v>
      </c>
      <c r="J13" s="437"/>
      <c r="K13" s="280"/>
      <c r="L13" s="280"/>
      <c r="M13" s="280"/>
      <c r="N13" s="279"/>
      <c r="O13" s="164"/>
      <c r="P13" s="164"/>
    </row>
    <row r="14" spans="1:16" x14ac:dyDescent="0.25">
      <c r="A14" s="257">
        <v>44235</v>
      </c>
      <c r="B14" s="216" t="s">
        <v>114</v>
      </c>
      <c r="C14" s="218" t="s">
        <v>119</v>
      </c>
      <c r="D14" s="218" t="s">
        <v>14</v>
      </c>
      <c r="E14" s="269">
        <v>20000</v>
      </c>
      <c r="F14" s="269"/>
      <c r="G14" s="735">
        <f t="shared" si="0"/>
        <v>130000</v>
      </c>
      <c r="H14" s="321" t="s">
        <v>42</v>
      </c>
      <c r="I14" s="435" t="s">
        <v>365</v>
      </c>
      <c r="J14" s="734"/>
      <c r="K14" s="215"/>
      <c r="L14" s="216"/>
      <c r="M14" s="216"/>
      <c r="N14" s="218"/>
      <c r="O14" s="507"/>
      <c r="P14" s="507"/>
    </row>
    <row r="15" spans="1:16" x14ac:dyDescent="0.25">
      <c r="A15" s="257">
        <v>44235</v>
      </c>
      <c r="B15" s="216" t="s">
        <v>115</v>
      </c>
      <c r="C15" s="218" t="s">
        <v>119</v>
      </c>
      <c r="D15" s="216" t="s">
        <v>53</v>
      </c>
      <c r="E15" s="227">
        <v>20000</v>
      </c>
      <c r="F15" s="227"/>
      <c r="G15" s="735">
        <f t="shared" si="0"/>
        <v>110000</v>
      </c>
      <c r="H15" s="321" t="s">
        <v>54</v>
      </c>
      <c r="I15" s="435" t="s">
        <v>365</v>
      </c>
      <c r="J15" s="734"/>
      <c r="K15" s="215"/>
      <c r="L15" s="216"/>
      <c r="M15" s="216"/>
      <c r="N15" s="218"/>
      <c r="O15" s="164"/>
      <c r="P15" s="164"/>
    </row>
    <row r="16" spans="1:16" x14ac:dyDescent="0.25">
      <c r="A16" s="257">
        <v>44235</v>
      </c>
      <c r="B16" s="216" t="s">
        <v>116</v>
      </c>
      <c r="C16" s="218" t="s">
        <v>119</v>
      </c>
      <c r="D16" s="216" t="s">
        <v>53</v>
      </c>
      <c r="E16" s="227">
        <v>20000</v>
      </c>
      <c r="F16" s="227"/>
      <c r="G16" s="735">
        <f t="shared" si="0"/>
        <v>90000</v>
      </c>
      <c r="H16" s="321" t="s">
        <v>99</v>
      </c>
      <c r="I16" s="435" t="s">
        <v>365</v>
      </c>
      <c r="J16" s="734"/>
      <c r="K16" s="215"/>
      <c r="L16" s="216"/>
      <c r="M16" s="216"/>
      <c r="N16" s="218"/>
      <c r="O16" s="164"/>
      <c r="P16" s="164"/>
    </row>
    <row r="17" spans="1:14" x14ac:dyDescent="0.25">
      <c r="A17" s="257">
        <v>44235</v>
      </c>
      <c r="B17" s="216" t="s">
        <v>117</v>
      </c>
      <c r="C17" s="218" t="s">
        <v>119</v>
      </c>
      <c r="D17" s="218" t="s">
        <v>93</v>
      </c>
      <c r="E17" s="227">
        <v>25000</v>
      </c>
      <c r="F17" s="227"/>
      <c r="G17" s="735">
        <f t="shared" si="0"/>
        <v>65000</v>
      </c>
      <c r="H17" s="321" t="s">
        <v>71</v>
      </c>
      <c r="I17" s="435" t="s">
        <v>365</v>
      </c>
      <c r="J17" s="734"/>
      <c r="K17" s="215"/>
      <c r="L17" s="216"/>
      <c r="M17" s="216"/>
      <c r="N17" s="218"/>
    </row>
    <row r="18" spans="1:14" x14ac:dyDescent="0.25">
      <c r="A18" s="257">
        <v>44235</v>
      </c>
      <c r="B18" s="530" t="s">
        <v>118</v>
      </c>
      <c r="C18" s="218" t="s">
        <v>119</v>
      </c>
      <c r="D18" s="530" t="s">
        <v>93</v>
      </c>
      <c r="E18" s="461">
        <v>25000</v>
      </c>
      <c r="F18" s="227"/>
      <c r="G18" s="735">
        <f t="shared" si="0"/>
        <v>40000</v>
      </c>
      <c r="H18" s="216" t="s">
        <v>72</v>
      </c>
      <c r="I18" s="435" t="s">
        <v>365</v>
      </c>
      <c r="J18" s="322"/>
      <c r="K18" s="216"/>
      <c r="L18" s="216"/>
      <c r="M18" s="216"/>
      <c r="N18" s="218"/>
    </row>
    <row r="19" spans="1:14" x14ac:dyDescent="0.25">
      <c r="A19" s="257">
        <v>44235</v>
      </c>
      <c r="B19" s="237" t="s">
        <v>186</v>
      </c>
      <c r="C19" s="218" t="s">
        <v>119</v>
      </c>
      <c r="D19" s="699" t="s">
        <v>94</v>
      </c>
      <c r="E19" s="226">
        <v>10000</v>
      </c>
      <c r="F19" s="226"/>
      <c r="G19" s="735">
        <f t="shared" si="0"/>
        <v>30000</v>
      </c>
      <c r="H19" s="216" t="s">
        <v>120</v>
      </c>
      <c r="I19" s="435" t="s">
        <v>365</v>
      </c>
      <c r="J19" s="734"/>
      <c r="K19" s="215"/>
      <c r="L19" s="216"/>
      <c r="M19" s="216"/>
      <c r="N19" s="218"/>
    </row>
    <row r="20" spans="1:14" x14ac:dyDescent="0.25">
      <c r="A20" s="257">
        <v>44235</v>
      </c>
      <c r="B20" s="218" t="s">
        <v>221</v>
      </c>
      <c r="C20" s="218" t="s">
        <v>119</v>
      </c>
      <c r="D20" s="294" t="s">
        <v>14</v>
      </c>
      <c r="E20" s="240">
        <v>6000</v>
      </c>
      <c r="F20" s="227"/>
      <c r="G20" s="735">
        <f t="shared" si="0"/>
        <v>24000</v>
      </c>
      <c r="H20" s="235" t="s">
        <v>42</v>
      </c>
      <c r="I20" s="435" t="s">
        <v>366</v>
      </c>
      <c r="J20" s="215"/>
      <c r="K20" s="215"/>
      <c r="L20" s="215"/>
      <c r="M20" s="215"/>
      <c r="N20" s="214"/>
    </row>
    <row r="21" spans="1:14" x14ac:dyDescent="0.25">
      <c r="A21" s="257">
        <v>44235</v>
      </c>
      <c r="B21" s="709" t="s">
        <v>222</v>
      </c>
      <c r="C21" s="218" t="s">
        <v>119</v>
      </c>
      <c r="D21" s="216" t="s">
        <v>53</v>
      </c>
      <c r="E21" s="269">
        <v>6000</v>
      </c>
      <c r="F21" s="269"/>
      <c r="G21" s="735">
        <f t="shared" si="0"/>
        <v>18000</v>
      </c>
      <c r="H21" s="216" t="s">
        <v>54</v>
      </c>
      <c r="I21" s="435" t="s">
        <v>366</v>
      </c>
      <c r="J21" s="734"/>
      <c r="K21" s="215"/>
      <c r="L21" s="216"/>
      <c r="M21" s="216"/>
      <c r="N21" s="218"/>
    </row>
    <row r="22" spans="1:14" x14ac:dyDescent="0.25">
      <c r="A22" s="257">
        <v>44235</v>
      </c>
      <c r="B22" s="709" t="s">
        <v>223</v>
      </c>
      <c r="C22" s="218" t="s">
        <v>119</v>
      </c>
      <c r="D22" s="216" t="s">
        <v>53</v>
      </c>
      <c r="E22" s="227">
        <v>6000</v>
      </c>
      <c r="F22" s="227"/>
      <c r="G22" s="735">
        <f t="shared" si="0"/>
        <v>12000</v>
      </c>
      <c r="H22" s="216" t="s">
        <v>99</v>
      </c>
      <c r="I22" s="435" t="s">
        <v>366</v>
      </c>
      <c r="J22" s="734"/>
      <c r="K22" s="215"/>
      <c r="L22" s="216"/>
      <c r="M22" s="216"/>
      <c r="N22" s="218"/>
    </row>
    <row r="23" spans="1:14" x14ac:dyDescent="0.25">
      <c r="A23" s="257">
        <v>44235</v>
      </c>
      <c r="B23" s="709" t="s">
        <v>224</v>
      </c>
      <c r="C23" s="218" t="s">
        <v>119</v>
      </c>
      <c r="D23" s="216" t="s">
        <v>93</v>
      </c>
      <c r="E23" s="226">
        <v>6000</v>
      </c>
      <c r="F23" s="226"/>
      <c r="G23" s="735">
        <f t="shared" si="0"/>
        <v>6000</v>
      </c>
      <c r="H23" s="216" t="s">
        <v>71</v>
      </c>
      <c r="I23" s="435" t="s">
        <v>366</v>
      </c>
      <c r="J23" s="734"/>
      <c r="K23" s="215"/>
      <c r="L23" s="216"/>
      <c r="M23" s="216"/>
      <c r="N23" s="218"/>
    </row>
    <row r="24" spans="1:14" x14ac:dyDescent="0.25">
      <c r="A24" s="257">
        <v>44235</v>
      </c>
      <c r="B24" s="218" t="s">
        <v>225</v>
      </c>
      <c r="C24" s="218" t="s">
        <v>119</v>
      </c>
      <c r="D24" s="218" t="s">
        <v>93</v>
      </c>
      <c r="E24" s="503">
        <v>6000</v>
      </c>
      <c r="F24" s="226"/>
      <c r="G24" s="735">
        <f t="shared" si="0"/>
        <v>0</v>
      </c>
      <c r="H24" s="235" t="s">
        <v>72</v>
      </c>
      <c r="I24" s="435" t="s">
        <v>366</v>
      </c>
      <c r="J24" s="322"/>
      <c r="K24" s="216"/>
      <c r="L24" s="216"/>
      <c r="M24" s="216"/>
      <c r="N24" s="218"/>
    </row>
    <row r="25" spans="1:14" x14ac:dyDescent="0.25">
      <c r="A25" s="278">
        <v>44244</v>
      </c>
      <c r="B25" s="279" t="s">
        <v>76</v>
      </c>
      <c r="C25" s="279" t="s">
        <v>51</v>
      </c>
      <c r="D25" s="279" t="s">
        <v>14</v>
      </c>
      <c r="E25" s="871"/>
      <c r="F25" s="286">
        <v>140000</v>
      </c>
      <c r="G25" s="281">
        <f t="shared" si="0"/>
        <v>140000</v>
      </c>
      <c r="H25" s="792"/>
      <c r="I25" s="425" t="s">
        <v>502</v>
      </c>
      <c r="J25" s="425"/>
      <c r="K25" s="280"/>
      <c r="L25" s="280"/>
      <c r="M25" s="280"/>
      <c r="N25" s="279"/>
    </row>
    <row r="26" spans="1:14" x14ac:dyDescent="0.25">
      <c r="A26" s="278">
        <v>44244</v>
      </c>
      <c r="B26" s="279" t="s">
        <v>354</v>
      </c>
      <c r="C26" s="279" t="s">
        <v>51</v>
      </c>
      <c r="D26" s="279" t="s">
        <v>14</v>
      </c>
      <c r="E26" s="871"/>
      <c r="F26" s="780">
        <v>6000</v>
      </c>
      <c r="G26" s="281">
        <f t="shared" si="0"/>
        <v>146000</v>
      </c>
      <c r="H26" s="280"/>
      <c r="I26" s="279"/>
      <c r="J26" s="425"/>
      <c r="K26" s="280"/>
      <c r="L26" s="280"/>
      <c r="M26" s="280"/>
      <c r="N26" s="279"/>
    </row>
    <row r="27" spans="1:14" x14ac:dyDescent="0.25">
      <c r="A27" s="48">
        <v>44244</v>
      </c>
      <c r="B27" s="216" t="s">
        <v>114</v>
      </c>
      <c r="C27" s="216" t="s">
        <v>119</v>
      </c>
      <c r="D27" s="216" t="s">
        <v>14</v>
      </c>
      <c r="E27" s="227">
        <v>20000</v>
      </c>
      <c r="F27" s="227"/>
      <c r="G27" s="735">
        <f t="shared" si="0"/>
        <v>126000</v>
      </c>
      <c r="H27" s="216" t="s">
        <v>42</v>
      </c>
      <c r="I27" s="297" t="s">
        <v>502</v>
      </c>
      <c r="J27" s="734"/>
      <c r="K27" s="215"/>
      <c r="L27" s="216"/>
      <c r="M27" s="216"/>
      <c r="N27" s="218"/>
    </row>
    <row r="28" spans="1:14" x14ac:dyDescent="0.25">
      <c r="A28" s="48">
        <v>44244</v>
      </c>
      <c r="B28" s="216" t="s">
        <v>115</v>
      </c>
      <c r="C28" s="216" t="s">
        <v>119</v>
      </c>
      <c r="D28" s="216" t="s">
        <v>53</v>
      </c>
      <c r="E28" s="227">
        <v>20000</v>
      </c>
      <c r="F28" s="227"/>
      <c r="G28" s="735">
        <f t="shared" si="0"/>
        <v>106000</v>
      </c>
      <c r="H28" s="216" t="s">
        <v>54</v>
      </c>
      <c r="I28" s="297" t="s">
        <v>502</v>
      </c>
      <c r="J28" s="734"/>
      <c r="K28" s="215"/>
      <c r="L28" s="216"/>
      <c r="M28" s="216"/>
      <c r="N28" s="218"/>
    </row>
    <row r="29" spans="1:14" x14ac:dyDescent="0.25">
      <c r="A29" s="48">
        <v>44244</v>
      </c>
      <c r="B29" s="216" t="s">
        <v>116</v>
      </c>
      <c r="C29" s="216" t="s">
        <v>119</v>
      </c>
      <c r="D29" s="216" t="s">
        <v>53</v>
      </c>
      <c r="E29" s="227">
        <v>20000</v>
      </c>
      <c r="F29" s="227"/>
      <c r="G29" s="735">
        <f t="shared" si="0"/>
        <v>86000</v>
      </c>
      <c r="H29" s="216" t="s">
        <v>99</v>
      </c>
      <c r="I29" s="297" t="s">
        <v>502</v>
      </c>
      <c r="J29" s="734"/>
      <c r="K29" s="215"/>
      <c r="L29" s="216"/>
      <c r="M29" s="216"/>
      <c r="N29" s="218"/>
    </row>
    <row r="30" spans="1:14" x14ac:dyDescent="0.25">
      <c r="A30" s="48">
        <v>44244</v>
      </c>
      <c r="B30" s="216" t="s">
        <v>117</v>
      </c>
      <c r="C30" s="216" t="s">
        <v>119</v>
      </c>
      <c r="D30" s="216" t="s">
        <v>93</v>
      </c>
      <c r="E30" s="226">
        <v>25000</v>
      </c>
      <c r="F30" s="226"/>
      <c r="G30" s="735">
        <f t="shared" si="0"/>
        <v>61000</v>
      </c>
      <c r="H30" s="216" t="s">
        <v>71</v>
      </c>
      <c r="I30" s="297" t="s">
        <v>502</v>
      </c>
      <c r="J30" s="734"/>
      <c r="K30" s="215"/>
      <c r="L30" s="216"/>
      <c r="M30" s="216"/>
      <c r="N30" s="218"/>
    </row>
    <row r="31" spans="1:14" x14ac:dyDescent="0.25">
      <c r="A31" s="48">
        <v>44244</v>
      </c>
      <c r="B31" s="218" t="s">
        <v>118</v>
      </c>
      <c r="C31" s="216" t="s">
        <v>119</v>
      </c>
      <c r="D31" s="218" t="s">
        <v>93</v>
      </c>
      <c r="E31" s="467">
        <v>25000</v>
      </c>
      <c r="F31" s="227"/>
      <c r="G31" s="735">
        <f t="shared" si="0"/>
        <v>36000</v>
      </c>
      <c r="H31" s="235" t="s">
        <v>72</v>
      </c>
      <c r="I31" s="297" t="s">
        <v>502</v>
      </c>
      <c r="J31" s="322"/>
      <c r="K31" s="216"/>
      <c r="L31" s="216"/>
      <c r="M31" s="216"/>
      <c r="N31" s="218"/>
    </row>
    <row r="32" spans="1:14" x14ac:dyDescent="0.25">
      <c r="A32" s="48">
        <v>44244</v>
      </c>
      <c r="B32" s="218" t="s">
        <v>355</v>
      </c>
      <c r="C32" s="216" t="s">
        <v>119</v>
      </c>
      <c r="D32" s="218" t="s">
        <v>94</v>
      </c>
      <c r="E32" s="269">
        <v>10000</v>
      </c>
      <c r="F32" s="269"/>
      <c r="G32" s="735">
        <f t="shared" si="0"/>
        <v>26000</v>
      </c>
      <c r="H32" s="235" t="s">
        <v>120</v>
      </c>
      <c r="I32" s="297" t="s">
        <v>502</v>
      </c>
      <c r="J32" s="322"/>
      <c r="K32" s="216"/>
      <c r="L32" s="216"/>
      <c r="M32" s="216"/>
      <c r="N32" s="218"/>
    </row>
    <row r="33" spans="1:14" x14ac:dyDescent="0.25">
      <c r="A33" s="48">
        <v>44247</v>
      </c>
      <c r="B33" s="530" t="s">
        <v>400</v>
      </c>
      <c r="C33" s="530" t="s">
        <v>119</v>
      </c>
      <c r="D33" s="530" t="s">
        <v>93</v>
      </c>
      <c r="E33" s="461">
        <v>20000</v>
      </c>
      <c r="F33" s="269"/>
      <c r="G33" s="735">
        <f t="shared" si="0"/>
        <v>6000</v>
      </c>
      <c r="H33" s="216" t="s">
        <v>446</v>
      </c>
      <c r="I33" s="297" t="s">
        <v>502</v>
      </c>
      <c r="J33" s="322"/>
      <c r="K33" s="216"/>
      <c r="L33" s="216"/>
      <c r="M33" s="216"/>
      <c r="N33" s="218"/>
    </row>
    <row r="34" spans="1:14" x14ac:dyDescent="0.25">
      <c r="A34" s="316">
        <v>44247</v>
      </c>
      <c r="B34" s="216" t="s">
        <v>401</v>
      </c>
      <c r="C34" s="216" t="s">
        <v>119</v>
      </c>
      <c r="D34" s="216" t="s">
        <v>93</v>
      </c>
      <c r="E34" s="226">
        <v>6000</v>
      </c>
      <c r="F34" s="226"/>
      <c r="G34" s="735">
        <f>G33-E34+F34</f>
        <v>0</v>
      </c>
      <c r="H34" s="216" t="s">
        <v>446</v>
      </c>
      <c r="I34" s="794"/>
      <c r="J34" s="322"/>
      <c r="K34" s="216"/>
      <c r="L34" s="216"/>
      <c r="M34" s="216"/>
      <c r="N34" s="218"/>
    </row>
    <row r="35" spans="1:14" x14ac:dyDescent="0.25">
      <c r="A35" s="278">
        <v>44249</v>
      </c>
      <c r="B35" s="279" t="s">
        <v>76</v>
      </c>
      <c r="C35" s="279" t="s">
        <v>51</v>
      </c>
      <c r="D35" s="420" t="s">
        <v>14</v>
      </c>
      <c r="E35" s="884"/>
      <c r="F35" s="286">
        <v>140000</v>
      </c>
      <c r="G35" s="281">
        <f t="shared" ref="G35:G47" si="1">G34-E35+F35</f>
        <v>140000</v>
      </c>
      <c r="H35" s="792"/>
      <c r="I35" s="279" t="s">
        <v>550</v>
      </c>
      <c r="J35" s="425"/>
      <c r="K35" s="280"/>
      <c r="L35" s="280"/>
      <c r="M35" s="280"/>
      <c r="N35" s="279"/>
    </row>
    <row r="36" spans="1:14" x14ac:dyDescent="0.25">
      <c r="A36" s="48">
        <v>44249</v>
      </c>
      <c r="B36" s="216" t="s">
        <v>117</v>
      </c>
      <c r="C36" s="216" t="s">
        <v>119</v>
      </c>
      <c r="D36" s="233" t="s">
        <v>93</v>
      </c>
      <c r="E36" s="269">
        <v>25000</v>
      </c>
      <c r="F36" s="269"/>
      <c r="G36" s="735">
        <f t="shared" si="1"/>
        <v>115000</v>
      </c>
      <c r="H36" s="235" t="s">
        <v>72</v>
      </c>
      <c r="I36" s="530" t="s">
        <v>550</v>
      </c>
      <c r="J36" s="322"/>
      <c r="K36" s="216"/>
      <c r="L36" s="216"/>
      <c r="M36" s="216"/>
      <c r="N36" s="218"/>
    </row>
    <row r="37" spans="1:14" x14ac:dyDescent="0.25">
      <c r="A37" s="48">
        <v>44249</v>
      </c>
      <c r="B37" s="216" t="s">
        <v>118</v>
      </c>
      <c r="C37" s="216" t="s">
        <v>119</v>
      </c>
      <c r="D37" s="233" t="s">
        <v>93</v>
      </c>
      <c r="E37" s="226">
        <v>25000</v>
      </c>
      <c r="F37" s="226"/>
      <c r="G37" s="735">
        <f t="shared" si="1"/>
        <v>90000</v>
      </c>
      <c r="H37" s="235" t="s">
        <v>71</v>
      </c>
      <c r="I37" s="530" t="s">
        <v>550</v>
      </c>
      <c r="J37" s="322"/>
      <c r="K37" s="216"/>
      <c r="L37" s="216"/>
      <c r="M37" s="216"/>
      <c r="N37" s="218"/>
    </row>
    <row r="38" spans="1:14" x14ac:dyDescent="0.25">
      <c r="A38" s="48">
        <v>44249</v>
      </c>
      <c r="B38" s="216" t="s">
        <v>115</v>
      </c>
      <c r="C38" s="216" t="s">
        <v>119</v>
      </c>
      <c r="D38" s="233" t="s">
        <v>53</v>
      </c>
      <c r="E38" s="227">
        <v>20000</v>
      </c>
      <c r="F38" s="719"/>
      <c r="G38" s="735">
        <f t="shared" si="1"/>
        <v>70000</v>
      </c>
      <c r="H38" s="235" t="s">
        <v>54</v>
      </c>
      <c r="I38" s="530" t="s">
        <v>550</v>
      </c>
      <c r="J38" s="734"/>
      <c r="K38" s="215"/>
      <c r="L38" s="216"/>
      <c r="M38" s="216"/>
      <c r="N38" s="218"/>
    </row>
    <row r="39" spans="1:14" x14ac:dyDescent="0.25">
      <c r="A39" s="48">
        <v>44249</v>
      </c>
      <c r="B39" s="216" t="s">
        <v>116</v>
      </c>
      <c r="C39" s="216" t="s">
        <v>119</v>
      </c>
      <c r="D39" s="233" t="s">
        <v>53</v>
      </c>
      <c r="E39" s="269">
        <v>20000</v>
      </c>
      <c r="F39" s="730"/>
      <c r="G39" s="735">
        <f t="shared" si="1"/>
        <v>50000</v>
      </c>
      <c r="H39" s="235" t="s">
        <v>99</v>
      </c>
      <c r="I39" s="530" t="s">
        <v>550</v>
      </c>
      <c r="J39" s="734"/>
      <c r="K39" s="215"/>
      <c r="L39" s="216"/>
      <c r="M39" s="216"/>
      <c r="N39" s="218"/>
    </row>
    <row r="40" spans="1:14" x14ac:dyDescent="0.25">
      <c r="A40" s="48">
        <v>44249</v>
      </c>
      <c r="B40" s="216" t="s">
        <v>444</v>
      </c>
      <c r="C40" s="216" t="s">
        <v>119</v>
      </c>
      <c r="D40" s="233" t="s">
        <v>93</v>
      </c>
      <c r="E40" s="226">
        <v>15000</v>
      </c>
      <c r="F40" s="735"/>
      <c r="G40" s="735">
        <f t="shared" si="1"/>
        <v>35000</v>
      </c>
      <c r="H40" s="235" t="s">
        <v>446</v>
      </c>
      <c r="I40" s="530" t="s">
        <v>550</v>
      </c>
      <c r="J40" s="734"/>
      <c r="K40" s="215"/>
      <c r="L40" s="216"/>
      <c r="M40" s="216"/>
      <c r="N40" s="218"/>
    </row>
    <row r="41" spans="1:14" x14ac:dyDescent="0.25">
      <c r="A41" s="48">
        <v>44249</v>
      </c>
      <c r="B41" s="142" t="s">
        <v>444</v>
      </c>
      <c r="C41" s="216" t="s">
        <v>119</v>
      </c>
      <c r="D41" s="233" t="s">
        <v>93</v>
      </c>
      <c r="E41" s="227">
        <v>30000</v>
      </c>
      <c r="F41" s="227"/>
      <c r="G41" s="735">
        <f t="shared" si="1"/>
        <v>5000</v>
      </c>
      <c r="H41" s="235" t="s">
        <v>446</v>
      </c>
      <c r="I41" s="530" t="s">
        <v>550</v>
      </c>
      <c r="J41" s="734"/>
      <c r="K41" s="215"/>
      <c r="L41" s="216"/>
      <c r="M41" s="216"/>
      <c r="N41" s="218"/>
    </row>
    <row r="42" spans="1:14" x14ac:dyDescent="0.25">
      <c r="A42" s="903">
        <v>44250</v>
      </c>
      <c r="B42" s="904" t="s">
        <v>76</v>
      </c>
      <c r="C42" s="792" t="s">
        <v>51</v>
      </c>
      <c r="D42" s="878" t="s">
        <v>14</v>
      </c>
      <c r="E42" s="286"/>
      <c r="F42" s="286">
        <v>100000</v>
      </c>
      <c r="G42" s="286">
        <f t="shared" si="1"/>
        <v>105000</v>
      </c>
      <c r="H42" s="792"/>
      <c r="I42" s="280"/>
      <c r="J42" s="287"/>
      <c r="K42" s="280"/>
      <c r="L42" s="280"/>
      <c r="M42" s="280"/>
      <c r="N42" s="279"/>
    </row>
    <row r="43" spans="1:14" x14ac:dyDescent="0.25">
      <c r="A43" s="899">
        <v>44250</v>
      </c>
      <c r="B43" s="142" t="s">
        <v>114</v>
      </c>
      <c r="C43" s="235" t="s">
        <v>119</v>
      </c>
      <c r="D43" s="728" t="s">
        <v>14</v>
      </c>
      <c r="E43" s="818">
        <v>20000</v>
      </c>
      <c r="F43" s="818"/>
      <c r="G43" s="719">
        <f t="shared" si="1"/>
        <v>85000</v>
      </c>
      <c r="H43" s="728" t="s">
        <v>42</v>
      </c>
      <c r="I43" s="819"/>
      <c r="J43" s="820"/>
      <c r="K43" s="819"/>
      <c r="L43" s="728"/>
      <c r="M43" s="728"/>
      <c r="N43" s="821"/>
    </row>
    <row r="44" spans="1:14" x14ac:dyDescent="0.25">
      <c r="A44" s="899">
        <v>44250</v>
      </c>
      <c r="B44" s="142" t="s">
        <v>355</v>
      </c>
      <c r="C44" s="235" t="s">
        <v>119</v>
      </c>
      <c r="D44" s="728" t="s">
        <v>94</v>
      </c>
      <c r="E44" s="729">
        <v>10000</v>
      </c>
      <c r="F44" s="729"/>
      <c r="G44" s="719">
        <f t="shared" si="1"/>
        <v>75000</v>
      </c>
      <c r="H44" s="216" t="s">
        <v>120</v>
      </c>
      <c r="I44" s="215"/>
      <c r="J44" s="700"/>
      <c r="K44" s="215"/>
      <c r="L44" s="216"/>
      <c r="M44" s="216"/>
      <c r="N44" s="218"/>
    </row>
    <row r="45" spans="1:14" x14ac:dyDescent="0.25">
      <c r="A45" s="899">
        <v>44253</v>
      </c>
      <c r="B45" s="142" t="s">
        <v>115</v>
      </c>
      <c r="C45" s="235" t="s">
        <v>119</v>
      </c>
      <c r="D45" s="728" t="s">
        <v>53</v>
      </c>
      <c r="E45" s="729">
        <v>10000</v>
      </c>
      <c r="F45" s="729"/>
      <c r="G45" s="719">
        <f t="shared" si="1"/>
        <v>65000</v>
      </c>
      <c r="H45" s="216" t="s">
        <v>54</v>
      </c>
      <c r="I45" s="215"/>
      <c r="J45" s="700"/>
      <c r="K45" s="215"/>
      <c r="L45" s="216"/>
      <c r="M45" s="216"/>
      <c r="N45" s="218"/>
    </row>
    <row r="46" spans="1:14" x14ac:dyDescent="0.25">
      <c r="A46" s="899">
        <v>44254</v>
      </c>
      <c r="B46" s="142" t="s">
        <v>118</v>
      </c>
      <c r="C46" s="235" t="s">
        <v>119</v>
      </c>
      <c r="D46" s="216" t="s">
        <v>93</v>
      </c>
      <c r="E46" s="227">
        <v>10000</v>
      </c>
      <c r="F46" s="227"/>
      <c r="G46" s="719">
        <f t="shared" si="1"/>
        <v>55000</v>
      </c>
      <c r="H46" s="216" t="s">
        <v>72</v>
      </c>
      <c r="I46" s="215"/>
      <c r="J46" s="214"/>
      <c r="K46" s="215"/>
      <c r="L46" s="216"/>
      <c r="M46" s="216"/>
      <c r="N46" s="218"/>
    </row>
    <row r="47" spans="1:14" ht="15.75" thickBot="1" x14ac:dyDescent="0.3">
      <c r="A47" s="899">
        <v>44254</v>
      </c>
      <c r="B47" s="142" t="s">
        <v>444</v>
      </c>
      <c r="C47" s="235" t="s">
        <v>119</v>
      </c>
      <c r="D47" s="216" t="s">
        <v>93</v>
      </c>
      <c r="E47" s="226">
        <v>30000</v>
      </c>
      <c r="F47" s="226"/>
      <c r="G47" s="735">
        <f t="shared" si="1"/>
        <v>25000</v>
      </c>
      <c r="H47" s="216" t="s">
        <v>446</v>
      </c>
      <c r="I47" s="215"/>
      <c r="J47" s="214"/>
      <c r="K47" s="215"/>
      <c r="L47" s="216"/>
      <c r="M47" s="216"/>
      <c r="N47" s="218"/>
    </row>
    <row r="48" spans="1:14" ht="15.75" thickBot="1" x14ac:dyDescent="0.3">
      <c r="A48" s="264"/>
      <c r="B48" s="142"/>
      <c r="C48" s="235"/>
      <c r="D48" s="233"/>
      <c r="E48" s="900">
        <f>SUM(E4:E47)</f>
        <v>631000</v>
      </c>
      <c r="F48" s="901">
        <f>SUM(F4:F47)</f>
        <v>656000</v>
      </c>
      <c r="G48" s="902">
        <f>F48-E48</f>
        <v>25000</v>
      </c>
      <c r="H48" s="235"/>
      <c r="I48" s="215"/>
      <c r="J48" s="215"/>
      <c r="K48" s="215"/>
      <c r="L48" s="216"/>
      <c r="M48" s="216"/>
      <c r="N48" s="218"/>
    </row>
    <row r="49" spans="1:14" x14ac:dyDescent="0.25">
      <c r="A49"/>
      <c r="B49"/>
      <c r="G49" s="923"/>
      <c r="H49" s="756"/>
      <c r="I49" s="756"/>
      <c r="J49" s="756"/>
      <c r="K49" s="756"/>
      <c r="L49" s="107"/>
      <c r="M49" s="107"/>
      <c r="N49" s="706"/>
    </row>
    <row r="50" spans="1:14" ht="18.75" x14ac:dyDescent="0.3">
      <c r="A50"/>
      <c r="B50"/>
      <c r="C50" s="144"/>
      <c r="D50" s="757"/>
      <c r="G50" s="923"/>
      <c r="H50" s="756"/>
      <c r="I50" s="756"/>
      <c r="J50" s="756"/>
      <c r="K50" s="756"/>
      <c r="L50" s="107"/>
      <c r="M50" s="107"/>
      <c r="N50" s="706"/>
    </row>
    <row r="51" spans="1:14" x14ac:dyDescent="0.25">
      <c r="A51"/>
      <c r="B51"/>
      <c r="C51"/>
      <c r="G51" s="923"/>
      <c r="H51" s="756"/>
      <c r="I51" s="756"/>
      <c r="J51" s="756"/>
      <c r="K51" s="756"/>
      <c r="L51" s="107"/>
      <c r="M51" s="107"/>
      <c r="N51" s="706"/>
    </row>
    <row r="52" spans="1:14" ht="18.75" x14ac:dyDescent="0.3">
      <c r="A52"/>
      <c r="B52" s="144"/>
      <c r="C52" s="144"/>
      <c r="G52" s="923"/>
      <c r="H52" s="756"/>
      <c r="I52" s="756"/>
      <c r="J52" s="756"/>
      <c r="K52" s="756"/>
      <c r="L52" s="107"/>
      <c r="M52" s="107"/>
      <c r="N52" s="706"/>
    </row>
    <row r="53" spans="1:14" x14ac:dyDescent="0.25">
      <c r="A53" s="159"/>
      <c r="B53" s="159"/>
      <c r="C53"/>
      <c r="G53" s="923"/>
      <c r="L53" s="107"/>
      <c r="M53" s="107"/>
      <c r="N53" s="706"/>
    </row>
    <row r="54" spans="1:14" x14ac:dyDescent="0.25">
      <c r="A54" s="822"/>
      <c r="B54" s="823"/>
      <c r="C54"/>
      <c r="G54" s="923"/>
      <c r="L54" s="107"/>
      <c r="M54" s="107"/>
      <c r="N54" s="706"/>
    </row>
    <row r="55" spans="1:14" x14ac:dyDescent="0.25">
      <c r="A55" s="824"/>
      <c r="B55" s="924"/>
      <c r="C55"/>
      <c r="G55" s="923"/>
      <c r="L55" s="107"/>
      <c r="M55" s="107"/>
      <c r="N55" s="706"/>
    </row>
    <row r="56" spans="1:14" x14ac:dyDescent="0.25">
      <c r="A56" s="824"/>
      <c r="B56" s="924"/>
      <c r="C56"/>
      <c r="G56" s="923"/>
      <c r="L56" s="107"/>
      <c r="M56" s="107"/>
      <c r="N56" s="706"/>
    </row>
    <row r="57" spans="1:14" x14ac:dyDescent="0.25">
      <c r="A57" s="824"/>
      <c r="B57" s="825"/>
      <c r="C57" s="184"/>
      <c r="G57" s="923"/>
    </row>
    <row r="58" spans="1:14" x14ac:dyDescent="0.25">
      <c r="A58" s="824"/>
      <c r="B58" s="924"/>
      <c r="C58"/>
      <c r="G58" s="923"/>
    </row>
    <row r="59" spans="1:14" x14ac:dyDescent="0.25">
      <c r="A59" s="824">
        <v>4</v>
      </c>
      <c r="B59" s="824"/>
      <c r="C59"/>
      <c r="F59" s="27">
        <v>100000</v>
      </c>
      <c r="G59" s="923">
        <f t="shared" ref="G59:G66" si="2">G58-E59+F59</f>
        <v>100000</v>
      </c>
    </row>
    <row r="60" spans="1:14" x14ac:dyDescent="0.25">
      <c r="A60"/>
      <c r="B60" s="518"/>
      <c r="C60"/>
      <c r="E60" s="27">
        <v>30000</v>
      </c>
      <c r="G60" s="923">
        <f t="shared" si="2"/>
        <v>70000</v>
      </c>
    </row>
    <row r="61" spans="1:14" x14ac:dyDescent="0.25">
      <c r="E61" s="27">
        <v>10000</v>
      </c>
      <c r="G61" s="923">
        <f t="shared" si="2"/>
        <v>60000</v>
      </c>
    </row>
    <row r="62" spans="1:14" x14ac:dyDescent="0.25">
      <c r="E62" s="27">
        <v>25000</v>
      </c>
      <c r="G62" s="923">
        <f t="shared" si="2"/>
        <v>35000</v>
      </c>
    </row>
    <row r="63" spans="1:14" x14ac:dyDescent="0.25">
      <c r="E63" s="27">
        <v>25000</v>
      </c>
      <c r="G63" s="923">
        <f t="shared" si="2"/>
        <v>10000</v>
      </c>
    </row>
    <row r="64" spans="1:14" x14ac:dyDescent="0.25">
      <c r="E64" s="27">
        <v>10000</v>
      </c>
      <c r="G64" s="923">
        <f t="shared" si="2"/>
        <v>0</v>
      </c>
    </row>
    <row r="65" spans="1:7" x14ac:dyDescent="0.25">
      <c r="G65" s="923">
        <f t="shared" si="2"/>
        <v>0</v>
      </c>
    </row>
    <row r="66" spans="1:7" x14ac:dyDescent="0.25">
      <c r="A66"/>
      <c r="B66"/>
      <c r="C66" s="455"/>
      <c r="G66" s="923">
        <f t="shared" si="2"/>
        <v>0</v>
      </c>
    </row>
    <row r="67" spans="1:7" x14ac:dyDescent="0.25">
      <c r="A67" s="936" t="s">
        <v>528</v>
      </c>
      <c r="B67" t="s">
        <v>533</v>
      </c>
      <c r="C67" s="939"/>
      <c r="D67" s="939"/>
      <c r="E67" s="939"/>
      <c r="F67" s="939"/>
      <c r="G67" s="939"/>
    </row>
    <row r="68" spans="1:7" x14ac:dyDescent="0.25">
      <c r="A68" s="289" t="s">
        <v>54</v>
      </c>
      <c r="B68" s="940">
        <v>96000</v>
      </c>
    </row>
    <row r="69" spans="1:7" x14ac:dyDescent="0.25">
      <c r="A69" s="289" t="s">
        <v>120</v>
      </c>
      <c r="B69" s="940">
        <v>40000</v>
      </c>
    </row>
    <row r="70" spans="1:7" x14ac:dyDescent="0.25">
      <c r="A70" s="289" t="s">
        <v>71</v>
      </c>
      <c r="B70" s="940">
        <v>106000</v>
      </c>
    </row>
    <row r="71" spans="1:7" x14ac:dyDescent="0.25">
      <c r="A71" s="289" t="s">
        <v>446</v>
      </c>
      <c r="B71" s="940">
        <v>101000</v>
      </c>
    </row>
    <row r="72" spans="1:7" x14ac:dyDescent="0.25">
      <c r="A72" s="289" t="s">
        <v>72</v>
      </c>
      <c r="B72" s="940">
        <v>116000</v>
      </c>
    </row>
    <row r="73" spans="1:7" x14ac:dyDescent="0.25">
      <c r="A73" s="289" t="s">
        <v>42</v>
      </c>
      <c r="B73" s="940">
        <v>86000</v>
      </c>
    </row>
    <row r="74" spans="1:7" x14ac:dyDescent="0.25">
      <c r="A74" s="289" t="s">
        <v>99</v>
      </c>
      <c r="B74" s="940">
        <v>86000</v>
      </c>
    </row>
    <row r="75" spans="1:7" x14ac:dyDescent="0.25">
      <c r="A75" s="289" t="s">
        <v>529</v>
      </c>
      <c r="B75" s="940"/>
    </row>
    <row r="76" spans="1:7" x14ac:dyDescent="0.25">
      <c r="A76" s="289" t="s">
        <v>530</v>
      </c>
      <c r="B76" s="940">
        <v>631000</v>
      </c>
    </row>
  </sheetData>
  <autoFilter ref="A1:N11"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Data Analysis</vt:lpstr>
      <vt:lpstr>Personal Recieved</vt:lpstr>
      <vt:lpstr>Personal Costs</vt:lpstr>
      <vt:lpstr>Total Expenses</vt:lpstr>
      <vt:lpstr>UGX Cash Box  February</vt:lpstr>
      <vt:lpstr>USD-cash box Feb.</vt:lpstr>
      <vt:lpstr>Balance UGX</vt:lpstr>
      <vt:lpstr>Balance USD</vt:lpstr>
      <vt:lpstr>Bank reconciliation UGX</vt:lpstr>
      <vt:lpstr>Bank reconciliation-Operational</vt:lpstr>
      <vt:lpstr>Bank reconciliation USD</vt:lpstr>
      <vt:lpstr>Feb. cash desk closing</vt:lpstr>
      <vt:lpstr>Augustus</vt:lpstr>
      <vt:lpstr>Mary</vt:lpstr>
      <vt:lpstr>Lydia</vt:lpstr>
      <vt:lpstr>Advances</vt:lpstr>
      <vt:lpstr>i45</vt:lpstr>
      <vt:lpstr>i49</vt:lpstr>
      <vt:lpstr>i67</vt:lpstr>
      <vt:lpstr>Guard</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2021-03-15T08:27:42Z</cp:lastPrinted>
  <dcterms:created xsi:type="dcterms:W3CDTF">2016-05-26T14:51:01Z</dcterms:created>
  <dcterms:modified xsi:type="dcterms:W3CDTF">2021-03-15T08:36:20Z</dcterms:modified>
</cp:coreProperties>
</file>