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0\Reports 2020\Monthly reports\Finance reports\"/>
    </mc:Choice>
  </mc:AlternateContent>
  <xr:revisionPtr revIDLastSave="0" documentId="13_ncr:1_{55D06452-3E7A-4418-A155-11AD3F494387}" xr6:coauthVersionLast="37" xr6:coauthVersionMax="45" xr10:uidLastSave="{00000000-0000-0000-0000-000000000000}"/>
  <bookViews>
    <workbookView xWindow="0" yWindow="0" windowWidth="20490" windowHeight="7245" tabRatio="862" activeTab="2" xr2:uid="{00000000-000D-0000-FFFF-FFFF00000000}"/>
  </bookViews>
  <sheets>
    <sheet name="Personal Costs" sheetId="229" r:id="rId1"/>
    <sheet name="Data Analysis" sheetId="230" r:id="rId2"/>
    <sheet name="Total Expenses" sheetId="49" r:id="rId3"/>
    <sheet name="Personal Received" sheetId="227" r:id="rId4"/>
    <sheet name="UGX Cash Box November" sheetId="63" r:id="rId5"/>
    <sheet name="USD-cash box Nov." sheetId="116" r:id="rId6"/>
    <sheet name="Balance UGX" sheetId="55" r:id="rId7"/>
    <sheet name="Balance USD" sheetId="143" r:id="rId8"/>
    <sheet name="Bank reconciliation UGX" sheetId="56" r:id="rId9"/>
    <sheet name="Bank reconciliation USD" sheetId="52" r:id="rId10"/>
    <sheet name="Nov. cash desk closing" sheetId="176" r:id="rId11"/>
    <sheet name="Augustus" sheetId="162" r:id="rId12"/>
    <sheet name="Mary" sheetId="209" r:id="rId13"/>
    <sheet name="Lydia" sheetId="80" r:id="rId14"/>
    <sheet name="Advances" sheetId="216" r:id="rId15"/>
    <sheet name="i45" sheetId="199" r:id="rId16"/>
    <sheet name="i67" sheetId="202" r:id="rId17"/>
    <sheet name="Guard" sheetId="205" r:id="rId18"/>
    <sheet name="Airtime summary" sheetId="194" r:id="rId19"/>
  </sheets>
  <definedNames>
    <definedName name="_xlnm._FilterDatabase" localSheetId="18" hidden="1">'Airtime summary'!$A$1:$N$11</definedName>
    <definedName name="_xlnm._FilterDatabase" localSheetId="15" hidden="1">'i45'!$A$1:$N$212</definedName>
    <definedName name="_xlnm._FilterDatabase" localSheetId="13" hidden="1">Lydia!$A$1:$N$18</definedName>
    <definedName name="_xlnm._FilterDatabase" localSheetId="2" hidden="1">'Total Expenses'!$A$2:$N$434</definedName>
    <definedName name="_xlnm._FilterDatabase" localSheetId="4" hidden="1">'UGX Cash Box November'!$A$2:$N$238</definedName>
    <definedName name="_xlnm._FilterDatabase" localSheetId="5" hidden="1">'USD-cash box Nov.'!$A$3:$S$4</definedName>
  </definedNames>
  <calcPr calcId="162913"/>
  <pivotCaches>
    <pivotCache cacheId="16" r:id="rId20"/>
    <pivotCache cacheId="19" r:id="rId21"/>
    <pivotCache cacheId="24" r:id="rId22"/>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3" i="176" l="1"/>
  <c r="G373" i="49"/>
  <c r="G370" i="49"/>
  <c r="G371" i="49"/>
  <c r="G372" i="49"/>
  <c r="G374" i="49"/>
  <c r="G375" i="49"/>
  <c r="G376" i="49"/>
  <c r="G377" i="49"/>
  <c r="G378" i="49"/>
  <c r="G379" i="49"/>
  <c r="G380" i="49"/>
  <c r="G381" i="49"/>
  <c r="G382" i="49"/>
  <c r="G383" i="49"/>
  <c r="G384" i="49"/>
  <c r="G430" i="49"/>
  <c r="G428" i="49"/>
  <c r="G429" i="49"/>
  <c r="G431" i="49"/>
  <c r="G432" i="49"/>
  <c r="G433" i="49"/>
  <c r="E434" i="49"/>
  <c r="G80" i="80"/>
  <c r="G81" i="80"/>
  <c r="G82" i="80"/>
  <c r="G83" i="80"/>
  <c r="G84" i="80"/>
  <c r="G14" i="143"/>
  <c r="G27" i="162"/>
  <c r="G20" i="162"/>
  <c r="G21" i="162"/>
  <c r="G22" i="162"/>
  <c r="G23" i="162"/>
  <c r="G24" i="162"/>
  <c r="G25" i="162"/>
  <c r="G26" i="162"/>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s="1"/>
  <c r="G103" i="63" s="1"/>
  <c r="G104" i="63" s="1"/>
  <c r="G105" i="63" s="1"/>
  <c r="G106" i="63" s="1"/>
  <c r="G107" i="63" s="1"/>
  <c r="G108" i="63" s="1"/>
  <c r="G109" i="63" s="1"/>
  <c r="G110" i="63" s="1"/>
  <c r="G111" i="63" s="1"/>
  <c r="G112" i="63" s="1"/>
  <c r="G113" i="63" s="1"/>
  <c r="G114" i="63" s="1"/>
  <c r="G115" i="63" s="1"/>
  <c r="G116" i="63" s="1"/>
  <c r="G117" i="63" s="1"/>
  <c r="G118" i="63" s="1"/>
  <c r="G119" i="63" s="1"/>
  <c r="G120" i="63" s="1"/>
  <c r="G121" i="63" s="1"/>
  <c r="G122" i="63" s="1"/>
  <c r="G123" i="63" s="1"/>
  <c r="G124" i="63" s="1"/>
  <c r="G125" i="63" s="1"/>
  <c r="G126" i="63" s="1"/>
  <c r="G127" i="63" s="1"/>
  <c r="G128" i="63" s="1"/>
  <c r="G129" i="63" s="1"/>
  <c r="G130" i="63" s="1"/>
  <c r="G131" i="63" s="1"/>
  <c r="G132" i="63" s="1"/>
  <c r="G133" i="63" s="1"/>
  <c r="G134" i="63" s="1"/>
  <c r="G135" i="63" s="1"/>
  <c r="G136" i="63" s="1"/>
  <c r="G137" i="63" s="1"/>
  <c r="G138" i="63" s="1"/>
  <c r="G139" i="63" s="1"/>
  <c r="G140" i="63" s="1"/>
  <c r="G141" i="63" s="1"/>
  <c r="G5" i="162"/>
  <c r="G6" i="162"/>
  <c r="G7" i="162"/>
  <c r="G8" i="162"/>
  <c r="G9" i="162"/>
  <c r="G10" i="162"/>
  <c r="G11" i="162"/>
  <c r="G12" i="162"/>
  <c r="G13" i="162"/>
  <c r="G14" i="162"/>
  <c r="G15" i="162"/>
  <c r="G16" i="162"/>
  <c r="G17" i="162"/>
  <c r="G18" i="162"/>
  <c r="G19" i="162"/>
  <c r="F36" i="162"/>
  <c r="E36" i="162"/>
  <c r="G28" i="162"/>
  <c r="G29" i="162"/>
  <c r="G30" i="162"/>
  <c r="G31" i="162"/>
  <c r="G32" i="162"/>
  <c r="G33" i="162"/>
  <c r="G34" i="162"/>
  <c r="G35" i="162"/>
  <c r="D22" i="55"/>
  <c r="F142" i="63"/>
  <c r="E142" i="63"/>
  <c r="G142" i="63"/>
  <c r="H18" i="55"/>
  <c r="F18" i="55"/>
  <c r="G12" i="55"/>
  <c r="H12" i="55"/>
  <c r="D12" i="55"/>
  <c r="G41" i="194"/>
  <c r="I8" i="55"/>
  <c r="H8" i="55"/>
  <c r="E85" i="80"/>
  <c r="G85" i="80"/>
  <c r="H4" i="55"/>
  <c r="C2" i="55"/>
  <c r="E212" i="49"/>
  <c r="D25" i="52"/>
  <c r="E144" i="49"/>
  <c r="G18" i="49"/>
  <c r="G22" i="49"/>
  <c r="G21" i="49"/>
  <c r="G20" i="49"/>
  <c r="G19" i="49"/>
  <c r="D34" i="56"/>
  <c r="F185" i="202"/>
  <c r="G185" i="202"/>
  <c r="H6" i="55"/>
  <c r="H5" i="55"/>
  <c r="H3" i="55"/>
  <c r="G36" i="162"/>
  <c r="H2" i="55"/>
  <c r="G4" i="55"/>
  <c r="G2" i="55"/>
  <c r="C6" i="55"/>
  <c r="C5" i="55"/>
  <c r="C4" i="55"/>
  <c r="C3" i="55"/>
  <c r="M11" i="216"/>
  <c r="F85" i="80"/>
  <c r="G3" i="49"/>
  <c r="G4" i="49"/>
  <c r="G5" i="49"/>
  <c r="G6" i="49"/>
  <c r="G7" i="49"/>
  <c r="G8" i="49"/>
  <c r="G9" i="49"/>
  <c r="G10" i="49"/>
  <c r="G11" i="49"/>
  <c r="G12" i="49"/>
  <c r="G13" i="49"/>
  <c r="G14" i="49"/>
  <c r="G15" i="49"/>
  <c r="G16" i="49"/>
  <c r="G17"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34" i="49"/>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E185"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G137" i="202"/>
  <c r="G138" i="202"/>
  <c r="G139" i="202"/>
  <c r="G140" i="202"/>
  <c r="G141" i="202"/>
  <c r="G142" i="202"/>
  <c r="G143" i="202"/>
  <c r="G144" i="202"/>
  <c r="G145" i="202"/>
  <c r="G146" i="202"/>
  <c r="G147" i="202"/>
  <c r="G148" i="202"/>
  <c r="G149" i="202"/>
  <c r="G150" i="202"/>
  <c r="G151" i="202"/>
  <c r="G152" i="202"/>
  <c r="G153" i="202"/>
  <c r="G154" i="202"/>
  <c r="G155" i="202"/>
  <c r="G156" i="202"/>
  <c r="G157" i="202"/>
  <c r="G158" i="202"/>
  <c r="G159" i="202"/>
  <c r="G160" i="202"/>
  <c r="G161" i="202"/>
  <c r="G162" i="202"/>
  <c r="G163" i="202"/>
  <c r="G164" i="202"/>
  <c r="G165" i="202"/>
  <c r="G166" i="202"/>
  <c r="G167" i="202"/>
  <c r="G168" i="202"/>
  <c r="G169" i="202"/>
  <c r="G170" i="202"/>
  <c r="G171" i="202"/>
  <c r="G172" i="202"/>
  <c r="G173" i="202"/>
  <c r="G174" i="202"/>
  <c r="G175" i="202"/>
  <c r="G176" i="202"/>
  <c r="G177" i="202"/>
  <c r="G178" i="202"/>
  <c r="G179" i="202"/>
  <c r="G180" i="202"/>
  <c r="G181" i="202"/>
  <c r="G182" i="202"/>
  <c r="G183" i="202"/>
  <c r="G184" i="202"/>
  <c r="G180" i="199"/>
  <c r="F180" i="199"/>
  <c r="E180" i="199"/>
  <c r="G6" i="199"/>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170" i="199"/>
  <c r="G171" i="199"/>
  <c r="G172" i="199"/>
  <c r="G173" i="199"/>
  <c r="G174" i="199"/>
  <c r="G175" i="199"/>
  <c r="G176" i="199"/>
  <c r="G177" i="199"/>
  <c r="G178" i="199"/>
  <c r="G179" i="199"/>
  <c r="F41" i="194"/>
  <c r="E41" i="194"/>
  <c r="G7" i="202"/>
  <c r="G8" i="202"/>
  <c r="G9" i="202"/>
  <c r="G40" i="194"/>
  <c r="G39" i="194"/>
  <c r="G31" i="194"/>
  <c r="G32" i="194"/>
  <c r="G33" i="194"/>
  <c r="G34" i="194"/>
  <c r="G35" i="194"/>
  <c r="G36" i="194"/>
  <c r="G37" i="194"/>
  <c r="G38" i="194"/>
  <c r="G5" i="202"/>
  <c r="G6" i="202"/>
  <c r="G26" i="194"/>
  <c r="G27" i="194"/>
  <c r="G28" i="194"/>
  <c r="G29" i="194"/>
  <c r="G30" i="194"/>
  <c r="G25" i="194"/>
  <c r="G20" i="209"/>
  <c r="F20" i="209"/>
  <c r="E20" i="209"/>
  <c r="G11" i="194"/>
  <c r="G12" i="194"/>
  <c r="G13" i="194"/>
  <c r="G14" i="194"/>
  <c r="G15" i="194"/>
  <c r="G16" i="194"/>
  <c r="G5" i="194"/>
  <c r="G6" i="194"/>
  <c r="G7" i="194"/>
  <c r="G8" i="194"/>
  <c r="G9" i="194"/>
  <c r="G10" i="194"/>
  <c r="G17" i="194"/>
  <c r="G18" i="194"/>
  <c r="G19" i="194"/>
  <c r="G20" i="194"/>
  <c r="G21" i="194"/>
  <c r="G22" i="194"/>
  <c r="G23" i="194"/>
  <c r="G24" i="194"/>
  <c r="G15" i="209"/>
  <c r="G16" i="209"/>
  <c r="G17" i="209"/>
  <c r="G18" i="209"/>
  <c r="G19" i="209"/>
  <c r="K8" i="216"/>
  <c r="L8" i="216"/>
  <c r="L11" i="216"/>
  <c r="J11" i="216"/>
  <c r="K11" i="216"/>
  <c r="N11" i="216"/>
  <c r="I11" i="216"/>
  <c r="J8" i="216"/>
  <c r="M8" i="216"/>
  <c r="N8" i="216"/>
  <c r="I8" i="216"/>
  <c r="H8" i="216"/>
  <c r="C8" i="55"/>
  <c r="C7" i="55"/>
  <c r="C10" i="55"/>
  <c r="C18" i="55"/>
  <c r="C12" i="55"/>
  <c r="C13" i="55"/>
  <c r="C22" i="55"/>
  <c r="F107" i="80"/>
  <c r="E107" i="80"/>
  <c r="G107" i="80"/>
  <c r="H7" i="55"/>
  <c r="H10" i="55"/>
  <c r="H13" i="55"/>
  <c r="H22" i="55"/>
  <c r="H14" i="143"/>
  <c r="D14" i="143"/>
  <c r="C14" i="143"/>
  <c r="G17" i="55"/>
  <c r="G5" i="80"/>
  <c r="G6" i="80"/>
  <c r="G7" i="80"/>
  <c r="G8" i="80"/>
  <c r="K34" i="56"/>
  <c r="K25" i="52"/>
  <c r="F5" i="116"/>
  <c r="E5" i="116"/>
  <c r="G5" i="116"/>
  <c r="D13" i="55"/>
  <c r="E9" i="176"/>
  <c r="E14" i="176"/>
  <c r="E16" i="176"/>
  <c r="E6" i="176"/>
  <c r="E7" i="176"/>
  <c r="E8" i="176"/>
  <c r="E10" i="176"/>
  <c r="E11" i="176"/>
  <c r="E15" i="176"/>
  <c r="E17" i="176"/>
  <c r="E20" i="176"/>
  <c r="E22" i="176"/>
  <c r="H11" i="216"/>
  <c r="G5" i="209"/>
  <c r="G6" i="209"/>
  <c r="G7" i="209"/>
  <c r="G8" i="209"/>
  <c r="G9" i="209"/>
  <c r="G10" i="209"/>
  <c r="G11" i="209"/>
  <c r="G12" i="209"/>
  <c r="G13" i="209"/>
  <c r="G14" i="209"/>
  <c r="C20" i="143"/>
  <c r="C15" i="143"/>
  <c r="C12" i="143"/>
  <c r="C24" i="143"/>
  <c r="D15" i="143"/>
  <c r="D24" i="143"/>
  <c r="E12" i="143"/>
  <c r="G24" i="143"/>
  <c r="I3" i="143"/>
  <c r="F13" i="55"/>
  <c r="H15" i="143"/>
  <c r="H12" i="143"/>
  <c r="H20" i="143"/>
  <c r="H24" i="143"/>
  <c r="G15" i="143"/>
  <c r="G16" i="143"/>
  <c r="K22" i="143"/>
  <c r="I20" i="143"/>
  <c r="J20" i="143"/>
  <c r="F15" i="143"/>
  <c r="F16" i="143"/>
  <c r="D2" i="143"/>
  <c r="I2" i="143"/>
  <c r="I4" i="143"/>
  <c r="D5" i="143"/>
  <c r="I5" i="143"/>
  <c r="D6" i="143"/>
  <c r="I6" i="143"/>
  <c r="D7" i="143"/>
  <c r="I7" i="143"/>
  <c r="D8" i="143"/>
  <c r="I8" i="143"/>
  <c r="I9" i="143"/>
  <c r="I12" i="143"/>
  <c r="J12" i="143"/>
  <c r="D12" i="143"/>
  <c r="J10" i="143"/>
  <c r="J9" i="143"/>
  <c r="J8" i="143"/>
  <c r="J7" i="143"/>
  <c r="J6" i="143"/>
  <c r="J5" i="143"/>
  <c r="J4" i="143"/>
  <c r="J2" i="143"/>
  <c r="G13" i="55"/>
  <c r="J8" i="55"/>
  <c r="G17" i="205"/>
  <c r="K10" i="176"/>
  <c r="K6" i="176"/>
  <c r="K7" i="176"/>
  <c r="K8" i="176"/>
  <c r="K9" i="176"/>
  <c r="K20" i="176"/>
  <c r="K22" i="176"/>
  <c r="K23" i="176"/>
  <c r="K24" i="176"/>
  <c r="E24" i="176"/>
  <c r="D8" i="227"/>
  <c r="E14" i="143"/>
  <c r="M6" i="55"/>
  <c r="E6" i="55"/>
  <c r="C13" i="227"/>
  <c r="E7" i="55"/>
  <c r="E3" i="55"/>
  <c r="M2" i="55"/>
  <c r="E2" i="55"/>
  <c r="M7" i="55"/>
  <c r="D7" i="227"/>
  <c r="M4" i="55"/>
  <c r="D10" i="227"/>
  <c r="D5" i="227"/>
  <c r="E18" i="55"/>
  <c r="E12" i="55"/>
  <c r="E5" i="55"/>
  <c r="E4" i="55"/>
  <c r="D6" i="227"/>
  <c r="M5" i="55"/>
  <c r="D9" i="227"/>
  <c r="M3" i="55"/>
  <c r="D4" i="55" l="1"/>
  <c r="I4" i="55" s="1"/>
  <c r="J4" i="55" s="1"/>
  <c r="D2" i="55"/>
  <c r="I12" i="55"/>
  <c r="E13" i="55"/>
  <c r="D3" i="55"/>
  <c r="I3" i="55" s="1"/>
  <c r="J3" i="55" s="1"/>
  <c r="D5" i="55"/>
  <c r="I5" i="55" s="1"/>
  <c r="J5" i="55" s="1"/>
  <c r="D7" i="55"/>
  <c r="I7" i="55" s="1"/>
  <c r="J7" i="55" s="1"/>
  <c r="E10" i="55"/>
  <c r="E16" i="55" s="1"/>
  <c r="E22" i="55" s="1"/>
  <c r="I22" i="55" s="1"/>
  <c r="J22" i="55" s="1"/>
  <c r="M9" i="55"/>
  <c r="D18" i="55"/>
  <c r="I18" i="55" s="1"/>
  <c r="J18" i="55" s="1"/>
  <c r="E15" i="143"/>
  <c r="E18" i="143" s="1"/>
  <c r="E24" i="143" s="1"/>
  <c r="I24" i="143" s="1"/>
  <c r="J24" i="143" s="1"/>
  <c r="I14" i="143"/>
  <c r="D6" i="55"/>
  <c r="I6" i="55" s="1"/>
  <c r="J6" i="55" s="1"/>
  <c r="I15" i="143" l="1"/>
  <c r="J15" i="143" s="1"/>
  <c r="J14" i="143"/>
  <c r="I2" i="55"/>
  <c r="D10" i="55"/>
  <c r="I13" i="55"/>
  <c r="J13" i="55" s="1"/>
  <c r="J12" i="55"/>
  <c r="J2" i="55" l="1"/>
  <c r="I10" i="55"/>
  <c r="J10" i="55" s="1"/>
</calcChain>
</file>

<file path=xl/sharedStrings.xml><?xml version="1.0" encoding="utf-8"?>
<sst xmlns="http://schemas.openxmlformats.org/spreadsheetml/2006/main" count="9258" uniqueCount="623">
  <si>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</si>
  <si>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</si>
  <si>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</si>
  <si>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</si>
  <si>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</si>
  <si>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</si>
  <si>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</si>
  <si>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</si>
  <si>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</si>
  <si>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</si>
  <si>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</si>
  <si>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</si>
  <si>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</si>
  <si>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</si>
  <si>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</si>
  <si>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</si>
  <si>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</si>
  <si>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</si>
  <si>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</si>
  <si>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</si>
  <si>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</si>
  <si>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</si>
  <si>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</si>
  <si>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</si>
  <si>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</si>
  <si>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</si>
  <si>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</si>
  <si>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</si>
  <si>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</si>
  <si>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</si>
  <si>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</si>
  <si>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</si>
  <si>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</si>
  <si>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</si>
  <si>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</si>
  <si>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</si>
  <si>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</si>
  <si>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</si>
  <si>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</si>
  <si>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</si>
  <si>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</si>
  <si>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</si>
  <si>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</si>
  <si>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</si>
  <si>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</si>
  <si>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</si>
  <si>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</si>
  <si>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</si>
  <si>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</si>
  <si>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</si>
  <si>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</si>
  <si>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</si>
  <si>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</si>
  <si>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</si>
  <si>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</si>
  <si>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</si>
  <si>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</si>
  <si>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</si>
  <si>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</si>
  <si>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</si>
  <si>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</si>
  <si>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</si>
  <si>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</si>
  <si>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</si>
  <si>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</si>
  <si>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</si>
  <si>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</si>
  <si>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</si>
  <si>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</si>
  <si>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</si>
  <si>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</si>
  <si>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</si>
  <si>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</si>
  <si>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</si>
  <si>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</si>
  <si>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 xml:space="preserve">Personal balance </t>
  </si>
  <si>
    <t>i22</t>
  </si>
  <si>
    <t>i38</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</si>
  <si>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</si>
  <si>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</si>
  <si>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</si>
  <si>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</si>
  <si>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</si>
  <si>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</si>
  <si>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</si>
  <si>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</si>
  <si>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</si>
  <si>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</si>
  <si>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</si>
  <si>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</si>
  <si>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</si>
  <si>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</si>
  <si>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</si>
  <si>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</si>
  <si>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</si>
  <si>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</si>
  <si>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Services</t>
  </si>
  <si>
    <t>Office</t>
  </si>
  <si>
    <t>Bank Fees</t>
  </si>
  <si>
    <t>Office Materials</t>
  </si>
  <si>
    <t>Trust Building</t>
  </si>
  <si>
    <t>MONTH</t>
  </si>
  <si>
    <t>TRANSFERRED GRANTS TO ACCOUNT</t>
  </si>
  <si>
    <t xml:space="preserve">EXPENSES </t>
  </si>
  <si>
    <t>Office/Kyebando</t>
  </si>
  <si>
    <t>Mary</t>
  </si>
  <si>
    <t>Personal balance Legal-2</t>
  </si>
  <si>
    <t>Telephone</t>
  </si>
  <si>
    <t>Office/Bank</t>
  </si>
  <si>
    <t>List Of advanced salaries EAGLE Uganda 2020</t>
  </si>
  <si>
    <t>Given</t>
  </si>
  <si>
    <t>Paid</t>
  </si>
  <si>
    <t>Advance Received</t>
  </si>
  <si>
    <t>Transfer In</t>
  </si>
  <si>
    <t>Advance Paid</t>
  </si>
  <si>
    <t>Travel Subsistence</t>
  </si>
  <si>
    <t>Balance from July 2020</t>
  </si>
  <si>
    <t>Airtime for Lydia</t>
  </si>
  <si>
    <t>Airtime for Augustus</t>
  </si>
  <si>
    <t>Airtime for Mary</t>
  </si>
  <si>
    <t>Airtime for i45</t>
  </si>
  <si>
    <t>Airtime for i67</t>
  </si>
  <si>
    <t>Internal Transfer</t>
  </si>
  <si>
    <t>Rent &amp; Utilities</t>
  </si>
  <si>
    <t>Office/Makindye</t>
  </si>
  <si>
    <t>Office/Nsambya</t>
  </si>
  <si>
    <t>Office/Kasubi</t>
  </si>
  <si>
    <t>Personnel</t>
  </si>
  <si>
    <t>Team Building</t>
  </si>
  <si>
    <t>RWL</t>
  </si>
  <si>
    <t>Row Labels</t>
  </si>
  <si>
    <t>(blank)</t>
  </si>
  <si>
    <t>Grand Total</t>
  </si>
  <si>
    <t>Sum of spent in national currency (Ugx)</t>
  </si>
  <si>
    <t>Sum of Received</t>
  </si>
  <si>
    <t>Day Guard</t>
  </si>
  <si>
    <t>Oct_L_R3</t>
  </si>
  <si>
    <t>Airtime for Day Guard</t>
  </si>
  <si>
    <t>Office/FIA</t>
  </si>
  <si>
    <t>Balance from previous month (Sept 2020)</t>
  </si>
  <si>
    <t>Office/Old Kampala</t>
  </si>
  <si>
    <t>Busega/Kawempe</t>
  </si>
  <si>
    <t>Makindye/Nakulabye</t>
  </si>
  <si>
    <t>Office/Kawuku</t>
  </si>
  <si>
    <t>Balance from previous month Sept 2020)</t>
  </si>
  <si>
    <t>Insignificant small denominiation</t>
  </si>
  <si>
    <t>Medical Consulation fees</t>
  </si>
  <si>
    <t>Teambuilding</t>
  </si>
  <si>
    <t>Replacements to Kitchen water drainage</t>
  </si>
  <si>
    <t>Compound slashing &amp; maintenance</t>
  </si>
  <si>
    <t>Registration of 3 team members for the french class @20,000/=</t>
  </si>
  <si>
    <t>Team building</t>
  </si>
  <si>
    <t>Cheque clearance services</t>
  </si>
  <si>
    <t>2 pairs of ink catridges</t>
  </si>
  <si>
    <t>Antihill pestcide</t>
  </si>
  <si>
    <t>Repairs to prunning shear</t>
  </si>
  <si>
    <t>Globe clean services rcpt.no25097</t>
  </si>
  <si>
    <t>Local transport</t>
  </si>
  <si>
    <t>Nov_M_V1</t>
  </si>
  <si>
    <t>Nov_M_R1</t>
  </si>
  <si>
    <t>Nov_i67_V1</t>
  </si>
  <si>
    <t>Nov_i45_V1</t>
  </si>
  <si>
    <t>Nov_i67_V2</t>
  </si>
  <si>
    <t>Nov_i45_V2</t>
  </si>
  <si>
    <t>Nov_L_R1</t>
  </si>
  <si>
    <t>Nov_L_V1</t>
  </si>
  <si>
    <t>Nov_L_V2</t>
  </si>
  <si>
    <t>Nov_L_R2</t>
  </si>
  <si>
    <t>Dayguard</t>
  </si>
  <si>
    <t>Nov_L_R3</t>
  </si>
  <si>
    <t>Bank Ugx</t>
  </si>
  <si>
    <t>Nov_L_R5</t>
  </si>
  <si>
    <t>Nov_L_R6</t>
  </si>
  <si>
    <t>Nov_i45_V3</t>
  </si>
  <si>
    <t>Nov_L_V3</t>
  </si>
  <si>
    <t>Nov_L_R7</t>
  </si>
  <si>
    <t>Nov_i45_V4</t>
  </si>
  <si>
    <t>Nov_Aug_V1</t>
  </si>
  <si>
    <t>Nov_M_V2</t>
  </si>
  <si>
    <t>EAGLE UGANDA FINANCIAL REPORT NOVEMBER 2020</t>
  </si>
  <si>
    <t>Cash box Oct. 2020</t>
  </si>
  <si>
    <t>Mission budget 1 day</t>
  </si>
  <si>
    <t>November Cash Box 2020</t>
  </si>
  <si>
    <t>Nov_L_R4</t>
  </si>
  <si>
    <t>Balance from previous month (Oct) 2020</t>
  </si>
  <si>
    <t>FIA/Home</t>
  </si>
  <si>
    <t>Reimburement to project</t>
  </si>
  <si>
    <t>Home/Stage</t>
  </si>
  <si>
    <t>Kireka/Town</t>
  </si>
  <si>
    <t>Town/Nsambya</t>
  </si>
  <si>
    <t>Nsambya/Office</t>
  </si>
  <si>
    <t>Balance from previous month (Oct)20</t>
  </si>
  <si>
    <t>Bank/Container village</t>
  </si>
  <si>
    <t>Container Village/Namaganda Plaza</t>
  </si>
  <si>
    <t>Namaganda Plaza/Dewinton Road</t>
  </si>
  <si>
    <t>Dewinton Road/Bugolobi</t>
  </si>
  <si>
    <t>Bugolobi/Office</t>
  </si>
  <si>
    <t>Balance from previous month (Oct 2020)</t>
  </si>
  <si>
    <t>Makindye/Bulega</t>
  </si>
  <si>
    <t>Bulega/Nabweru</t>
  </si>
  <si>
    <t>Nabweru/Kawempe</t>
  </si>
  <si>
    <t>Nsambya/Zana</t>
  </si>
  <si>
    <t>Zana/Kalerwe</t>
  </si>
  <si>
    <t>Kalerwe/Naluvuule</t>
  </si>
  <si>
    <t>Office/Kisasi</t>
  </si>
  <si>
    <t>Kisasi/Mulago</t>
  </si>
  <si>
    <t>Mulago/Kazo</t>
  </si>
  <si>
    <t>Kazo/Nakulabye</t>
  </si>
  <si>
    <t>Office/Makerere</t>
  </si>
  <si>
    <t>makerere/Naalya</t>
  </si>
  <si>
    <t>Naalya/Katwe</t>
  </si>
  <si>
    <t>Katwe/Kasubi</t>
  </si>
  <si>
    <t>Kasubi/Kibuuye</t>
  </si>
  <si>
    <t>Kibuuye/Maganjo</t>
  </si>
  <si>
    <t>Maganja/Arua Park</t>
  </si>
  <si>
    <t>Office/Kasangati</t>
  </si>
  <si>
    <t>Kasangati/Nakulabye</t>
  </si>
  <si>
    <t>Nakulabye/Matugga</t>
  </si>
  <si>
    <t>Matugga/Mpererewe</t>
  </si>
  <si>
    <t>Nov_i45_V5</t>
  </si>
  <si>
    <t>Kawuku/Makindye</t>
  </si>
  <si>
    <t>Nakulabye/Kawempe</t>
  </si>
  <si>
    <t>Mission budget topup</t>
  </si>
  <si>
    <t>Mission budget top up</t>
  </si>
  <si>
    <t>Nov_i67_V4</t>
  </si>
  <si>
    <t>Office/Nakulabye</t>
  </si>
  <si>
    <t>Nakulabye/Kibuli</t>
  </si>
  <si>
    <t>Kibuli/Ntinda</t>
  </si>
  <si>
    <t>Ntinda/Nateete</t>
  </si>
  <si>
    <t>Nov_i45_V6</t>
  </si>
  <si>
    <t>Makindye/Arua Park</t>
  </si>
  <si>
    <t>Arua park/Busega</t>
  </si>
  <si>
    <t>Mission Budget for 1 day</t>
  </si>
  <si>
    <t>Nov_i67_V5</t>
  </si>
  <si>
    <t>Office/City Center</t>
  </si>
  <si>
    <t>City Center/Kasubi</t>
  </si>
  <si>
    <t>Kasubi/Mawanda/Road</t>
  </si>
  <si>
    <t>Mawanda Rd./Kyebando</t>
  </si>
  <si>
    <t>Nov_L_V4</t>
  </si>
  <si>
    <t>Office/Nakawa</t>
  </si>
  <si>
    <t>Nakawa/Bank</t>
  </si>
  <si>
    <t>Bank/KLC</t>
  </si>
  <si>
    <t>KLC/Office</t>
  </si>
  <si>
    <t>Nov_L_R8</t>
  </si>
  <si>
    <t>Cash withdraw:chq 181</t>
  </si>
  <si>
    <t>Nov_L_R9</t>
  </si>
  <si>
    <t>November</t>
  </si>
  <si>
    <t>Transfer to Ugx account</t>
  </si>
  <si>
    <t>Cash withdraw chq: No</t>
  </si>
  <si>
    <t>Cheque clearance charges</t>
  </si>
  <si>
    <t>Transfer from the USD account @3675</t>
  </si>
  <si>
    <t>Nov_i45_V7</t>
  </si>
  <si>
    <t>Old Kampala/Bunga</t>
  </si>
  <si>
    <t>Bunga/Bwaise</t>
  </si>
  <si>
    <t>Bwaise/Naluvuule</t>
  </si>
  <si>
    <t>Nov_i45_V8</t>
  </si>
  <si>
    <t>Office/Kireka</t>
  </si>
  <si>
    <t>Kireka/Zana</t>
  </si>
  <si>
    <t>Zana/Kawempe</t>
  </si>
  <si>
    <t>Kawempe/Arua Park</t>
  </si>
  <si>
    <t>Office/Namugoona</t>
  </si>
  <si>
    <t>Namugoona/Bukoto</t>
  </si>
  <si>
    <t>Bukoto/Bweyogerere</t>
  </si>
  <si>
    <t>Bweyogerere/Arua Park</t>
  </si>
  <si>
    <t>Nov_i67_V6</t>
  </si>
  <si>
    <t>Nov_L_V5</t>
  </si>
  <si>
    <t>Bank/Village mall</t>
  </si>
  <si>
    <t>Village mall/Office</t>
  </si>
  <si>
    <t>Nov_M_V3</t>
  </si>
  <si>
    <t>Nov_Aug_V2</t>
  </si>
  <si>
    <t>October NSSF-Lydia</t>
  </si>
  <si>
    <t>Nov_L_R10</t>
  </si>
  <si>
    <t>Nov_L_R11</t>
  </si>
  <si>
    <t>October PAYE-Lydia</t>
  </si>
  <si>
    <t>Nov_L_R12</t>
  </si>
  <si>
    <t>1kg of sugar</t>
  </si>
  <si>
    <t>Nov_L_V6</t>
  </si>
  <si>
    <t>2kgs of sugar</t>
  </si>
  <si>
    <t>November OTT</t>
  </si>
  <si>
    <t>KN95 8 pieces @7000</t>
  </si>
  <si>
    <t>KN95 10 pieces @9800</t>
  </si>
  <si>
    <t>November OTT-Lydia</t>
  </si>
  <si>
    <t>November OTT-Augustus</t>
  </si>
  <si>
    <t>November OTT-Mary</t>
  </si>
  <si>
    <t>November OTT-i45</t>
  </si>
  <si>
    <t>November OTT-i67</t>
  </si>
  <si>
    <t>Nov_L_R13</t>
  </si>
  <si>
    <t>Nov_L_R14</t>
  </si>
  <si>
    <t>4 hours of french class &amp; instructors transport</t>
  </si>
  <si>
    <t>Nov_L_R15</t>
  </si>
  <si>
    <t>String for hanging on office laundry</t>
  </si>
  <si>
    <t>Compound broom</t>
  </si>
  <si>
    <t>Advance reimbursement-Lydia</t>
  </si>
  <si>
    <t>2 months rent (Nov/Dec) Summit projeckt</t>
  </si>
  <si>
    <t>October NSSF (Augustus &amp; Lydia)</t>
  </si>
  <si>
    <t>October PAYE(Augustus &amp; Lydia)-URA</t>
  </si>
  <si>
    <t>Nov_i45_V9</t>
  </si>
  <si>
    <t>Office/Lweza</t>
  </si>
  <si>
    <t>Lweza/Masanafu</t>
  </si>
  <si>
    <t>Masanafu/Mpererwe</t>
  </si>
  <si>
    <t>Mpererwe/Nabweru</t>
  </si>
  <si>
    <t>Office/Nansana</t>
  </si>
  <si>
    <t>Nansana/Mawanda Rd</t>
  </si>
  <si>
    <t>Mawanda Rd/Kawempe</t>
  </si>
  <si>
    <t>Kawempe/Banda</t>
  </si>
  <si>
    <t>Nov_i67_V7</t>
  </si>
  <si>
    <t>Office/URA</t>
  </si>
  <si>
    <t>URA/Office</t>
  </si>
  <si>
    <t>Reimnursement to project</t>
  </si>
  <si>
    <t>Nov_Augustus</t>
  </si>
  <si>
    <t>Nov_i67_V3</t>
  </si>
  <si>
    <t>2kgs of sugar@4500</t>
  </si>
  <si>
    <t>Nov_L_V7</t>
  </si>
  <si>
    <t>Intercity Transport</t>
  </si>
  <si>
    <t>Nov_i67_R1</t>
  </si>
  <si>
    <t>Lodging 1 night in Arua@56,000</t>
  </si>
  <si>
    <t>Nov_i67_R2</t>
  </si>
  <si>
    <t>Gonja snack</t>
  </si>
  <si>
    <t>Nov_i67_R3</t>
  </si>
  <si>
    <t>2 sodas@1500</t>
  </si>
  <si>
    <t>3beers@3500</t>
  </si>
  <si>
    <t>Lunch and supper</t>
  </si>
  <si>
    <t>Nov_i67_R4</t>
  </si>
  <si>
    <t>Nov_i67_R5</t>
  </si>
  <si>
    <t>06-11--20</t>
  </si>
  <si>
    <t>Nov_i67_R6</t>
  </si>
  <si>
    <t>Nov_i67_R7</t>
  </si>
  <si>
    <t>Vurra/Karuma</t>
  </si>
  <si>
    <t>Karuma/Gulu</t>
  </si>
  <si>
    <t>Lodging 1 night in Gulu@50000</t>
  </si>
  <si>
    <t>Nov_i67_R8</t>
  </si>
  <si>
    <t>Supper in Gulu</t>
  </si>
  <si>
    <t>Nov_i67_R9</t>
  </si>
  <si>
    <t>Nov_i67_R10</t>
  </si>
  <si>
    <t>Gulu/Kampala</t>
  </si>
  <si>
    <t>Hotel Search</t>
  </si>
  <si>
    <t>Legacy/Delambiance</t>
  </si>
  <si>
    <t>Arua town/Vurra town</t>
  </si>
  <si>
    <t>Vurra/Arua town</t>
  </si>
  <si>
    <t>Legacy hotel/Arua Bus terminal</t>
  </si>
  <si>
    <t>Hotel search in Gulu</t>
  </si>
  <si>
    <t>Payero Hotel/Bus terminal</t>
  </si>
  <si>
    <t>Nov_i45_V10</t>
  </si>
  <si>
    <t>Office/Kisaasi</t>
  </si>
  <si>
    <t>Kisaasi/Namugoona</t>
  </si>
  <si>
    <t>Namugoona/Busega</t>
  </si>
  <si>
    <t>Nov_i67_V8</t>
  </si>
  <si>
    <t>Office/Busega</t>
  </si>
  <si>
    <t>Busega/banda</t>
  </si>
  <si>
    <t>Banda/Makindye</t>
  </si>
  <si>
    <t>Makindye/Arua park</t>
  </si>
  <si>
    <t>Nov_i45_V11</t>
  </si>
  <si>
    <t>Nakulabye/Mengo</t>
  </si>
  <si>
    <t>Mengo/Naalya</t>
  </si>
  <si>
    <t>Naalya/Kyebando</t>
  </si>
  <si>
    <t>Nov_i67_V9</t>
  </si>
  <si>
    <t>Office/Ndejje</t>
  </si>
  <si>
    <t>Ndejje/Masanafu</t>
  </si>
  <si>
    <t>masanafu/Kyebando</t>
  </si>
  <si>
    <t>Kyebando/Arua Park</t>
  </si>
  <si>
    <t>Nov_i45_V12</t>
  </si>
  <si>
    <t>Office/Kasanga</t>
  </si>
  <si>
    <t>Kasanga/Zana</t>
  </si>
  <si>
    <t>Zana/Mengo</t>
  </si>
  <si>
    <t>Mengo/Naluvule</t>
  </si>
  <si>
    <t>Nov_i67_V10</t>
  </si>
  <si>
    <t>Office/Jinja Kaloli</t>
  </si>
  <si>
    <t>Jinja Kalooli/Gayaza</t>
  </si>
  <si>
    <t>Gayaza/Kasubi</t>
  </si>
  <si>
    <t>Kasubi/Mawanda Rd</t>
  </si>
  <si>
    <t>Nov_L_V8</t>
  </si>
  <si>
    <t>Bank/Nakawa</t>
  </si>
  <si>
    <t>Nakawa/Office</t>
  </si>
  <si>
    <t>Cash withdraw chq:185</t>
  </si>
  <si>
    <t>Nov_L_R16</t>
  </si>
  <si>
    <t>Cash withdraw chq:No 185</t>
  </si>
  <si>
    <t>Nov_L_R17</t>
  </si>
  <si>
    <t>Nov_i67_V11</t>
  </si>
  <si>
    <t>Office/Namasuba</t>
  </si>
  <si>
    <t>Namasuba/Mawanda</t>
  </si>
  <si>
    <t>Mwanda Rd/Busega(Namugoona</t>
  </si>
  <si>
    <t>Office/Mulago</t>
  </si>
  <si>
    <t>Mulago/Lweza</t>
  </si>
  <si>
    <t>Lweza/Kawempe</t>
  </si>
  <si>
    <t>Nov_i45_V13</t>
  </si>
  <si>
    <t>Nov_Aug_V4</t>
  </si>
  <si>
    <t>Nov_i67_V12</t>
  </si>
  <si>
    <t>Busega/Makindye</t>
  </si>
  <si>
    <t>Makindye/</t>
  </si>
  <si>
    <t>Nov_i45_V14</t>
  </si>
  <si>
    <t>Office/Mengo</t>
  </si>
  <si>
    <t>Mengo/Kisaasi</t>
  </si>
  <si>
    <t>Kisaasi Kawempe</t>
  </si>
  <si>
    <t>Nov_i67_V13</t>
  </si>
  <si>
    <t>Busega/Kalerwe</t>
  </si>
  <si>
    <t>Kalerwe/Bweyogerere</t>
  </si>
  <si>
    <t>Bweyogerere/Kasubi</t>
  </si>
  <si>
    <t>Nov_i45_V15</t>
  </si>
  <si>
    <t>Office/Kibuye</t>
  </si>
  <si>
    <t>Kibuye/Kawuku</t>
  </si>
  <si>
    <t>kawuku/Lugoba</t>
  </si>
  <si>
    <t>Lugoba/Naluvule</t>
  </si>
  <si>
    <t>Office/Alexandra Medical Center</t>
  </si>
  <si>
    <t>Alexandra Medical Centre/Office</t>
  </si>
  <si>
    <t>Nov_Aug_V5</t>
  </si>
  <si>
    <t>Office/Anti Corruption Court</t>
  </si>
  <si>
    <t>Anti Corruption Court/Office</t>
  </si>
  <si>
    <t>Mary's surgery bill chq:</t>
  </si>
  <si>
    <t>Supper in Arua</t>
  </si>
  <si>
    <t>Breakfast in Gulu</t>
  </si>
  <si>
    <t>Data call logs from Baker for 2 numbers</t>
  </si>
  <si>
    <t>Office/Kisenyi</t>
  </si>
  <si>
    <t>Kisenyi/Busega</t>
  </si>
  <si>
    <t>Busega/Kajjansi</t>
  </si>
  <si>
    <t>Kajjansi/Nabweru</t>
  </si>
  <si>
    <t>Nov_i67_V14</t>
  </si>
  <si>
    <t>Mengo/Muyenga</t>
  </si>
  <si>
    <t>Muyenga/Arua park</t>
  </si>
  <si>
    <t>Arua park/Office</t>
  </si>
  <si>
    <t>Nov_Aug_V6</t>
  </si>
  <si>
    <t>Office/UWA</t>
  </si>
  <si>
    <t>UWA/Office</t>
  </si>
  <si>
    <t>Nov_L_V10</t>
  </si>
  <si>
    <t>Bank/Kampala Road</t>
  </si>
  <si>
    <t>Kampala Rd/Oasis Mall</t>
  </si>
  <si>
    <t>Oasis Mall/Nakawa</t>
  </si>
  <si>
    <t>Nakawa/Capital shoppers</t>
  </si>
  <si>
    <t>Capital shopper/office (boda-1)</t>
  </si>
  <si>
    <t>Capital shopper/office (boda-2)</t>
  </si>
  <si>
    <t>Nov_L_R19</t>
  </si>
  <si>
    <t>Nov_L_R20</t>
  </si>
  <si>
    <t>Cash withdraw chq:188</t>
  </si>
  <si>
    <t>Nov_L_R21</t>
  </si>
  <si>
    <t>Mary's surgery bill chq:186</t>
  </si>
  <si>
    <t>Cash withdraw:chq no:188</t>
  </si>
  <si>
    <t>Cash withdraw chq: No 180</t>
  </si>
  <si>
    <t>Cash withdraw chq: No 181</t>
  </si>
  <si>
    <t>2 months rent (Nov/Dec) Summit projeckt: 182</t>
  </si>
  <si>
    <t>October NSSF (Augustus &amp; Lydia) chq no: 184</t>
  </si>
  <si>
    <t>3 bottles of Rwenzori water</t>
  </si>
  <si>
    <t>2 packs of fay toilet paper</t>
  </si>
  <si>
    <t>3 packs of Fay Kitchen rolls</t>
  </si>
  <si>
    <t>1 tin of lato milk</t>
  </si>
  <si>
    <t>2 black books for gate registration</t>
  </si>
  <si>
    <t>2 Kgs of sugar</t>
  </si>
  <si>
    <t>Nov_L_R22</t>
  </si>
  <si>
    <t>Nov_i67_V15</t>
  </si>
  <si>
    <t>Office/Kawempe</t>
  </si>
  <si>
    <t>Kawempe/Busega</t>
  </si>
  <si>
    <t>Makindye/Office</t>
  </si>
  <si>
    <t>Nov_i45_V16</t>
  </si>
  <si>
    <t>Nov_i45_V17</t>
  </si>
  <si>
    <t>Nov_L_V11</t>
  </si>
  <si>
    <t>Office/Village mall</t>
  </si>
  <si>
    <t>Village mall/Bugolobi/Office</t>
  </si>
  <si>
    <t>Digging up antihill</t>
  </si>
  <si>
    <t>Nov_L_V12</t>
  </si>
  <si>
    <t>December Internet Subscription</t>
  </si>
  <si>
    <t>Internet</t>
  </si>
  <si>
    <t>Office/Lugogo</t>
  </si>
  <si>
    <t>Lugogo/Office</t>
  </si>
  <si>
    <t>URA/office</t>
  </si>
  <si>
    <t>Nov_Aug_R1</t>
  </si>
  <si>
    <t>Nov_Aug_R2</t>
  </si>
  <si>
    <t>Nov_L_R23</t>
  </si>
  <si>
    <t>Nov_i45_V18</t>
  </si>
  <si>
    <t>Local transport for Daniel</t>
  </si>
  <si>
    <t>Court orders for 4 numbers</t>
  </si>
  <si>
    <t>Call logs for 4 numbers</t>
  </si>
  <si>
    <t xml:space="preserve">November salaries </t>
  </si>
  <si>
    <t>November Siimba Security Services</t>
  </si>
  <si>
    <t>Globe Clean services : November</t>
  </si>
  <si>
    <t>November salary for dayguard</t>
  </si>
  <si>
    <t>Home/Bus Park</t>
  </si>
  <si>
    <t>Kampala/Mbarara</t>
  </si>
  <si>
    <t>Lodging for 2 nights@30,000</t>
  </si>
  <si>
    <t>Lunch</t>
  </si>
  <si>
    <t>Water</t>
  </si>
  <si>
    <t>Bus park/Hotel search</t>
  </si>
  <si>
    <t>Hotel Baghdad bar</t>
  </si>
  <si>
    <t>Hotel /Bus park</t>
  </si>
  <si>
    <t>Buspark/Home</t>
  </si>
  <si>
    <t>Mobile money withdraw charges</t>
  </si>
  <si>
    <t>Office/Bus park</t>
  </si>
  <si>
    <t>Kampala/Kasese</t>
  </si>
  <si>
    <t>Snacks</t>
  </si>
  <si>
    <t>Bus park to hotels</t>
  </si>
  <si>
    <t>Nov_i45_R1</t>
  </si>
  <si>
    <t>Nov_i45_R2</t>
  </si>
  <si>
    <t>Nov_Aug_V7</t>
  </si>
  <si>
    <t>Nov_Aug_V8</t>
  </si>
  <si>
    <t>Nov_i45_R3</t>
  </si>
  <si>
    <t>Nov_i45_R4</t>
  </si>
  <si>
    <t>Nov_i45_R5</t>
  </si>
  <si>
    <t>Nov_i45_R6</t>
  </si>
  <si>
    <t>Dinner</t>
  </si>
  <si>
    <t>Kasese/Bwera</t>
  </si>
  <si>
    <t>Bwera/Kinyamaseke (2 people)</t>
  </si>
  <si>
    <t>Kinyamaseke /Bwera (2people)</t>
  </si>
  <si>
    <t>Bwera/Kasese town</t>
  </si>
  <si>
    <t>Kasese town/Hotel</t>
  </si>
  <si>
    <t>Lodging for 1 night@ 50,000</t>
  </si>
  <si>
    <t>Meals for i67</t>
  </si>
  <si>
    <t>Hotel/Town</t>
  </si>
  <si>
    <t>Town/Townside</t>
  </si>
  <si>
    <t>Townside/Hotel</t>
  </si>
  <si>
    <t>Kasese/Kampala</t>
  </si>
  <si>
    <t>Town/home</t>
  </si>
  <si>
    <t>Nov_i67_R11</t>
  </si>
  <si>
    <t>Nov_i67_R12</t>
  </si>
  <si>
    <t>Nov_i67_R13</t>
  </si>
  <si>
    <t>Nov_i67_R14</t>
  </si>
  <si>
    <t>Nov_i67_R15</t>
  </si>
  <si>
    <t>Nov_L_V13</t>
  </si>
  <si>
    <t>Nov_L_V14</t>
  </si>
  <si>
    <t>Bank/Home</t>
  </si>
  <si>
    <t>Nov_L_R24</t>
  </si>
  <si>
    <t>Airtime topup for Augustus</t>
  </si>
  <si>
    <t>Nov_L_R25</t>
  </si>
  <si>
    <t>Nov_L_R26</t>
  </si>
  <si>
    <t>Nov_i45_R7</t>
  </si>
  <si>
    <t>Nov_i45_R8</t>
  </si>
  <si>
    <t>Nov_L_R27</t>
  </si>
  <si>
    <t>Nov_i45_V19</t>
  </si>
  <si>
    <t>Makindye/Kawempe</t>
  </si>
  <si>
    <t>Kawempe/Nateete</t>
  </si>
  <si>
    <t>Nateete/Mengo</t>
  </si>
  <si>
    <t>Nov_i67_V16</t>
  </si>
  <si>
    <t>Mengo/Jinja Kaaloli</t>
  </si>
  <si>
    <t>Jinja Kaloli/Bweyogerere</t>
  </si>
  <si>
    <t>Bweyogerere/Arua park</t>
  </si>
  <si>
    <t>Nov_L_V15</t>
  </si>
  <si>
    <t>Office/PHLEB Advocates</t>
  </si>
  <si>
    <t>PHLEB Advocates/Equity Bank</t>
  </si>
  <si>
    <t>Equity Bank(Bugolobi)/Office</t>
  </si>
  <si>
    <t>Travel Expense</t>
  </si>
  <si>
    <t>CCU</t>
  </si>
  <si>
    <t>Ofir's Visa fees</t>
  </si>
  <si>
    <t>Ofir's Covid-19 testing (test &amp; fly)</t>
  </si>
  <si>
    <t>Account opening passport photos:Ofir</t>
  </si>
  <si>
    <t>Nov_L_R38</t>
  </si>
  <si>
    <t>Nov. 50% Augustus' salary</t>
  </si>
  <si>
    <t>Advance reimbursement-Augustus</t>
  </si>
  <si>
    <t>Advance reimbursement Lydia</t>
  </si>
  <si>
    <t>Sum of Spent  in national currency (UGX)</t>
  </si>
  <si>
    <t>1.11.2020  Balance and advance</t>
  </si>
  <si>
    <t>30.11.2020  Balance and advance</t>
  </si>
  <si>
    <t>Cheque clearance charges for no:183</t>
  </si>
  <si>
    <t>October PAYE(Augustus &amp; Lydia)-URA: No 183</t>
  </si>
  <si>
    <t>Sum of Spent in $</t>
  </si>
  <si>
    <t>Nov_BS1</t>
  </si>
  <si>
    <t>Nov_BS_2</t>
  </si>
  <si>
    <t>Bank USD</t>
  </si>
  <si>
    <t>Nov_BS_3</t>
  </si>
  <si>
    <t>2 months rent(Summit Projekt)</t>
  </si>
  <si>
    <t>2 months rent(Summit projekt)</t>
  </si>
  <si>
    <t>Bounced cheque: chq 57</t>
  </si>
  <si>
    <t>Bounced cheque: 57</t>
  </si>
  <si>
    <t>Bounced cheque charges</t>
  </si>
  <si>
    <t>Bounched cheque charges</t>
  </si>
  <si>
    <t>Nov_BS_4</t>
  </si>
  <si>
    <t>Nov_BS_5</t>
  </si>
  <si>
    <t>Nov_BS_6</t>
  </si>
  <si>
    <t>Nov_BS_7</t>
  </si>
  <si>
    <t>Nov_BS_8</t>
  </si>
  <si>
    <t>Nov_BS_9</t>
  </si>
  <si>
    <t>Nov_BS_10</t>
  </si>
  <si>
    <t>Cash Box Oct. 2020</t>
  </si>
  <si>
    <t>Cashbox November2020-USD</t>
  </si>
  <si>
    <t>FINANCIAL POSITION AT 1/11/2020</t>
  </si>
  <si>
    <t>FINANCIAL POSITION AT 30/11/2020</t>
  </si>
  <si>
    <t>Column Labels</t>
  </si>
  <si>
    <t>November 50% salary</t>
  </si>
  <si>
    <t>November Advance payment</t>
  </si>
  <si>
    <t>Reimbursement to Augustus</t>
  </si>
  <si>
    <t>Nov_L_V16</t>
  </si>
  <si>
    <t>Office/Equity Bank</t>
  </si>
  <si>
    <t>Equity Bank/Village Mall</t>
  </si>
  <si>
    <t>Bank/Office</t>
  </si>
  <si>
    <t>31-11-2020</t>
  </si>
  <si>
    <t>Cash withdraw: chq  180</t>
  </si>
  <si>
    <t>Lodging for 1 night @50,000</t>
  </si>
  <si>
    <t>1Kg of sugar for office</t>
  </si>
  <si>
    <t>Lodging for 1 night @56,000</t>
  </si>
  <si>
    <t>November &amp; December rent (Summit Projekt)</t>
  </si>
  <si>
    <t>2kgs of sugar @4500</t>
  </si>
  <si>
    <t>Nov_M_R2</t>
  </si>
  <si>
    <t>Nov_M_R3</t>
  </si>
  <si>
    <t>Nov_Aug_R3</t>
  </si>
  <si>
    <t>October NSSf_Augustus</t>
  </si>
  <si>
    <t>October PAYE_Augustus</t>
  </si>
  <si>
    <t>Oct.OTT for i45</t>
  </si>
  <si>
    <t>Nov OTT for Lydia</t>
  </si>
  <si>
    <t>Nov. OTT for Augustus</t>
  </si>
  <si>
    <t>Nov. OTT for Mary</t>
  </si>
  <si>
    <t>Nov.OTT for i67</t>
  </si>
  <si>
    <t>4 weeks french training fees</t>
  </si>
  <si>
    <t>Airtime  for Mary</t>
  </si>
  <si>
    <t>Nov_Aug_V3</t>
  </si>
  <si>
    <t>Mary's surgery bill</t>
  </si>
  <si>
    <t>December internet subscription</t>
  </si>
  <si>
    <t>Lodging for 2 nights@30,000/=</t>
  </si>
  <si>
    <t>Nov_Aug_V7-i</t>
  </si>
  <si>
    <t>Nov_Aug_V7-ii</t>
  </si>
  <si>
    <t>Nov_Aug_V7-iii</t>
  </si>
  <si>
    <t>Local Transport for Daniel</t>
  </si>
  <si>
    <t>local Transport</t>
  </si>
  <si>
    <t>November Salary:Lydia</t>
  </si>
  <si>
    <t>November salary:Augustus</t>
  </si>
  <si>
    <t>November salary:Mary</t>
  </si>
  <si>
    <t>November salary i45</t>
  </si>
  <si>
    <t>November salary i67</t>
  </si>
  <si>
    <t>Lodging for 1 night @50,000/=</t>
  </si>
  <si>
    <t>November salary:Dayguard</t>
  </si>
  <si>
    <t>Nov_L_R28</t>
  </si>
  <si>
    <t>Siimba Shield Security:Rcpt 506</t>
  </si>
  <si>
    <t>Globe Clean services (Nov) rcpt: 25821</t>
  </si>
  <si>
    <t>Nov_L_R29</t>
  </si>
  <si>
    <t>Nov_L_R30</t>
  </si>
  <si>
    <t>Nov_L_R31</t>
  </si>
  <si>
    <t>Nov_L_R32</t>
  </si>
  <si>
    <t>Travel Expenses</t>
  </si>
  <si>
    <t>Court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</si>
</sst>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sz val="11"/>
      <name val="Calibri"/>
      <family val="2"/>
      <charset val="238"/>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b/>
      <sz val="11"/>
      <color rgb="FFFF0000"/>
      <name val="Calibri"/>
      <family val="2"/>
      <scheme val="minor"/>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s>
  <cellStyleXfs count="46">
    <xf numFmtId="0" fontId="0" fillId="0" borderId="0"/>
    <xf numFmtId="0" fontId="6" fillId="0" borderId="0"/>
    <xf numFmtId="164" fontId="5"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0" fontId="8" fillId="0" borderId="0" applyNumberFormat="0" applyFill="0" applyBorder="0" applyProtection="0">
      <alignment vertical="top" wrapText="1"/>
    </xf>
    <xf numFmtId="0" fontId="9" fillId="0" borderId="0" applyNumberFormat="0" applyFill="0" applyBorder="0" applyProtection="0">
      <alignment vertical="top" wrapText="1"/>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949">
    <xf numFmtId="0" fontId="0" fillId="0" borderId="0" xfId="0"/>
    <xf numFmtId="3" fontId="4" fillId="0" borderId="0" xfId="0" applyNumberFormat="1" applyFont="1" applyAlignment="1">
      <alignment horizontal="left" vertical="top"/>
    </xf>
    <xf numFmtId="3" fontId="10" fillId="0" borderId="0" xfId="0" applyNumberFormat="1" applyFont="1" applyAlignment="1">
      <alignment horizontal="center" vertical="center" wrapText="1"/>
    </xf>
    <xf numFmtId="0" fontId="15" fillId="0" borderId="0" xfId="0" applyFont="1"/>
    <xf numFmtId="0" fontId="2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49" fontId="16" fillId="0" borderId="0" xfId="0" applyNumberFormat="1" applyFont="1" applyAlignment="1">
      <alignment vertical="center"/>
    </xf>
    <xf numFmtId="0" fontId="16" fillId="0" borderId="0" xfId="0" applyFont="1" applyAlignment="1">
      <alignment horizontal="center"/>
    </xf>
    <xf numFmtId="0" fontId="25" fillId="0" borderId="0" xfId="0" applyFont="1" applyAlignment="1">
      <alignment vertical="center"/>
    </xf>
    <xf numFmtId="0" fontId="23" fillId="0" borderId="0" xfId="0" applyFont="1" applyAlignment="1">
      <alignment vertical="center"/>
    </xf>
    <xf numFmtId="0" fontId="2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5" fillId="0" borderId="19" xfId="0" applyFont="1" applyBorder="1" applyAlignment="1">
      <alignment vertical="center"/>
    </xf>
    <xf numFmtId="3" fontId="18" fillId="0" borderId="14" xfId="0" applyNumberFormat="1" applyFont="1" applyBorder="1" applyAlignment="1">
      <alignment vertical="center"/>
    </xf>
    <xf numFmtId="14" fontId="15" fillId="0" borderId="23" xfId="0" applyNumberFormat="1"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3" fontId="10"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2" fillId="0" borderId="0" xfId="0" applyNumberFormat="1" applyFont="1" applyAlignment="1">
      <alignment horizontal="center" vertical="center"/>
    </xf>
    <xf numFmtId="165" fontId="15" fillId="0" borderId="0" xfId="0" applyNumberFormat="1" applyFont="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65" fontId="15" fillId="0" borderId="19" xfId="0" applyNumberFormat="1" applyFont="1" applyBorder="1" applyAlignment="1">
      <alignment vertical="center"/>
    </xf>
    <xf numFmtId="165" fontId="15" fillId="0" borderId="14" xfId="0" applyNumberFormat="1" applyFont="1" applyBorder="1" applyAlignment="1">
      <alignment vertical="center"/>
    </xf>
    <xf numFmtId="165" fontId="17" fillId="0" borderId="0" xfId="0" applyNumberFormat="1" applyFont="1" applyAlignment="1">
      <alignment vertical="center"/>
    </xf>
    <xf numFmtId="165" fontId="15" fillId="0" borderId="0" xfId="0" applyNumberFormat="1" applyFont="1"/>
    <xf numFmtId="14" fontId="0" fillId="0" borderId="19" xfId="0" applyNumberFormat="1" applyBorder="1" applyAlignment="1">
      <alignment horizontal="left" vertical="center" wrapText="1"/>
    </xf>
    <xf numFmtId="3" fontId="10" fillId="2" borderId="19" xfId="1" applyNumberFormat="1" applyFont="1" applyFill="1" applyBorder="1" applyAlignment="1">
      <alignment horizontal="center" vertical="center" wrapText="1"/>
    </xf>
    <xf numFmtId="165" fontId="10" fillId="2" borderId="19" xfId="1" applyNumberFormat="1" applyFont="1" applyFill="1" applyBorder="1" applyAlignment="1">
      <alignment horizontal="center" vertical="center" wrapText="1"/>
    </xf>
    <xf numFmtId="165" fontId="10" fillId="2" borderId="19" xfId="40" applyNumberFormat="1" applyFont="1" applyFill="1" applyBorder="1" applyAlignment="1">
      <alignment horizontal="center" vertical="center" wrapText="1"/>
    </xf>
    <xf numFmtId="3" fontId="10" fillId="2" borderId="19"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165" fontId="3" fillId="0" borderId="19" xfId="0" applyNumberFormat="1" applyFont="1" applyBorder="1" applyAlignment="1">
      <alignment horizontal="left" vertical="center" wrapText="1"/>
    </xf>
    <xf numFmtId="0" fontId="3" fillId="0" borderId="0" xfId="0" applyFont="1" applyAlignment="1">
      <alignment horizontal="left" vertical="center" wrapText="1"/>
    </xf>
    <xf numFmtId="14" fontId="10" fillId="2" borderId="19" xfId="1" applyNumberFormat="1" applyFont="1" applyFill="1" applyBorder="1" applyAlignment="1">
      <alignment horizontal="center" vertical="center" wrapText="1"/>
    </xf>
    <xf numFmtId="14" fontId="33" fillId="0" borderId="19" xfId="0" applyNumberFormat="1" applyFont="1" applyBorder="1" applyAlignment="1">
      <alignment horizontal="left" vertical="center" wrapText="1"/>
    </xf>
    <xf numFmtId="165" fontId="33" fillId="0" borderId="19" xfId="0" applyNumberFormat="1" applyFont="1" applyBorder="1" applyAlignment="1">
      <alignment horizontal="left" vertical="center" wrapText="1"/>
    </xf>
    <xf numFmtId="14" fontId="3" fillId="0" borderId="19" xfId="0" applyNumberFormat="1" applyFont="1" applyBorder="1" applyAlignment="1">
      <alignment horizontal="left" vertical="center" wrapText="1"/>
    </xf>
    <xf numFmtId="165" fontId="10" fillId="7" borderId="19" xfId="0" applyNumberFormat="1" applyFont="1" applyFill="1" applyBorder="1" applyAlignment="1">
      <alignment horizontal="left" vertical="center" wrapText="1"/>
    </xf>
    <xf numFmtId="0" fontId="33" fillId="0" borderId="2" xfId="0" applyFont="1" applyBorder="1" applyAlignment="1">
      <alignment horizontal="left" vertical="center"/>
    </xf>
    <xf numFmtId="14" fontId="0" fillId="0" borderId="19" xfId="0" applyNumberFormat="1" applyBorder="1" applyAlignment="1">
      <alignment horizontal="left" vertical="center"/>
    </xf>
    <xf numFmtId="14" fontId="20" fillId="0" borderId="19" xfId="0" applyNumberFormat="1" applyFont="1" applyBorder="1" applyAlignment="1">
      <alignment horizontal="left" vertical="center"/>
    </xf>
    <xf numFmtId="0" fontId="20" fillId="0" borderId="19" xfId="0" applyFont="1" applyBorder="1" applyAlignment="1">
      <alignment horizontal="left" vertical="center"/>
    </xf>
    <xf numFmtId="0" fontId="38" fillId="0" borderId="19" xfId="0" applyFont="1" applyBorder="1" applyAlignment="1">
      <alignment horizontal="left" vertical="center"/>
    </xf>
    <xf numFmtId="0" fontId="38" fillId="0" borderId="0" xfId="0" applyFont="1" applyAlignment="1">
      <alignment horizontal="left" vertical="center"/>
    </xf>
    <xf numFmtId="0" fontId="20" fillId="0" borderId="19" xfId="0" applyFont="1" applyBorder="1" applyAlignment="1">
      <alignment horizontal="left" vertical="center" wrapText="1"/>
    </xf>
    <xf numFmtId="0" fontId="20" fillId="0" borderId="0" xfId="0" applyFont="1" applyAlignment="1">
      <alignment horizontal="left" vertical="center"/>
    </xf>
    <xf numFmtId="4" fontId="20"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3" fillId="0" borderId="19" xfId="0" applyNumberFormat="1" applyFont="1" applyBorder="1" applyAlignment="1">
      <alignment horizontal="left" vertical="center" wrapText="1"/>
    </xf>
    <xf numFmtId="14" fontId="20" fillId="0" borderId="3" xfId="0" applyNumberFormat="1" applyFont="1" applyBorder="1" applyAlignment="1">
      <alignment horizontal="left" vertical="center"/>
    </xf>
    <xf numFmtId="0" fontId="20" fillId="0" borderId="2" xfId="0" applyFont="1" applyBorder="1" applyAlignment="1">
      <alignment horizontal="left" vertical="center"/>
    </xf>
    <xf numFmtId="14" fontId="20"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20" fillId="0" borderId="19" xfId="0" applyNumberFormat="1" applyFont="1" applyBorder="1" applyAlignment="1">
      <alignment horizontal="left" vertical="center"/>
    </xf>
    <xf numFmtId="4" fontId="20" fillId="0" borderId="4" xfId="0" applyNumberFormat="1" applyFont="1" applyBorder="1" applyAlignment="1">
      <alignment horizontal="left" vertical="center"/>
    </xf>
    <xf numFmtId="4" fontId="33" fillId="0" borderId="4" xfId="0" applyNumberFormat="1" applyFont="1" applyBorder="1" applyAlignment="1">
      <alignment horizontal="left" vertical="center"/>
    </xf>
    <xf numFmtId="4" fontId="10" fillId="7" borderId="19" xfId="0" applyNumberFormat="1" applyFont="1" applyFill="1" applyBorder="1" applyAlignment="1">
      <alignment horizontal="left" vertical="center" wrapText="1"/>
    </xf>
    <xf numFmtId="165" fontId="10" fillId="0" borderId="19" xfId="40" applyNumberFormat="1" applyFont="1" applyBorder="1" applyAlignment="1">
      <alignment horizontal="left" vertical="center" wrapText="1"/>
    </xf>
    <xf numFmtId="165" fontId="33" fillId="0" borderId="2" xfId="0" applyNumberFormat="1" applyFont="1" applyBorder="1" applyAlignment="1">
      <alignment horizontal="left" vertical="center" wrapText="1"/>
    </xf>
    <xf numFmtId="0" fontId="0" fillId="0" borderId="0" xfId="0" applyAlignment="1">
      <alignment horizontal="left" vertical="center" wrapText="1"/>
    </xf>
    <xf numFmtId="3" fontId="20" fillId="0" borderId="19" xfId="0" applyNumberFormat="1" applyFont="1" applyBorder="1" applyAlignment="1">
      <alignment horizontal="left" vertical="center" wrapText="1"/>
    </xf>
    <xf numFmtId="165" fontId="33" fillId="6" borderId="2" xfId="0" applyNumberFormat="1" applyFont="1" applyFill="1" applyBorder="1" applyAlignment="1">
      <alignment horizontal="left" vertical="center" wrapText="1"/>
    </xf>
    <xf numFmtId="3" fontId="20" fillId="0" borderId="0" xfId="0" applyNumberFormat="1" applyFont="1" applyAlignment="1">
      <alignment horizontal="left" vertical="center"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65" fontId="4" fillId="0" borderId="0" xfId="0" applyNumberFormat="1" applyFont="1" applyAlignment="1">
      <alignment horizontal="left" vertical="center"/>
    </xf>
    <xf numFmtId="3" fontId="4" fillId="0" borderId="0" xfId="0" applyNumberFormat="1" applyFont="1" applyAlignment="1">
      <alignment horizontal="left" vertical="center"/>
    </xf>
    <xf numFmtId="14" fontId="4" fillId="0" borderId="0" xfId="0" applyNumberFormat="1" applyFont="1" applyAlignment="1">
      <alignment horizontal="left" vertical="center"/>
    </xf>
    <xf numFmtId="3" fontId="39" fillId="0" borderId="0" xfId="0" applyNumberFormat="1" applyFont="1" applyAlignment="1">
      <alignment horizontal="left" vertical="center" wrapText="1"/>
    </xf>
    <xf numFmtId="4" fontId="4" fillId="0" borderId="0" xfId="0" applyNumberFormat="1" applyFont="1" applyAlignment="1">
      <alignment horizontal="left" vertical="top" wrapText="1"/>
    </xf>
    <xf numFmtId="4" fontId="37" fillId="7" borderId="19" xfId="0" applyNumberFormat="1" applyFont="1" applyFill="1" applyBorder="1" applyAlignment="1">
      <alignment horizontal="left" vertical="center" wrapText="1"/>
    </xf>
    <xf numFmtId="165" fontId="3" fillId="0" borderId="0" xfId="0" applyNumberFormat="1" applyFont="1" applyAlignment="1">
      <alignment horizontal="left" vertical="center" wrapText="1"/>
    </xf>
    <xf numFmtId="4" fontId="11" fillId="8" borderId="19" xfId="0" applyNumberFormat="1" applyFont="1" applyFill="1" applyBorder="1" applyAlignment="1">
      <alignment horizontal="left" vertical="center" wrapText="1"/>
    </xf>
    <xf numFmtId="0" fontId="0" fillId="0" borderId="0" xfId="0" applyAlignment="1">
      <alignment horizontal="center" vertical="center"/>
    </xf>
    <xf numFmtId="14" fontId="34" fillId="10" borderId="3" xfId="0" applyNumberFormat="1" applyFont="1" applyFill="1" applyBorder="1" applyAlignment="1">
      <alignment horizontal="center" vertical="center" wrapText="1"/>
    </xf>
    <xf numFmtId="3" fontId="34" fillId="10" borderId="2" xfId="0" applyNumberFormat="1" applyFont="1" applyFill="1" applyBorder="1" applyAlignment="1">
      <alignment horizontal="center" vertical="center" wrapText="1"/>
    </xf>
    <xf numFmtId="165" fontId="34" fillId="10" borderId="2" xfId="0" applyNumberFormat="1" applyFont="1" applyFill="1" applyBorder="1" applyAlignment="1">
      <alignment horizontal="center" vertical="center" wrapText="1"/>
    </xf>
    <xf numFmtId="4" fontId="34" fillId="10" borderId="2" xfId="0" applyNumberFormat="1" applyFont="1" applyFill="1" applyBorder="1" applyAlignment="1">
      <alignment horizontal="center" vertical="center" wrapText="1"/>
    </xf>
    <xf numFmtId="14" fontId="10" fillId="7" borderId="19" xfId="0" applyNumberFormat="1" applyFont="1" applyFill="1" applyBorder="1" applyAlignment="1">
      <alignment horizontal="left" vertical="center" wrapText="1"/>
    </xf>
    <xf numFmtId="0" fontId="37" fillId="7" borderId="19" xfId="0" applyFont="1" applyFill="1" applyBorder="1" applyAlignment="1">
      <alignment horizontal="left" vertical="center" wrapText="1"/>
    </xf>
    <xf numFmtId="165" fontId="3" fillId="7" borderId="19" xfId="0" applyNumberFormat="1" applyFont="1" applyFill="1" applyBorder="1" applyAlignment="1">
      <alignment horizontal="left" vertical="center" wrapText="1"/>
    </xf>
    <xf numFmtId="0" fontId="11" fillId="7" borderId="19" xfId="0" applyFont="1" applyFill="1" applyBorder="1" applyAlignment="1">
      <alignment horizontal="left" vertical="center" wrapText="1"/>
    </xf>
    <xf numFmtId="0" fontId="32" fillId="7" borderId="19" xfId="0" applyFont="1" applyFill="1" applyBorder="1" applyAlignment="1">
      <alignment horizontal="left" vertical="center" wrapText="1"/>
    </xf>
    <xf numFmtId="4" fontId="3" fillId="7" borderId="19" xfId="0" applyNumberFormat="1" applyFont="1" applyFill="1" applyBorder="1" applyAlignment="1">
      <alignment horizontal="left" vertical="center" wrapText="1"/>
    </xf>
    <xf numFmtId="3" fontId="3" fillId="7" borderId="0" xfId="0" applyNumberFormat="1" applyFont="1" applyFill="1" applyAlignment="1">
      <alignment horizontal="left" vertical="center" wrapText="1"/>
    </xf>
    <xf numFmtId="3" fontId="3" fillId="0" borderId="0" xfId="0" applyNumberFormat="1" applyFont="1" applyAlignment="1">
      <alignment horizontal="left" vertical="center" wrapText="1"/>
    </xf>
    <xf numFmtId="3" fontId="0" fillId="0" borderId="0" xfId="0" applyNumberFormat="1" applyAlignment="1">
      <alignment horizontal="left" vertical="center" wrapText="1"/>
    </xf>
    <xf numFmtId="0" fontId="33"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10" fillId="0" borderId="19" xfId="0" applyNumberFormat="1" applyFont="1" applyBorder="1" applyAlignment="1">
      <alignment horizontal="left" vertical="center" wrapText="1"/>
    </xf>
    <xf numFmtId="4" fontId="10" fillId="0" borderId="19" xfId="0" applyNumberFormat="1" applyFont="1" applyBorder="1" applyAlignment="1">
      <alignment horizontal="left" vertical="center" wrapText="1"/>
    </xf>
    <xf numFmtId="4" fontId="11" fillId="7" borderId="19" xfId="0" applyNumberFormat="1" applyFont="1" applyFill="1" applyBorder="1" applyAlignment="1">
      <alignment horizontal="left" vertical="center" wrapText="1"/>
    </xf>
    <xf numFmtId="0" fontId="11" fillId="6" borderId="19" xfId="0" applyFont="1" applyFill="1" applyBorder="1" applyAlignment="1">
      <alignment horizontal="left" vertical="center" wrapText="1"/>
    </xf>
    <xf numFmtId="0" fontId="33" fillId="6" borderId="19" xfId="0" applyFont="1" applyFill="1" applyBorder="1" applyAlignment="1">
      <alignment horizontal="left" vertical="center" wrapText="1"/>
    </xf>
    <xf numFmtId="4" fontId="11"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1" fillId="9" borderId="19" xfId="0" applyFont="1" applyFill="1" applyBorder="1" applyAlignment="1">
      <alignment horizontal="left" vertical="center" wrapText="1"/>
    </xf>
    <xf numFmtId="165" fontId="33" fillId="6" borderId="19" xfId="0" applyNumberFormat="1" applyFont="1" applyFill="1" applyBorder="1" applyAlignment="1">
      <alignment horizontal="left" vertical="center" wrapText="1"/>
    </xf>
    <xf numFmtId="165" fontId="20" fillId="0" borderId="19" xfId="0" applyNumberFormat="1" applyFont="1" applyFill="1" applyBorder="1" applyAlignment="1">
      <alignment horizontal="left" vertical="center" wrapText="1"/>
    </xf>
    <xf numFmtId="4"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wrapText="1"/>
    </xf>
    <xf numFmtId="14" fontId="20" fillId="0" borderId="19" xfId="0" applyNumberFormat="1" applyFont="1" applyFill="1" applyBorder="1" applyAlignment="1">
      <alignment horizontal="left" vertical="center" wrapText="1"/>
    </xf>
    <xf numFmtId="3"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0" xfId="0" applyFont="1" applyAlignment="1">
      <alignment horizontal="left" vertical="center" wrapText="1"/>
    </xf>
    <xf numFmtId="14" fontId="39"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9" fillId="0" borderId="19" xfId="0" applyNumberFormat="1"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7" fillId="0" borderId="19" xfId="0" applyFont="1" applyBorder="1" applyAlignment="1">
      <alignment vertical="center"/>
    </xf>
    <xf numFmtId="165" fontId="16" fillId="11" borderId="19" xfId="0" applyNumberFormat="1" applyFont="1" applyFill="1" applyBorder="1" applyAlignment="1">
      <alignment horizontal="center" vertical="center"/>
    </xf>
    <xf numFmtId="165" fontId="16" fillId="11" borderId="14" xfId="0" applyNumberFormat="1" applyFont="1" applyFill="1" applyBorder="1" applyAlignment="1">
      <alignment horizontal="center" vertical="center"/>
    </xf>
    <xf numFmtId="0" fontId="21" fillId="11" borderId="23" xfId="0" applyFont="1" applyFill="1" applyBorder="1" applyAlignment="1">
      <alignment vertical="center"/>
    </xf>
    <xf numFmtId="0" fontId="21" fillId="11" borderId="19" xfId="0" applyFont="1" applyFill="1" applyBorder="1" applyAlignment="1">
      <alignment vertical="center"/>
    </xf>
    <xf numFmtId="165" fontId="21" fillId="11" borderId="19" xfId="0" applyNumberFormat="1" applyFont="1" applyFill="1" applyBorder="1" applyAlignment="1">
      <alignment vertical="center"/>
    </xf>
    <xf numFmtId="165" fontId="21" fillId="11" borderId="14" xfId="0" applyNumberFormat="1" applyFont="1" applyFill="1" applyBorder="1" applyAlignment="1">
      <alignment vertical="center"/>
    </xf>
    <xf numFmtId="0" fontId="16" fillId="11" borderId="23" xfId="0" applyFont="1" applyFill="1" applyBorder="1" applyAlignment="1">
      <alignment horizontal="center" vertical="center"/>
    </xf>
    <xf numFmtId="0" fontId="16"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9" fillId="0" borderId="19" xfId="0" applyNumberFormat="1" applyFont="1" applyFill="1" applyBorder="1" applyAlignment="1">
      <alignment horizontal="left" vertical="center" wrapText="1"/>
    </xf>
    <xf numFmtId="14" fontId="20" fillId="0" borderId="3" xfId="0" applyNumberFormat="1" applyFont="1" applyFill="1" applyBorder="1" applyAlignment="1">
      <alignment horizontal="left" vertical="center"/>
    </xf>
    <xf numFmtId="4" fontId="19" fillId="0" borderId="19" xfId="0" applyNumberFormat="1" applyFont="1" applyBorder="1" applyAlignment="1">
      <alignment horizontal="center" vertical="center"/>
    </xf>
    <xf numFmtId="4" fontId="15" fillId="0" borderId="0" xfId="0" applyNumberFormat="1" applyFont="1" applyAlignment="1">
      <alignment horizontal="center" vertical="center"/>
    </xf>
    <xf numFmtId="0" fontId="42" fillId="0" borderId="19" xfId="0" applyFont="1" applyFill="1" applyBorder="1" applyAlignment="1">
      <alignment horizontal="left" vertical="center" wrapText="1"/>
    </xf>
    <xf numFmtId="14" fontId="42" fillId="0" borderId="19" xfId="0" applyNumberFormat="1" applyFont="1" applyFill="1" applyBorder="1" applyAlignment="1">
      <alignment horizontal="left" vertical="center" wrapText="1"/>
    </xf>
    <xf numFmtId="0" fontId="0" fillId="0" borderId="19" xfId="0" applyBorder="1"/>
    <xf numFmtId="3" fontId="39" fillId="0" borderId="0" xfId="0" applyNumberFormat="1" applyFont="1" applyFill="1" applyAlignment="1">
      <alignment horizontal="left" vertical="center" wrapText="1"/>
    </xf>
    <xf numFmtId="0" fontId="46" fillId="0" borderId="0" xfId="0" applyFont="1"/>
    <xf numFmtId="0" fontId="0" fillId="8" borderId="0" xfId="0" applyFill="1" applyAlignment="1">
      <alignment horizontal="left" vertical="center"/>
    </xf>
    <xf numFmtId="0" fontId="42" fillId="0" borderId="19" xfId="0" applyFont="1" applyBorder="1"/>
    <xf numFmtId="4" fontId="0" fillId="0" borderId="19" xfId="0" applyNumberFormat="1" applyBorder="1"/>
    <xf numFmtId="4" fontId="42" fillId="0" borderId="19" xfId="0" applyNumberFormat="1" applyFont="1" applyBorder="1"/>
    <xf numFmtId="0" fontId="10" fillId="0" borderId="19" xfId="0" applyFont="1" applyBorder="1"/>
    <xf numFmtId="0" fontId="20" fillId="0" borderId="4"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20" fillId="0" borderId="4" xfId="0" applyFont="1" applyBorder="1" applyAlignment="1">
      <alignment horizontal="left" vertical="center" wrapText="1"/>
    </xf>
    <xf numFmtId="0" fontId="39"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xf>
    <xf numFmtId="4" fontId="20" fillId="0" borderId="3" xfId="0" applyNumberFormat="1" applyFont="1" applyBorder="1" applyAlignment="1">
      <alignment horizontal="left" vertical="center" wrapText="1"/>
    </xf>
    <xf numFmtId="3" fontId="20" fillId="0" borderId="3" xfId="0" applyNumberFormat="1" applyFont="1" applyBorder="1" applyAlignment="1">
      <alignment horizontal="left" vertical="center" wrapText="1"/>
    </xf>
    <xf numFmtId="0" fontId="0" fillId="0" borderId="0" xfId="0" applyBorder="1"/>
    <xf numFmtId="0" fontId="20" fillId="0" borderId="0" xfId="0" applyFont="1" applyBorder="1" applyAlignment="1">
      <alignment horizontal="left" vertical="center" wrapText="1"/>
    </xf>
    <xf numFmtId="4" fontId="20" fillId="0" borderId="0" xfId="0" applyNumberFormat="1" applyFont="1" applyBorder="1" applyAlignment="1">
      <alignment horizontal="left" vertical="center" wrapText="1"/>
    </xf>
    <xf numFmtId="3" fontId="20" fillId="0" borderId="0" xfId="0" applyNumberFormat="1" applyFont="1" applyBorder="1" applyAlignment="1">
      <alignment horizontal="left" vertical="center" wrapText="1"/>
    </xf>
    <xf numFmtId="165" fontId="20" fillId="0" borderId="0" xfId="0" applyNumberFormat="1" applyFont="1" applyFill="1" applyBorder="1" applyAlignment="1">
      <alignment horizontal="left" vertical="center"/>
    </xf>
    <xf numFmtId="0" fontId="0" fillId="0" borderId="0" xfId="0" applyBorder="1" applyAlignment="1">
      <alignment horizontal="left" vertical="center"/>
    </xf>
    <xf numFmtId="3" fontId="20" fillId="0" borderId="0" xfId="0" applyNumberFormat="1" applyFont="1" applyBorder="1" applyAlignment="1">
      <alignment horizontal="left" vertical="center"/>
    </xf>
    <xf numFmtId="0" fontId="20" fillId="0" borderId="0" xfId="0" applyFont="1" applyBorder="1" applyAlignment="1">
      <alignment horizontal="left" vertical="center"/>
    </xf>
    <xf numFmtId="4" fontId="20" fillId="0" borderId="0" xfId="0" applyNumberFormat="1" applyFont="1" applyFill="1" applyBorder="1" applyAlignment="1">
      <alignment horizontal="left" vertical="center" wrapText="1"/>
    </xf>
    <xf numFmtId="4" fontId="20" fillId="0" borderId="0" xfId="0" applyNumberFormat="1" applyFont="1" applyFill="1" applyBorder="1" applyAlignment="1">
      <alignment horizontal="left" vertical="center"/>
    </xf>
    <xf numFmtId="3"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166" fontId="20" fillId="0" borderId="0" xfId="0" applyNumberFormat="1" applyFont="1" applyFill="1" applyBorder="1" applyAlignment="1">
      <alignment horizontal="left" vertical="center"/>
    </xf>
    <xf numFmtId="4" fontId="20" fillId="0" borderId="0" xfId="0" applyNumberFormat="1" applyFont="1" applyBorder="1" applyAlignment="1">
      <alignment horizontal="left" vertical="center"/>
    </xf>
    <xf numFmtId="165"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165" fontId="39" fillId="0" borderId="0" xfId="0" applyNumberFormat="1" applyFont="1" applyFill="1" applyBorder="1" applyAlignment="1">
      <alignment horizontal="left" vertical="center" wrapText="1"/>
    </xf>
    <xf numFmtId="4" fontId="39" fillId="0" borderId="0" xfId="0" applyNumberFormat="1" applyFont="1" applyFill="1" applyBorder="1" applyAlignment="1">
      <alignment horizontal="left" vertical="center" wrapText="1"/>
    </xf>
    <xf numFmtId="165" fontId="20" fillId="0" borderId="0" xfId="0" applyNumberFormat="1" applyFont="1" applyBorder="1" applyAlignment="1">
      <alignment horizontal="left" vertical="center"/>
    </xf>
    <xf numFmtId="166" fontId="20" fillId="0" borderId="0" xfId="0" applyNumberFormat="1" applyFont="1" applyBorder="1" applyAlignment="1">
      <alignment horizontal="left" vertical="center"/>
    </xf>
    <xf numFmtId="0" fontId="39" fillId="0" borderId="0" xfId="0" applyFont="1" applyBorder="1" applyAlignment="1">
      <alignment horizontal="left" vertical="center" wrapText="1"/>
    </xf>
    <xf numFmtId="165" fontId="39" fillId="0" borderId="0" xfId="0" applyNumberFormat="1" applyFont="1" applyBorder="1" applyAlignment="1">
      <alignment horizontal="left" vertical="center" wrapText="1"/>
    </xf>
    <xf numFmtId="4" fontId="39" fillId="0" borderId="0" xfId="0" applyNumberFormat="1" applyFont="1" applyBorder="1" applyAlignment="1">
      <alignment horizontal="left" vertical="center" wrapText="1"/>
    </xf>
    <xf numFmtId="165" fontId="20" fillId="0" borderId="0" xfId="0" applyNumberFormat="1" applyFont="1" applyBorder="1" applyAlignment="1">
      <alignment horizontal="left" vertical="center" wrapText="1"/>
    </xf>
    <xf numFmtId="0" fontId="42" fillId="0" borderId="0" xfId="0" applyFont="1"/>
    <xf numFmtId="165" fontId="0" fillId="0" borderId="19" xfId="0" applyNumberFormat="1" applyBorder="1"/>
    <xf numFmtId="3" fontId="20"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165" fontId="0" fillId="0" borderId="19" xfId="1" applyNumberFormat="1" applyFont="1" applyFill="1" applyBorder="1" applyAlignment="1">
      <alignment horizontal="left" vertical="center" wrapText="1"/>
    </xf>
    <xf numFmtId="0" fontId="3" fillId="0" borderId="0" xfId="0" pivotButton="1" applyFont="1" applyAlignment="1">
      <alignment horizontal="left" vertical="center" wrapText="1"/>
    </xf>
    <xf numFmtId="0" fontId="20" fillId="0" borderId="6" xfId="0" applyFont="1" applyFill="1" applyBorder="1" applyAlignment="1">
      <alignment horizontal="left" vertical="center" wrapText="1"/>
    </xf>
    <xf numFmtId="3" fontId="20" fillId="0" borderId="9" xfId="0" applyNumberFormat="1" applyFont="1" applyFill="1" applyBorder="1" applyAlignment="1">
      <alignment horizontal="left" vertical="center" wrapText="1"/>
    </xf>
    <xf numFmtId="165" fontId="20" fillId="0" borderId="3" xfId="0" applyNumberFormat="1" applyFont="1" applyFill="1" applyBorder="1" applyAlignment="1">
      <alignment horizontal="left" vertical="center" wrapText="1"/>
    </xf>
    <xf numFmtId="4" fontId="20" fillId="0" borderId="3" xfId="0" applyNumberFormat="1" applyFont="1" applyFill="1" applyBorder="1" applyAlignment="1">
      <alignment horizontal="left" vertical="center" wrapText="1"/>
    </xf>
    <xf numFmtId="165" fontId="39" fillId="0" borderId="18" xfId="0" applyNumberFormat="1" applyFont="1" applyFill="1" applyBorder="1" applyAlignment="1">
      <alignment horizontal="left" vertical="center" wrapText="1"/>
    </xf>
    <xf numFmtId="165" fontId="39" fillId="0" borderId="28" xfId="0" applyNumberFormat="1" applyFont="1" applyFill="1" applyBorder="1" applyAlignment="1">
      <alignment horizontal="left" vertical="center" wrapText="1"/>
    </xf>
    <xf numFmtId="4" fontId="39" fillId="0" borderId="15" xfId="0" applyNumberFormat="1" applyFont="1" applyFill="1" applyBorder="1" applyAlignment="1">
      <alignment horizontal="left" vertical="center" wrapText="1"/>
    </xf>
    <xf numFmtId="165" fontId="10" fillId="0" borderId="27" xfId="0" applyNumberFormat="1" applyFont="1" applyBorder="1" applyAlignment="1">
      <alignment horizontal="left" vertical="center" wrapText="1"/>
    </xf>
    <xf numFmtId="0" fontId="0" fillId="0" borderId="19" xfId="0" pivotButton="1" applyBorder="1"/>
    <xf numFmtId="165" fontId="3" fillId="0" borderId="19" xfId="0" pivotButton="1" applyNumberFormat="1" applyFont="1" applyBorder="1" applyAlignment="1">
      <alignment horizontal="left" vertical="center" wrapText="1"/>
    </xf>
    <xf numFmtId="0" fontId="3" fillId="0" borderId="19" xfId="0" pivotButton="1" applyFont="1" applyBorder="1" applyAlignment="1">
      <alignment horizontal="left" vertical="center" wrapText="1"/>
    </xf>
    <xf numFmtId="3" fontId="34" fillId="0" borderId="2" xfId="0" applyNumberFormat="1" applyFont="1" applyFill="1" applyBorder="1" applyAlignment="1">
      <alignment horizontal="center" vertical="center" wrapText="1"/>
    </xf>
    <xf numFmtId="4" fontId="34"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2" fillId="0" borderId="19" xfId="0" applyFont="1" applyBorder="1" applyAlignment="1">
      <alignment horizontal="left" vertical="center" wrapText="1"/>
    </xf>
    <xf numFmtId="164" fontId="42" fillId="6" borderId="19" xfId="2" applyFont="1" applyFill="1" applyBorder="1" applyAlignment="1">
      <alignment horizontal="right" vertical="center" wrapText="1"/>
    </xf>
    <xf numFmtId="0" fontId="2" fillId="0" borderId="19" xfId="0" applyFont="1" applyBorder="1" applyAlignment="1">
      <alignment horizontal="left" vertical="center" wrapText="1"/>
    </xf>
    <xf numFmtId="14" fontId="34" fillId="10" borderId="5" xfId="0" applyNumberFormat="1" applyFont="1" applyFill="1" applyBorder="1" applyAlignment="1">
      <alignment horizontal="center" vertical="center" wrapText="1"/>
    </xf>
    <xf numFmtId="3" fontId="34" fillId="10" borderId="7" xfId="0" applyNumberFormat="1" applyFont="1" applyFill="1" applyBorder="1" applyAlignment="1">
      <alignment horizontal="center" vertical="center" wrapText="1"/>
    </xf>
    <xf numFmtId="165" fontId="34" fillId="10" borderId="7" xfId="0" applyNumberFormat="1" applyFont="1" applyFill="1" applyBorder="1" applyAlignment="1">
      <alignment horizontal="center" vertical="center" wrapText="1"/>
    </xf>
    <xf numFmtId="4" fontId="34" fillId="10" borderId="7" xfId="0" applyNumberFormat="1" applyFont="1" applyFill="1" applyBorder="1" applyAlignment="1">
      <alignment horizontal="center" vertical="center" wrapText="1"/>
    </xf>
    <xf numFmtId="164" fontId="5" fillId="6" borderId="19" xfId="2" applyFont="1" applyFill="1" applyBorder="1" applyAlignment="1">
      <alignment horizontal="right" vertical="center" wrapText="1"/>
    </xf>
    <xf numFmtId="3" fontId="4" fillId="0" borderId="19" xfId="0" applyNumberFormat="1" applyFont="1" applyBorder="1" applyAlignment="1">
      <alignment horizontal="left" vertical="center"/>
    </xf>
    <xf numFmtId="165"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2" fillId="0" borderId="19" xfId="0" applyNumberFormat="1" applyFont="1" applyBorder="1" applyAlignment="1">
      <alignment horizontal="left" vertical="center"/>
    </xf>
    <xf numFmtId="14" fontId="46" fillId="0" borderId="0" xfId="0" applyNumberFormat="1" applyFont="1"/>
    <xf numFmtId="3" fontId="15" fillId="0" borderId="0" xfId="0" applyNumberFormat="1" applyFont="1"/>
    <xf numFmtId="0" fontId="42" fillId="6" borderId="19" xfId="0" applyFont="1" applyFill="1" applyBorder="1" applyAlignment="1">
      <alignment horizontal="left" vertical="center" wrapText="1"/>
    </xf>
    <xf numFmtId="0" fontId="42"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0" borderId="19" xfId="0" applyFont="1" applyFill="1" applyBorder="1" applyAlignment="1">
      <alignment horizontal="left"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5"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0" fontId="0" fillId="0" borderId="9" xfId="0" applyBorder="1" applyAlignment="1">
      <alignment horizontal="left" vertical="center"/>
    </xf>
    <xf numFmtId="164" fontId="5" fillId="6" borderId="16" xfId="2" applyFont="1" applyFill="1" applyBorder="1" applyAlignment="1">
      <alignment horizontal="right" wrapText="1"/>
    </xf>
    <xf numFmtId="164" fontId="5" fillId="6" borderId="19" xfId="2" applyFont="1" applyFill="1" applyBorder="1" applyAlignment="1">
      <alignment horizontal="right" wrapText="1"/>
    </xf>
    <xf numFmtId="0" fontId="0" fillId="6" borderId="16" xfId="0" applyFont="1" applyFill="1" applyBorder="1" applyAlignment="1">
      <alignment horizontal="left" vertical="center"/>
    </xf>
    <xf numFmtId="164" fontId="5" fillId="6" borderId="16" xfId="2" applyFont="1" applyFill="1" applyBorder="1" applyAlignment="1">
      <alignment horizontal="right" vertical="center" wrapText="1"/>
    </xf>
    <xf numFmtId="164" fontId="0" fillId="0" borderId="19" xfId="2" applyFont="1" applyBorder="1" applyAlignment="1">
      <alignment horizontal="right" vertical="center" wrapText="1"/>
    </xf>
    <xf numFmtId="0" fontId="43" fillId="6" borderId="19" xfId="0" applyFont="1" applyFill="1" applyBorder="1" applyAlignment="1">
      <alignment horizontal="left" vertical="center" wrapText="1"/>
    </xf>
    <xf numFmtId="4" fontId="20"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5"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2"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4" fillId="6" borderId="19" xfId="0" applyNumberFormat="1" applyFont="1" applyFill="1" applyBorder="1" applyAlignment="1">
      <alignment horizontal="center" vertical="center" wrapText="1"/>
    </xf>
    <xf numFmtId="3" fontId="34" fillId="6" borderId="19" xfId="0" applyNumberFormat="1" applyFont="1" applyFill="1" applyBorder="1" applyAlignment="1">
      <alignment horizontal="left" vertical="center" wrapText="1"/>
    </xf>
    <xf numFmtId="165" fontId="34" fillId="6" borderId="19" xfId="0" applyNumberFormat="1" applyFont="1" applyFill="1" applyBorder="1" applyAlignment="1">
      <alignment horizontal="center" vertical="center" wrapText="1"/>
    </xf>
    <xf numFmtId="0" fontId="3" fillId="0" borderId="19" xfId="0" applyFont="1" applyBorder="1" applyAlignment="1">
      <alignment horizontal="left"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5" fillId="6" borderId="5" xfId="2" applyFont="1" applyFill="1" applyBorder="1" applyAlignment="1">
      <alignment horizontal="right" vertical="center" wrapText="1"/>
    </xf>
    <xf numFmtId="164" fontId="42" fillId="0" borderId="19" xfId="2" applyFont="1" applyFill="1" applyBorder="1" applyAlignment="1">
      <alignment horizontal="right" vertical="center" wrapText="1"/>
    </xf>
    <xf numFmtId="3" fontId="10" fillId="6" borderId="19" xfId="1" applyNumberFormat="1" applyFont="1" applyFill="1" applyBorder="1" applyAlignment="1">
      <alignment horizontal="left" vertical="center" wrapText="1"/>
    </xf>
    <xf numFmtId="165" fontId="10" fillId="6" borderId="19" xfId="1" applyNumberFormat="1" applyFont="1" applyFill="1" applyBorder="1" applyAlignment="1">
      <alignment horizontal="left" vertical="center" wrapText="1"/>
    </xf>
    <xf numFmtId="14" fontId="5"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3" fillId="6" borderId="16" xfId="2" applyFont="1" applyFill="1" applyBorder="1" applyAlignment="1">
      <alignment horizontal="right" vertical="center" wrapText="1"/>
    </xf>
    <xf numFmtId="0" fontId="43" fillId="6" borderId="16" xfId="0" applyFont="1" applyFill="1" applyBorder="1" applyAlignment="1">
      <alignment horizontal="left" vertical="center" wrapText="1"/>
    </xf>
    <xf numFmtId="4" fontId="20"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2"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14" fontId="3" fillId="6" borderId="19" xfId="0" applyNumberFormat="1" applyFont="1" applyFill="1" applyBorder="1" applyAlignment="1">
      <alignment horizontal="left" vertical="center" wrapText="1"/>
    </xf>
    <xf numFmtId="3" fontId="5"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5" fillId="6" borderId="3" xfId="2" applyFont="1" applyFill="1" applyBorder="1" applyAlignment="1">
      <alignment horizontal="right" wrapText="1"/>
    </xf>
    <xf numFmtId="165" fontId="0" fillId="0" borderId="19" xfId="1" applyNumberFormat="1" applyFont="1" applyFill="1" applyBorder="1" applyAlignment="1">
      <alignment horizontal="left" wrapText="1"/>
    </xf>
    <xf numFmtId="164" fontId="20" fillId="6" borderId="19" xfId="2" applyFont="1" applyFill="1" applyBorder="1" applyAlignment="1">
      <alignment horizontal="right" vertical="center" wrapText="1"/>
    </xf>
    <xf numFmtId="4" fontId="28" fillId="0" borderId="19" xfId="0" applyNumberFormat="1" applyFont="1" applyBorder="1" applyAlignment="1">
      <alignment horizontal="center" vertical="center" wrapText="1"/>
    </xf>
    <xf numFmtId="4" fontId="19" fillId="0" borderId="19" xfId="2" applyNumberFormat="1" applyFont="1" applyBorder="1" applyAlignment="1">
      <alignment horizontal="center" vertical="center"/>
    </xf>
    <xf numFmtId="164" fontId="20"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19" xfId="0" applyFont="1" applyFill="1" applyBorder="1" applyAlignment="1">
      <alignment horizontal="left" vertical="center" wrapText="1"/>
    </xf>
    <xf numFmtId="14" fontId="42" fillId="13" borderId="19" xfId="0" applyNumberFormat="1" applyFont="1" applyFill="1" applyBorder="1" applyAlignment="1">
      <alignment horizontal="left" vertical="center" wrapText="1"/>
    </xf>
    <xf numFmtId="0" fontId="42" fillId="13" borderId="19" xfId="0" applyFont="1" applyFill="1" applyBorder="1" applyAlignment="1">
      <alignment horizontal="left" vertical="center" wrapText="1"/>
    </xf>
    <xf numFmtId="164" fontId="42" fillId="13" borderId="16" xfId="2" applyFont="1" applyFill="1" applyBorder="1" applyAlignment="1">
      <alignment horizontal="right" vertical="center" wrapText="1"/>
    </xf>
    <xf numFmtId="0" fontId="42" fillId="13" borderId="19" xfId="0" applyFont="1" applyFill="1" applyBorder="1" applyAlignment="1">
      <alignment horizontal="left" vertical="center"/>
    </xf>
    <xf numFmtId="164" fontId="42" fillId="13" borderId="16" xfId="2" applyFont="1" applyFill="1" applyBorder="1" applyAlignment="1">
      <alignment horizontal="right" wrapText="1"/>
    </xf>
    <xf numFmtId="164" fontId="20" fillId="6" borderId="3" xfId="2" applyFont="1" applyFill="1" applyBorder="1" applyAlignment="1">
      <alignment horizontal="right" vertical="center" wrapText="1"/>
    </xf>
    <xf numFmtId="164" fontId="42" fillId="13" borderId="19" xfId="2" applyFont="1" applyFill="1" applyBorder="1" applyAlignment="1">
      <alignment horizontal="right" vertical="center" wrapText="1"/>
    </xf>
    <xf numFmtId="164" fontId="20" fillId="6" borderId="5" xfId="2" applyFont="1" applyFill="1" applyBorder="1" applyAlignment="1">
      <alignment horizontal="right" vertical="center" wrapText="1"/>
    </xf>
    <xf numFmtId="164" fontId="20" fillId="6" borderId="16" xfId="2" applyFont="1" applyFill="1" applyBorder="1" applyAlignment="1">
      <alignment horizontal="right" wrapText="1"/>
    </xf>
    <xf numFmtId="164" fontId="42" fillId="13" borderId="19" xfId="2" applyFont="1" applyFill="1" applyBorder="1" applyAlignment="1">
      <alignment horizontal="right" wrapText="1"/>
    </xf>
    <xf numFmtId="3" fontId="42" fillId="13" borderId="19" xfId="1" applyNumberFormat="1" applyFont="1" applyFill="1" applyBorder="1" applyAlignment="1">
      <alignment horizontal="left" vertical="center" wrapText="1"/>
    </xf>
    <xf numFmtId="3" fontId="42" fillId="6" borderId="11" xfId="1" applyNumberFormat="1" applyFont="1" applyFill="1" applyBorder="1" applyAlignment="1">
      <alignment horizontal="left" vertical="center" wrapText="1"/>
    </xf>
    <xf numFmtId="0" fontId="0" fillId="0" borderId="0" xfId="0" applyAlignment="1">
      <alignment horizontal="left"/>
    </xf>
    <xf numFmtId="164" fontId="5"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2" fillId="6" borderId="9" xfId="40" applyNumberFormat="1" applyFont="1" applyFill="1" applyBorder="1" applyAlignment="1">
      <alignment horizontal="left" vertical="center" wrapText="1"/>
    </xf>
    <xf numFmtId="0" fontId="2" fillId="6" borderId="19" xfId="0" applyFont="1" applyFill="1" applyBorder="1" applyAlignment="1">
      <alignment horizontal="left" vertical="center" wrapText="1"/>
    </xf>
    <xf numFmtId="164" fontId="3" fillId="6" borderId="19" xfId="2" applyFont="1" applyFill="1" applyBorder="1" applyAlignment="1">
      <alignment horizontal="right" vertical="center" wrapText="1"/>
    </xf>
    <xf numFmtId="164" fontId="3" fillId="6" borderId="16" xfId="2" applyFont="1" applyFill="1" applyBorder="1" applyAlignment="1">
      <alignment horizontal="right" vertical="center" wrapText="1"/>
    </xf>
    <xf numFmtId="0" fontId="0" fillId="6" borderId="6" xfId="0" applyFont="1" applyFill="1" applyBorder="1" applyAlignment="1">
      <alignment horizontal="left" vertical="center" wrapText="1"/>
    </xf>
    <xf numFmtId="164" fontId="44" fillId="6" borderId="16" xfId="2" applyFont="1" applyFill="1" applyBorder="1" applyAlignment="1">
      <alignment horizontal="right" vertical="center" wrapText="1"/>
    </xf>
    <xf numFmtId="0" fontId="0" fillId="0" borderId="19" xfId="0" applyFont="1" applyBorder="1" applyAlignment="1">
      <alignment horizontal="left" vertical="center" wrapText="1"/>
    </xf>
    <xf numFmtId="14" fontId="4"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64" fontId="5" fillId="0" borderId="19" xfId="2" applyFont="1" applyBorder="1" applyAlignment="1">
      <alignment horizontal="right" vertical="center" wrapText="1"/>
    </xf>
    <xf numFmtId="3" fontId="10" fillId="0" borderId="29" xfId="1" applyNumberFormat="1" applyFont="1" applyBorder="1" applyAlignment="1">
      <alignment horizontal="left" vertical="center" wrapText="1"/>
    </xf>
    <xf numFmtId="0" fontId="42" fillId="13" borderId="16" xfId="0" applyFont="1" applyFill="1" applyBorder="1" applyAlignment="1">
      <alignment horizontal="left" vertical="center" wrapText="1"/>
    </xf>
    <xf numFmtId="14" fontId="0" fillId="6" borderId="19" xfId="0" applyNumberFormat="1" applyFont="1" applyFill="1" applyBorder="1" applyAlignment="1">
      <alignment horizontal="right" vertical="center"/>
    </xf>
    <xf numFmtId="3" fontId="5"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5"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4" fillId="6" borderId="19" xfId="0" applyNumberFormat="1" applyFont="1" applyFill="1" applyBorder="1" applyAlignment="1">
      <alignment horizontal="left" vertical="center" wrapText="1"/>
    </xf>
    <xf numFmtId="164" fontId="15" fillId="6" borderId="19" xfId="2" applyFont="1" applyFill="1" applyBorder="1" applyAlignment="1">
      <alignment horizontal="right" vertical="center" wrapText="1"/>
    </xf>
    <xf numFmtId="0" fontId="15" fillId="6" borderId="19" xfId="0" applyFont="1" applyFill="1" applyBorder="1" applyAlignment="1">
      <alignment horizontal="left" vertical="center" wrapText="1"/>
    </xf>
    <xf numFmtId="165" fontId="0" fillId="6" borderId="5" xfId="40" applyNumberFormat="1" applyFont="1" applyFill="1" applyBorder="1" applyAlignment="1">
      <alignment horizontal="left" vertical="center" wrapText="1"/>
    </xf>
    <xf numFmtId="165" fontId="5" fillId="6" borderId="5" xfId="40" applyNumberFormat="1" applyFont="1" applyFill="1" applyBorder="1" applyAlignment="1">
      <alignment horizontal="left" vertical="center" wrapText="1"/>
    </xf>
    <xf numFmtId="3" fontId="5" fillId="6" borderId="5" xfId="1" applyNumberFormat="1" applyFont="1" applyFill="1" applyBorder="1" applyAlignment="1">
      <alignment horizontal="left" vertical="center" wrapText="1"/>
    </xf>
    <xf numFmtId="3" fontId="0" fillId="6" borderId="5" xfId="0" applyNumberFormat="1" applyFont="1" applyFill="1" applyBorder="1" applyAlignment="1">
      <alignment horizontal="left" vertical="center" wrapText="1"/>
    </xf>
    <xf numFmtId="4" fontId="0" fillId="6" borderId="31" xfId="0" applyNumberFormat="1" applyFont="1" applyFill="1" applyBorder="1" applyAlignment="1">
      <alignment horizontal="left" vertical="center" wrapText="1"/>
    </xf>
    <xf numFmtId="14" fontId="10" fillId="0" borderId="18" xfId="1" applyNumberFormat="1" applyFont="1" applyBorder="1" applyAlignment="1">
      <alignment horizontal="left" vertical="center" wrapText="1"/>
    </xf>
    <xf numFmtId="3" fontId="10" fillId="0" borderId="15" xfId="1" applyNumberFormat="1" applyFont="1" applyBorder="1" applyAlignment="1">
      <alignment horizontal="left" vertical="center" wrapText="1"/>
    </xf>
    <xf numFmtId="165" fontId="10" fillId="0" borderId="15" xfId="1" applyNumberFormat="1" applyFont="1" applyBorder="1" applyAlignment="1">
      <alignment horizontal="left" vertical="center" wrapText="1"/>
    </xf>
    <xf numFmtId="165" fontId="10" fillId="0" borderId="15" xfId="40" applyNumberFormat="1" applyFont="1" applyBorder="1" applyAlignment="1">
      <alignment horizontal="left" vertical="center" wrapText="1"/>
    </xf>
    <xf numFmtId="165" fontId="10" fillId="0" borderId="30" xfId="40" applyNumberFormat="1" applyFont="1" applyBorder="1" applyAlignment="1">
      <alignment horizontal="left" vertical="center" wrapText="1"/>
    </xf>
    <xf numFmtId="3" fontId="10" fillId="0" borderId="32" xfId="1" applyNumberFormat="1" applyFont="1" applyBorder="1" applyAlignment="1">
      <alignment horizontal="left" vertical="center" wrapText="1"/>
    </xf>
    <xf numFmtId="3" fontId="10" fillId="0" borderId="15" xfId="0" applyNumberFormat="1" applyFont="1" applyBorder="1" applyAlignment="1">
      <alignment horizontal="left" vertical="center" wrapText="1"/>
    </xf>
    <xf numFmtId="4" fontId="10" fillId="0" borderId="27" xfId="0" applyNumberFormat="1" applyFont="1" applyBorder="1" applyAlignment="1">
      <alignment horizontal="left" vertical="center" wrapText="1"/>
    </xf>
    <xf numFmtId="165" fontId="5"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10" fillId="0" borderId="19" xfId="1" applyNumberFormat="1" applyFont="1" applyFill="1" applyBorder="1" applyAlignment="1">
      <alignment horizontal="left" wrapText="1"/>
    </xf>
    <xf numFmtId="164" fontId="5"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0" fontId="0" fillId="6" borderId="2" xfId="0" applyFont="1" applyFill="1" applyBorder="1" applyAlignment="1">
      <alignment horizontal="left" vertical="center"/>
    </xf>
    <xf numFmtId="164" fontId="5" fillId="0" borderId="1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5" fillId="6" borderId="19" xfId="1" applyNumberFormat="1" applyFont="1" applyFill="1" applyBorder="1" applyAlignment="1">
      <alignment horizontal="left" wrapText="1"/>
    </xf>
    <xf numFmtId="164" fontId="42" fillId="6" borderId="16" xfId="2" applyFont="1" applyFill="1" applyBorder="1" applyAlignment="1">
      <alignment horizontal="right" vertical="center" wrapText="1"/>
    </xf>
    <xf numFmtId="3" fontId="5" fillId="6" borderId="16" xfId="1" applyNumberFormat="1" applyFont="1" applyFill="1" applyBorder="1" applyAlignment="1">
      <alignment horizontal="left" vertical="center" wrapText="1"/>
    </xf>
    <xf numFmtId="14" fontId="10" fillId="0" borderId="33" xfId="1" applyNumberFormat="1" applyFont="1" applyBorder="1" applyAlignment="1">
      <alignment horizontal="left" vertical="center" wrapText="1"/>
    </xf>
    <xf numFmtId="3" fontId="10" fillId="0" borderId="17" xfId="1" applyNumberFormat="1" applyFont="1" applyBorder="1" applyAlignment="1">
      <alignment horizontal="left" vertical="center" wrapText="1"/>
    </xf>
    <xf numFmtId="3" fontId="10" fillId="0" borderId="16" xfId="1" applyNumberFormat="1" applyFont="1" applyBorder="1" applyAlignment="1">
      <alignment horizontal="left" vertical="center" wrapText="1"/>
    </xf>
    <xf numFmtId="165" fontId="10" fillId="0" borderId="16" xfId="1" applyNumberFormat="1" applyFont="1" applyBorder="1" applyAlignment="1">
      <alignment horizontal="left" vertical="center" wrapText="1"/>
    </xf>
    <xf numFmtId="164" fontId="10" fillId="0" borderId="16" xfId="2" applyFont="1" applyBorder="1" applyAlignment="1">
      <alignment horizontal="right" vertical="center" wrapText="1"/>
    </xf>
    <xf numFmtId="165" fontId="10" fillId="0" borderId="16" xfId="40" applyNumberFormat="1" applyFont="1" applyBorder="1" applyAlignment="1">
      <alignment horizontal="left" vertical="center" wrapText="1"/>
    </xf>
    <xf numFmtId="165" fontId="10" fillId="0" borderId="16" xfId="40" applyNumberFormat="1" applyFont="1" applyFill="1" applyBorder="1" applyAlignment="1">
      <alignment horizontal="left" vertical="center" wrapText="1"/>
    </xf>
    <xf numFmtId="3" fontId="10" fillId="0" borderId="16" xfId="1" applyNumberFormat="1" applyFont="1" applyFill="1" applyBorder="1" applyAlignment="1">
      <alignment horizontal="left" vertical="center" wrapText="1"/>
    </xf>
    <xf numFmtId="3" fontId="10" fillId="0" borderId="16" xfId="0" applyNumberFormat="1" applyFont="1" applyBorder="1" applyAlignment="1">
      <alignment horizontal="left" vertical="center" wrapText="1"/>
    </xf>
    <xf numFmtId="4" fontId="10" fillId="0" borderId="16" xfId="0" applyNumberFormat="1" applyFont="1" applyBorder="1" applyAlignment="1">
      <alignment horizontal="left" vertical="center" wrapText="1"/>
    </xf>
    <xf numFmtId="165" fontId="5"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2" fillId="6" borderId="16" xfId="1" applyNumberFormat="1" applyFont="1" applyFill="1" applyBorder="1" applyAlignment="1">
      <alignment horizontal="left" vertical="center" wrapText="1"/>
    </xf>
    <xf numFmtId="165" fontId="42"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3" fillId="0" borderId="16"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0" fillId="0" borderId="16" xfId="2" applyFont="1" applyBorder="1" applyAlignment="1">
      <alignment horizontal="right" vertical="center" wrapText="1"/>
    </xf>
    <xf numFmtId="0" fontId="0" fillId="6" borderId="6" xfId="0" applyFill="1" applyBorder="1" applyAlignment="1">
      <alignment horizontal="left" vertical="center" wrapText="1"/>
    </xf>
    <xf numFmtId="164" fontId="10" fillId="6" borderId="16" xfId="2" applyFont="1" applyFill="1" applyBorder="1" applyAlignment="1">
      <alignment horizontal="right" vertical="center" wrapText="1"/>
    </xf>
    <xf numFmtId="165" fontId="0" fillId="0" borderId="0" xfId="0" applyNumberFormat="1"/>
    <xf numFmtId="4" fontId="19" fillId="0" borderId="0" xfId="0" applyNumberFormat="1" applyFont="1" applyBorder="1" applyAlignment="1">
      <alignment horizontal="center" vertical="center"/>
    </xf>
    <xf numFmtId="0" fontId="48" fillId="14" borderId="20" xfId="0" applyFont="1" applyFill="1" applyBorder="1"/>
    <xf numFmtId="165" fontId="48" fillId="14" borderId="21" xfId="0" applyNumberFormat="1" applyFont="1" applyFill="1" applyBorder="1"/>
    <xf numFmtId="0" fontId="49" fillId="8" borderId="22" xfId="0" applyFont="1" applyFill="1" applyBorder="1"/>
    <xf numFmtId="0" fontId="49" fillId="14" borderId="23" xfId="0" applyFont="1" applyFill="1" applyBorder="1" applyAlignment="1">
      <alignment wrapText="1"/>
    </xf>
    <xf numFmtId="165" fontId="48" fillId="14" borderId="19" xfId="0" applyNumberFormat="1" applyFont="1" applyFill="1" applyBorder="1" applyAlignment="1">
      <alignment wrapText="1"/>
    </xf>
    <xf numFmtId="0" fontId="49" fillId="8" borderId="14" xfId="0" applyFont="1" applyFill="1" applyBorder="1" applyAlignment="1">
      <alignment wrapText="1"/>
    </xf>
    <xf numFmtId="0" fontId="48" fillId="15" borderId="24" xfId="0" applyFont="1" applyFill="1" applyBorder="1" applyAlignment="1">
      <alignment wrapText="1"/>
    </xf>
    <xf numFmtId="165" fontId="48" fillId="15" borderId="25" xfId="0" applyNumberFormat="1" applyFont="1" applyFill="1" applyBorder="1"/>
    <xf numFmtId="165" fontId="49" fillId="8" borderId="26" xfId="0" applyNumberFormat="1" applyFont="1" applyFill="1" applyBorder="1"/>
    <xf numFmtId="14" fontId="26" fillId="4" borderId="19" xfId="1" applyNumberFormat="1" applyFont="1" applyFill="1" applyBorder="1" applyAlignment="1">
      <alignment horizontal="center" vertical="center"/>
    </xf>
    <xf numFmtId="165" fontId="26" fillId="4" borderId="19" xfId="1" applyNumberFormat="1" applyFont="1" applyFill="1" applyBorder="1" applyAlignment="1">
      <alignment horizontal="center" vertical="center" wrapText="1"/>
    </xf>
    <xf numFmtId="165" fontId="26" fillId="4" borderId="19" xfId="1" applyNumberFormat="1" applyFont="1" applyFill="1" applyBorder="1" applyAlignment="1">
      <alignment horizontal="center" vertical="center"/>
    </xf>
    <xf numFmtId="165" fontId="26" fillId="5" borderId="19" xfId="1" applyNumberFormat="1" applyFont="1" applyFill="1" applyBorder="1" applyAlignment="1">
      <alignment horizontal="center" vertical="center" wrapText="1"/>
    </xf>
    <xf numFmtId="165" fontId="26" fillId="4" borderId="6" xfId="1" applyNumberFormat="1" applyFont="1" applyFill="1" applyBorder="1" applyAlignment="1">
      <alignment horizontal="center" vertical="center" wrapText="1"/>
    </xf>
    <xf numFmtId="165" fontId="50" fillId="8" borderId="19" xfId="1" applyNumberFormat="1" applyFont="1" applyFill="1" applyBorder="1" applyAlignment="1">
      <alignment horizontal="center" vertical="center"/>
    </xf>
    <xf numFmtId="165" fontId="19" fillId="0" borderId="19" xfId="2" applyNumberFormat="1" applyFont="1" applyBorder="1"/>
    <xf numFmtId="165" fontId="28" fillId="0" borderId="19" xfId="0" applyNumberFormat="1" applyFont="1" applyBorder="1" applyAlignment="1">
      <alignment vertical="top" wrapText="1"/>
    </xf>
    <xf numFmtId="165" fontId="51" fillId="0" borderId="19" xfId="2" applyNumberFormat="1" applyFont="1" applyBorder="1"/>
    <xf numFmtId="165" fontId="51" fillId="0" borderId="6" xfId="2" applyNumberFormat="1" applyFont="1" applyBorder="1"/>
    <xf numFmtId="165" fontId="50" fillId="8" borderId="19" xfId="2" applyNumberFormat="1" applyFont="1" applyFill="1" applyBorder="1"/>
    <xf numFmtId="14" fontId="26" fillId="0" borderId="19" xfId="0" applyNumberFormat="1" applyFont="1" applyBorder="1"/>
    <xf numFmtId="165" fontId="26" fillId="0" borderId="19" xfId="0" applyNumberFormat="1" applyFont="1" applyBorder="1"/>
    <xf numFmtId="165" fontId="26" fillId="0" borderId="19" xfId="2" applyNumberFormat="1" applyFont="1" applyBorder="1"/>
    <xf numFmtId="165" fontId="27" fillId="0" borderId="19" xfId="0" applyNumberFormat="1" applyFont="1" applyBorder="1" applyAlignment="1">
      <alignment vertical="top" wrapText="1"/>
    </xf>
    <xf numFmtId="165" fontId="26" fillId="0" borderId="6" xfId="2" applyNumberFormat="1" applyFont="1" applyBorder="1"/>
    <xf numFmtId="14" fontId="52" fillId="16" borderId="19" xfId="0" applyNumberFormat="1" applyFont="1" applyFill="1" applyBorder="1"/>
    <xf numFmtId="165" fontId="35" fillId="16" borderId="19" xfId="2" applyNumberFormat="1" applyFont="1" applyFill="1" applyBorder="1"/>
    <xf numFmtId="165" fontId="31" fillId="16" borderId="19" xfId="0" applyNumberFormat="1" applyFont="1" applyFill="1" applyBorder="1"/>
    <xf numFmtId="165" fontId="35" fillId="16" borderId="16" xfId="2" applyNumberFormat="1" applyFont="1" applyFill="1" applyBorder="1"/>
    <xf numFmtId="165" fontId="35" fillId="16" borderId="5" xfId="2" applyNumberFormat="1" applyFont="1" applyFill="1" applyBorder="1"/>
    <xf numFmtId="165" fontId="35" fillId="16" borderId="12" xfId="2" applyNumberFormat="1" applyFont="1" applyFill="1" applyBorder="1"/>
    <xf numFmtId="165" fontId="50" fillId="16" borderId="19" xfId="2" applyNumberFormat="1" applyFont="1" applyFill="1" applyBorder="1"/>
    <xf numFmtId="14" fontId="28" fillId="0" borderId="19" xfId="0" applyNumberFormat="1" applyFont="1" applyBorder="1"/>
    <xf numFmtId="165" fontId="28" fillId="0" borderId="19" xfId="0" applyNumberFormat="1" applyFont="1" applyBorder="1"/>
    <xf numFmtId="165" fontId="19" fillId="0" borderId="19" xfId="2" applyNumberFormat="1" applyFont="1" applyBorder="1" applyAlignment="1">
      <alignment horizontal="center"/>
    </xf>
    <xf numFmtId="165" fontId="29" fillId="0" borderId="19" xfId="2" applyNumberFormat="1" applyFont="1" applyBorder="1"/>
    <xf numFmtId="165" fontId="28" fillId="0" borderId="6" xfId="0" applyNumberFormat="1" applyFont="1" applyBorder="1"/>
    <xf numFmtId="0" fontId="53" fillId="0" borderId="19" xfId="0" applyFont="1" applyBorder="1"/>
    <xf numFmtId="165" fontId="53" fillId="0" borderId="19" xfId="0" applyNumberFormat="1" applyFont="1" applyBorder="1"/>
    <xf numFmtId="165" fontId="53" fillId="0" borderId="19" xfId="2" applyNumberFormat="1" applyFont="1" applyBorder="1"/>
    <xf numFmtId="165" fontId="53" fillId="0" borderId="6" xfId="2" applyNumberFormat="1" applyFont="1" applyBorder="1"/>
    <xf numFmtId="0" fontId="30" fillId="17" borderId="19" xfId="0" applyFont="1" applyFill="1" applyBorder="1"/>
    <xf numFmtId="165" fontId="27" fillId="17" borderId="19" xfId="0" applyNumberFormat="1" applyFont="1" applyFill="1" applyBorder="1"/>
    <xf numFmtId="165" fontId="27" fillId="17" borderId="6" xfId="0" applyNumberFormat="1" applyFont="1" applyFill="1" applyBorder="1"/>
    <xf numFmtId="165" fontId="50" fillId="17" borderId="19" xfId="2" applyNumberFormat="1" applyFont="1" applyFill="1" applyBorder="1"/>
    <xf numFmtId="0" fontId="54" fillId="0" borderId="16" xfId="0" applyFont="1" applyBorder="1"/>
    <xf numFmtId="165" fontId="55" fillId="0" borderId="16" xfId="0" applyNumberFormat="1" applyFont="1" applyBorder="1"/>
    <xf numFmtId="165" fontId="55" fillId="0" borderId="34" xfId="0" applyNumberFormat="1" applyFont="1" applyBorder="1"/>
    <xf numFmtId="165" fontId="56" fillId="8" borderId="19" xfId="2" applyNumberFormat="1" applyFont="1" applyFill="1" applyBorder="1"/>
    <xf numFmtId="0" fontId="30" fillId="0" borderId="16" xfId="0" applyFont="1" applyBorder="1"/>
    <xf numFmtId="165" fontId="27" fillId="0" borderId="16" xfId="0" applyNumberFormat="1" applyFont="1" applyBorder="1"/>
    <xf numFmtId="165" fontId="27" fillId="0" borderId="34" xfId="0" applyNumberFormat="1" applyFont="1" applyBorder="1"/>
    <xf numFmtId="0" fontId="30" fillId="12" borderId="18" xfId="0" applyFont="1" applyFill="1" applyBorder="1"/>
    <xf numFmtId="165" fontId="27" fillId="12" borderId="15" xfId="0" applyNumberFormat="1" applyFont="1" applyFill="1" applyBorder="1"/>
    <xf numFmtId="165" fontId="27" fillId="12" borderId="30" xfId="0" applyNumberFormat="1" applyFont="1" applyFill="1" applyBorder="1"/>
    <xf numFmtId="165" fontId="50" fillId="12" borderId="19" xfId="2" applyNumberFormat="1" applyFont="1" applyFill="1" applyBorder="1"/>
    <xf numFmtId="0" fontId="28" fillId="0" borderId="3" xfId="0" applyFont="1" applyBorder="1"/>
    <xf numFmtId="165" fontId="28" fillId="0" borderId="3" xfId="0" applyNumberFormat="1" applyFont="1" applyBorder="1"/>
    <xf numFmtId="165" fontId="28" fillId="0" borderId="13" xfId="0" applyNumberFormat="1" applyFont="1" applyBorder="1"/>
    <xf numFmtId="0" fontId="30" fillId="0" borderId="19" xfId="0" applyFont="1" applyBorder="1"/>
    <xf numFmtId="165" fontId="30" fillId="0" borderId="19" xfId="0" applyNumberFormat="1" applyFont="1" applyBorder="1"/>
    <xf numFmtId="165" fontId="27" fillId="0" borderId="19" xfId="0" applyNumberFormat="1" applyFont="1" applyBorder="1"/>
    <xf numFmtId="165" fontId="30" fillId="0" borderId="19" xfId="2" applyNumberFormat="1" applyFont="1" applyBorder="1"/>
    <xf numFmtId="165" fontId="30" fillId="0" borderId="6" xfId="2" applyNumberFormat="1" applyFont="1" applyBorder="1"/>
    <xf numFmtId="0" fontId="28" fillId="0" borderId="0" xfId="0" applyFont="1"/>
    <xf numFmtId="165" fontId="28" fillId="0" borderId="0" xfId="0" applyNumberFormat="1" applyFont="1"/>
    <xf numFmtId="0" fontId="31" fillId="0" borderId="0" xfId="0" applyFont="1"/>
    <xf numFmtId="165" fontId="42" fillId="0" borderId="0" xfId="0" applyNumberFormat="1" applyFont="1"/>
    <xf numFmtId="4" fontId="15" fillId="0" borderId="0" xfId="0" applyNumberFormat="1" applyFont="1" applyBorder="1" applyAlignment="1">
      <alignment horizontal="center" vertical="center"/>
    </xf>
    <xf numFmtId="0" fontId="49" fillId="6" borderId="0" xfId="0" applyFont="1" applyFill="1" applyBorder="1"/>
    <xf numFmtId="0" fontId="49" fillId="6" borderId="0" xfId="0" applyFont="1" applyFill="1" applyBorder="1" applyAlignment="1">
      <alignment wrapText="1"/>
    </xf>
    <xf numFmtId="165" fontId="49" fillId="6" borderId="0" xfId="0" applyNumberFormat="1" applyFont="1" applyFill="1" applyBorder="1"/>
    <xf numFmtId="165" fontId="48" fillId="14" borderId="35" xfId="0" applyNumberFormat="1" applyFont="1" applyFill="1" applyBorder="1"/>
    <xf numFmtId="0" fontId="31" fillId="0" borderId="19" xfId="0" applyFont="1" applyBorder="1"/>
    <xf numFmtId="0" fontId="49" fillId="8" borderId="19" xfId="0" applyFont="1" applyFill="1" applyBorder="1"/>
    <xf numFmtId="0" fontId="42" fillId="13" borderId="19" xfId="0" applyFont="1" applyFill="1" applyBorder="1" applyAlignment="1">
      <alignment horizontal="left" wrapText="1"/>
    </xf>
    <xf numFmtId="0" fontId="42"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2" fillId="13" borderId="19" xfId="40" applyNumberFormat="1" applyFont="1" applyFill="1" applyBorder="1" applyAlignment="1">
      <alignment horizontal="left" vertical="center" wrapText="1"/>
    </xf>
    <xf numFmtId="3" fontId="42" fillId="13" borderId="19" xfId="0" applyNumberFormat="1" applyFont="1" applyFill="1" applyBorder="1" applyAlignment="1">
      <alignment horizontal="left" vertical="center" wrapText="1"/>
    </xf>
    <xf numFmtId="4" fontId="42" fillId="13" borderId="19" xfId="0" applyNumberFormat="1" applyFont="1" applyFill="1" applyBorder="1" applyAlignment="1">
      <alignment horizontal="left" vertical="center" wrapText="1"/>
    </xf>
    <xf numFmtId="3" fontId="42" fillId="13" borderId="19" xfId="1" applyNumberFormat="1" applyFont="1" applyFill="1" applyBorder="1" applyAlignment="1">
      <alignment horizontal="left" wrapText="1"/>
    </xf>
    <xf numFmtId="3" fontId="42" fillId="13" borderId="19" xfId="0" applyNumberFormat="1" applyFont="1" applyFill="1" applyBorder="1" applyAlignment="1">
      <alignment horizontal="left" wrapText="1"/>
    </xf>
    <xf numFmtId="165" fontId="42" fillId="13" borderId="11" xfId="40" applyNumberFormat="1" applyFont="1" applyFill="1" applyBorder="1" applyAlignment="1">
      <alignment horizontal="left" vertical="center" wrapText="1"/>
    </xf>
    <xf numFmtId="165" fontId="42" fillId="13" borderId="16" xfId="40" applyNumberFormat="1" applyFont="1" applyFill="1" applyBorder="1" applyAlignment="1">
      <alignment horizontal="left" vertical="center" wrapText="1"/>
    </xf>
    <xf numFmtId="3" fontId="42" fillId="13" borderId="11" xfId="1" applyNumberFormat="1" applyFont="1" applyFill="1" applyBorder="1" applyAlignment="1">
      <alignment horizontal="left" vertical="center" wrapText="1"/>
    </xf>
    <xf numFmtId="3" fontId="42" fillId="13" borderId="16" xfId="1" applyNumberFormat="1" applyFont="1" applyFill="1" applyBorder="1" applyAlignment="1">
      <alignment horizontal="left" vertical="center" wrapText="1"/>
    </xf>
    <xf numFmtId="3" fontId="42" fillId="13" borderId="16" xfId="0" applyNumberFormat="1" applyFont="1" applyFill="1" applyBorder="1" applyAlignment="1">
      <alignment horizontal="left" vertical="center" wrapText="1"/>
    </xf>
    <xf numFmtId="4" fontId="42" fillId="13" borderId="16" xfId="0" applyNumberFormat="1" applyFont="1" applyFill="1" applyBorder="1" applyAlignment="1">
      <alignment horizontal="left" vertical="center" wrapText="1"/>
    </xf>
    <xf numFmtId="165" fontId="10"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0" fontId="45" fillId="13" borderId="19" xfId="0" applyFont="1" applyFill="1" applyBorder="1" applyAlignment="1">
      <alignment horizontal="left" vertical="center"/>
    </xf>
    <xf numFmtId="0" fontId="42" fillId="13" borderId="19" xfId="0" applyFont="1" applyFill="1" applyBorder="1" applyAlignment="1">
      <alignment horizontal="left"/>
    </xf>
    <xf numFmtId="164" fontId="45" fillId="13" borderId="16" xfId="2" applyFont="1" applyFill="1" applyBorder="1" applyAlignment="1">
      <alignment horizontal="right" wrapText="1"/>
    </xf>
    <xf numFmtId="164" fontId="42" fillId="13" borderId="3" xfId="2" applyFont="1" applyFill="1" applyBorder="1" applyAlignment="1">
      <alignment horizontal="right" wrapText="1"/>
    </xf>
    <xf numFmtId="0" fontId="42" fillId="13" borderId="3" xfId="0" applyFont="1" applyFill="1" applyBorder="1" applyAlignment="1">
      <alignment horizontal="left" vertical="center"/>
    </xf>
    <xf numFmtId="14" fontId="42" fillId="13" borderId="19" xfId="0" applyNumberFormat="1"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2" fillId="13" borderId="19" xfId="0" applyNumberFormat="1" applyFont="1" applyFill="1" applyBorder="1" applyAlignment="1">
      <alignment horizontal="right" vertical="center" wrapText="1"/>
    </xf>
    <xf numFmtId="14" fontId="0" fillId="0" borderId="19" xfId="0" applyNumberFormat="1" applyBorder="1" applyAlignment="1">
      <alignment horizontal="left"/>
    </xf>
    <xf numFmtId="164" fontId="5" fillId="6" borderId="19" xfId="2" applyFont="1" applyFill="1" applyBorder="1" applyAlignment="1">
      <alignment horizontal="left" wrapText="1"/>
    </xf>
    <xf numFmtId="0" fontId="0" fillId="0" borderId="19" xfId="0" applyBorder="1" applyAlignment="1">
      <alignment horizontal="right" vertical="center"/>
    </xf>
    <xf numFmtId="0" fontId="42" fillId="13" borderId="9" xfId="0" applyFont="1" applyFill="1" applyBorder="1" applyAlignment="1">
      <alignment horizontal="left" vertical="center"/>
    </xf>
    <xf numFmtId="165" fontId="42" fillId="13" borderId="9" xfId="40" applyNumberFormat="1" applyFont="1" applyFill="1" applyBorder="1" applyAlignment="1">
      <alignment horizontal="left" vertical="center" wrapText="1"/>
    </xf>
    <xf numFmtId="164" fontId="42" fillId="13" borderId="3" xfId="2" applyFont="1" applyFill="1" applyBorder="1" applyAlignment="1">
      <alignment horizontal="right" vertical="center" wrapText="1"/>
    </xf>
    <xf numFmtId="164" fontId="0" fillId="0" borderId="19" xfId="2" applyFont="1" applyBorder="1" applyAlignment="1">
      <alignment horizontal="right" wrapText="1"/>
    </xf>
    <xf numFmtId="40" fontId="15" fillId="0" borderId="0" xfId="0" applyNumberFormat="1" applyFont="1" applyAlignment="1">
      <alignment horizontal="center" vertical="center"/>
    </xf>
    <xf numFmtId="165" fontId="53" fillId="6" borderId="19" xfId="2" applyNumberFormat="1" applyFont="1" applyFill="1" applyBorder="1"/>
    <xf numFmtId="164" fontId="45" fillId="13" borderId="19" xfId="2" applyFont="1" applyFill="1" applyBorder="1" applyAlignment="1">
      <alignment horizontal="right" wrapText="1"/>
    </xf>
    <xf numFmtId="3" fontId="0" fillId="6" borderId="16" xfId="1" applyNumberFormat="1" applyFont="1" applyFill="1" applyBorder="1" applyAlignment="1">
      <alignment horizontal="left" wrapText="1"/>
    </xf>
    <xf numFmtId="165" fontId="42" fillId="6" borderId="16"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19" xfId="0" applyFont="1" applyFill="1" applyBorder="1" applyAlignment="1">
      <alignment horizontal="left" vertical="center" wrapText="1"/>
    </xf>
    <xf numFmtId="0" fontId="0" fillId="0" borderId="6" xfId="0" applyFont="1" applyFill="1" applyBorder="1" applyAlignment="1">
      <alignment horizontal="left" vertical="center"/>
    </xf>
    <xf numFmtId="164" fontId="5" fillId="0" borderId="3" xfId="2" applyFont="1" applyFill="1" applyBorder="1" applyAlignment="1">
      <alignment horizontal="right" vertical="center" wrapText="1"/>
    </xf>
    <xf numFmtId="14" fontId="0" fillId="0" borderId="19" xfId="0" applyNumberFormat="1" applyFont="1" applyFill="1" applyBorder="1" applyAlignment="1">
      <alignment horizontal="left" vertical="center"/>
    </xf>
    <xf numFmtId="164" fontId="5" fillId="0" borderId="19" xfId="2" applyFont="1" applyFill="1" applyBorder="1" applyAlignment="1">
      <alignment horizontal="right" wrapText="1"/>
    </xf>
    <xf numFmtId="0" fontId="0" fillId="0" borderId="19" xfId="0" applyFont="1" applyFill="1" applyBorder="1" applyAlignment="1">
      <alignment horizontal="left"/>
    </xf>
    <xf numFmtId="0" fontId="0" fillId="0" borderId="9" xfId="0" applyFont="1" applyFill="1" applyBorder="1" applyAlignment="1">
      <alignment horizontal="left" vertical="center"/>
    </xf>
    <xf numFmtId="0" fontId="42" fillId="0" borderId="0" xfId="0" applyFont="1" applyAlignment="1">
      <alignment horizontal="left" vertical="center"/>
    </xf>
    <xf numFmtId="164" fontId="5"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0" fontId="0" fillId="6" borderId="6" xfId="0" applyFont="1" applyFill="1" applyBorder="1" applyAlignment="1">
      <alignment horizontal="left"/>
    </xf>
    <xf numFmtId="0" fontId="0" fillId="6" borderId="9" xfId="0" applyFont="1" applyFill="1" applyBorder="1" applyAlignment="1">
      <alignment horizontal="left"/>
    </xf>
    <xf numFmtId="165" fontId="0" fillId="0" borderId="19" xfId="0" applyNumberFormat="1" applyFont="1" applyFill="1" applyBorder="1" applyAlignment="1">
      <alignment horizontal="right" vertical="center" wrapText="1"/>
    </xf>
    <xf numFmtId="164" fontId="0" fillId="0" borderId="0" xfId="2" applyFont="1" applyAlignment="1">
      <alignment horizontal="right" wrapText="1"/>
    </xf>
    <xf numFmtId="165" fontId="42" fillId="13" borderId="19" xfId="0" applyNumberFormat="1" applyFont="1" applyFill="1" applyBorder="1" applyAlignment="1">
      <alignment horizontal="right" wrapText="1"/>
    </xf>
    <xf numFmtId="165" fontId="3"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5" fontId="0" fillId="0" borderId="19" xfId="0" applyNumberFormat="1" applyFont="1" applyFill="1" applyBorder="1" applyAlignment="1">
      <alignment vertical="center" wrapText="1"/>
    </xf>
    <xf numFmtId="164" fontId="0" fillId="6" borderId="19" xfId="2" applyFont="1" applyFill="1" applyBorder="1" applyAlignment="1">
      <alignment horizontal="right" wrapText="1"/>
    </xf>
    <xf numFmtId="14" fontId="0" fillId="0" borderId="3"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3" xfId="0" applyFont="1" applyFill="1" applyBorder="1" applyAlignment="1">
      <alignment horizontal="left" vertical="center" wrapText="1"/>
    </xf>
    <xf numFmtId="165" fontId="0" fillId="6" borderId="19" xfId="0" applyNumberFormat="1" applyFont="1" applyFill="1" applyBorder="1" applyAlignment="1">
      <alignment vertical="center" wrapText="1"/>
    </xf>
    <xf numFmtId="0" fontId="0" fillId="6" borderId="34" xfId="0" applyFont="1" applyFill="1" applyBorder="1" applyAlignment="1">
      <alignment horizontal="left" vertical="center"/>
    </xf>
    <xf numFmtId="164" fontId="42" fillId="6" borderId="18" xfId="2" applyFont="1" applyFill="1" applyBorder="1" applyAlignment="1">
      <alignment horizontal="right" vertical="center" wrapText="1"/>
    </xf>
    <xf numFmtId="164" fontId="42" fillId="6" borderId="15" xfId="2" applyFont="1" applyFill="1" applyBorder="1" applyAlignment="1">
      <alignment horizontal="right" vertical="center" wrapText="1"/>
    </xf>
    <xf numFmtId="14" fontId="34" fillId="10" borderId="3" xfId="0" applyNumberFormat="1" applyFont="1" applyFill="1" applyBorder="1" applyAlignment="1">
      <alignment horizontal="left" wrapText="1"/>
    </xf>
    <xf numFmtId="3"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left" wrapText="1"/>
    </xf>
    <xf numFmtId="4"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right" wrapText="1"/>
    </xf>
    <xf numFmtId="4" fontId="34" fillId="10" borderId="2" xfId="0" applyNumberFormat="1" applyFont="1" applyFill="1" applyBorder="1" applyAlignment="1">
      <alignment horizontal="right" wrapText="1"/>
    </xf>
    <xf numFmtId="164" fontId="42" fillId="6" borderId="27" xfId="2" applyFont="1" applyFill="1" applyBorder="1" applyAlignment="1">
      <alignment horizontal="right" vertical="center" wrapText="1"/>
    </xf>
    <xf numFmtId="164" fontId="0" fillId="0" borderId="3" xfId="2" applyFont="1" applyBorder="1" applyAlignment="1">
      <alignment horizontal="right" wrapText="1"/>
    </xf>
    <xf numFmtId="0" fontId="3" fillId="0" borderId="6" xfId="0" applyFont="1" applyBorder="1" applyAlignment="1">
      <alignment horizontal="left" vertical="center" wrapText="1"/>
    </xf>
    <xf numFmtId="0" fontId="0" fillId="0" borderId="10" xfId="0" applyBorder="1"/>
    <xf numFmtId="0" fontId="42" fillId="14" borderId="0" xfId="0" applyFont="1" applyFill="1"/>
    <xf numFmtId="17" fontId="45" fillId="11" borderId="5" xfId="0" applyNumberFormat="1" applyFont="1" applyFill="1" applyBorder="1"/>
    <xf numFmtId="0" fontId="42" fillId="20" borderId="10" xfId="0" applyFont="1" applyFill="1" applyBorder="1"/>
    <xf numFmtId="3" fontId="59" fillId="20" borderId="16" xfId="0" applyNumberFormat="1" applyFont="1" applyFill="1" applyBorder="1"/>
    <xf numFmtId="3" fontId="45" fillId="20" borderId="16" xfId="0" applyNumberFormat="1" applyFont="1" applyFill="1" applyBorder="1"/>
    <xf numFmtId="3" fontId="42" fillId="20" borderId="16" xfId="0" applyNumberFormat="1" applyFont="1" applyFill="1" applyBorder="1"/>
    <xf numFmtId="0" fontId="45" fillId="21" borderId="0" xfId="0" applyFont="1" applyFill="1"/>
    <xf numFmtId="3" fontId="20" fillId="21" borderId="5" xfId="0" applyNumberFormat="1" applyFont="1" applyFill="1" applyBorder="1"/>
    <xf numFmtId="0" fontId="42" fillId="12" borderId="4" xfId="0" applyFont="1" applyFill="1" applyBorder="1"/>
    <xf numFmtId="3" fontId="60" fillId="12" borderId="3" xfId="0" applyNumberFormat="1" applyFont="1" applyFill="1" applyBorder="1"/>
    <xf numFmtId="3" fontId="20" fillId="12" borderId="3" xfId="0" applyNumberFormat="1" applyFont="1" applyFill="1" applyBorder="1"/>
    <xf numFmtId="3" fontId="45" fillId="12" borderId="3" xfId="0" applyNumberFormat="1" applyFont="1" applyFill="1" applyBorder="1"/>
    <xf numFmtId="0" fontId="42" fillId="20" borderId="0" xfId="0" applyFont="1" applyFill="1"/>
    <xf numFmtId="3" fontId="45" fillId="20" borderId="5" xfId="0" applyNumberFormat="1" applyFont="1" applyFill="1" applyBorder="1"/>
    <xf numFmtId="3" fontId="42" fillId="20" borderId="5" xfId="0" applyNumberFormat="1" applyFont="1" applyFill="1" applyBorder="1"/>
    <xf numFmtId="0" fontId="0" fillId="0" borderId="34" xfId="0" applyBorder="1"/>
    <xf numFmtId="0" fontId="42" fillId="14" borderId="12" xfId="0" applyFont="1" applyFill="1" applyBorder="1"/>
    <xf numFmtId="0" fontId="42" fillId="14" borderId="34" xfId="0" applyFont="1" applyFill="1" applyBorder="1"/>
    <xf numFmtId="0" fontId="45" fillId="14" borderId="12" xfId="0" applyFont="1" applyFill="1" applyBorder="1"/>
    <xf numFmtId="0" fontId="42" fillId="14" borderId="13" xfId="0" applyFont="1" applyFill="1" applyBorder="1"/>
    <xf numFmtId="165" fontId="27" fillId="22" borderId="19" xfId="0" applyNumberFormat="1" applyFont="1" applyFill="1" applyBorder="1" applyAlignment="1">
      <alignment vertical="top" wrapText="1"/>
    </xf>
    <xf numFmtId="165" fontId="26"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0" fontId="3" fillId="0" borderId="6" xfId="0" applyFont="1" applyBorder="1" applyAlignment="1">
      <alignment horizontal="left" wrapText="1"/>
    </xf>
    <xf numFmtId="0" fontId="0" fillId="0" borderId="6" xfId="0" applyFont="1" applyBorder="1" applyAlignment="1">
      <alignment horizontal="left" vertical="center" wrapText="1"/>
    </xf>
    <xf numFmtId="3" fontId="10" fillId="0" borderId="0" xfId="0" applyNumberFormat="1" applyFont="1" applyBorder="1" applyAlignment="1">
      <alignment horizontal="center" vertical="center" wrapText="1"/>
    </xf>
    <xf numFmtId="3" fontId="10"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0" fillId="0" borderId="0" xfId="0" pivotButton="1" applyBorder="1" applyAlignment="1">
      <alignment horizontal="left" vertical="center"/>
    </xf>
    <xf numFmtId="165" fontId="5" fillId="6" borderId="19" xfId="40" applyNumberFormat="1" applyFont="1" applyFill="1" applyBorder="1" applyAlignment="1">
      <alignment horizontal="left" vertical="center" wrapText="1"/>
    </xf>
    <xf numFmtId="164" fontId="0" fillId="6" borderId="16" xfId="2" applyFont="1" applyFill="1" applyBorder="1" applyAlignment="1">
      <alignment horizontal="right" wrapText="1"/>
    </xf>
    <xf numFmtId="3" fontId="0" fillId="0" borderId="19" xfId="0" applyNumberFormat="1" applyFont="1" applyBorder="1" applyAlignment="1">
      <alignment horizontal="left" vertical="center"/>
    </xf>
    <xf numFmtId="0" fontId="0" fillId="0" borderId="19" xfId="0" applyFont="1" applyBorder="1" applyAlignment="1">
      <alignment horizontal="left" vertical="center"/>
    </xf>
    <xf numFmtId="165" fontId="0" fillId="0" borderId="19" xfId="0" applyNumberFormat="1" applyFont="1" applyBorder="1" applyAlignment="1">
      <alignment horizontal="left" vertical="center"/>
    </xf>
    <xf numFmtId="3" fontId="42" fillId="13" borderId="16" xfId="1" applyNumberFormat="1" applyFont="1" applyFill="1" applyBorder="1" applyAlignment="1">
      <alignment horizontal="left" wrapText="1"/>
    </xf>
    <xf numFmtId="164" fontId="45" fillId="13" borderId="19" xfId="2" applyFont="1" applyFill="1" applyBorder="1" applyAlignment="1">
      <alignment horizontal="right" vertical="center" wrapText="1"/>
    </xf>
    <xf numFmtId="0" fontId="45" fillId="13" borderId="19" xfId="0" applyFont="1" applyFill="1" applyBorder="1" applyAlignment="1">
      <alignment horizontal="left" vertical="center" wrapText="1"/>
    </xf>
    <xf numFmtId="165" fontId="0" fillId="6" borderId="16" xfId="0" applyNumberFormat="1" applyFont="1" applyFill="1" applyBorder="1" applyAlignment="1">
      <alignment horizontal="right" vertical="center" wrapText="1"/>
    </xf>
    <xf numFmtId="3" fontId="0" fillId="0" borderId="19" xfId="0" applyNumberFormat="1" applyFont="1" applyFill="1" applyBorder="1" applyAlignment="1">
      <alignment horizontal="center" vertical="center" wrapText="1"/>
    </xf>
    <xf numFmtId="165" fontId="0" fillId="6" borderId="3" xfId="0" applyNumberFormat="1" applyFont="1" applyFill="1" applyBorder="1" applyAlignment="1">
      <alignment horizontal="right" vertical="center" wrapText="1"/>
    </xf>
    <xf numFmtId="165" fontId="0" fillId="0" borderId="16" xfId="2" applyNumberFormat="1" applyFont="1" applyFill="1" applyBorder="1" applyAlignment="1">
      <alignment horizontal="right" wrapText="1"/>
    </xf>
    <xf numFmtId="165" fontId="0" fillId="0" borderId="19" xfId="0" applyNumberFormat="1" applyFont="1" applyBorder="1" applyAlignment="1">
      <alignment horizontal="left"/>
    </xf>
    <xf numFmtId="3" fontId="5" fillId="6" borderId="11" xfId="1" applyNumberFormat="1" applyFont="1" applyFill="1" applyBorder="1" applyAlignment="1">
      <alignment horizontal="left" wrapText="1"/>
    </xf>
    <xf numFmtId="4" fontId="4" fillId="0" borderId="19" xfId="0" applyNumberFormat="1" applyFont="1" applyBorder="1" applyAlignment="1">
      <alignment horizontal="left" vertical="center"/>
    </xf>
    <xf numFmtId="165" fontId="4" fillId="0" borderId="19" xfId="2" applyNumberFormat="1" applyFont="1" applyBorder="1" applyAlignment="1">
      <alignment horizontal="left" vertical="center"/>
    </xf>
    <xf numFmtId="165" fontId="0" fillId="6" borderId="19" xfId="0" applyNumberFormat="1" applyFont="1" applyFill="1" applyBorder="1" applyAlignment="1">
      <alignment wrapText="1"/>
    </xf>
    <xf numFmtId="165" fontId="4" fillId="0" borderId="6" xfId="0" applyNumberFormat="1" applyFont="1" applyBorder="1" applyAlignment="1">
      <alignment horizontal="left" vertical="center"/>
    </xf>
    <xf numFmtId="165" fontId="4" fillId="0" borderId="3" xfId="0" applyNumberFormat="1" applyFont="1" applyBorder="1" applyAlignment="1">
      <alignment horizontal="left" vertical="center"/>
    </xf>
    <xf numFmtId="165" fontId="42" fillId="0" borderId="18" xfId="0" applyNumberFormat="1" applyFont="1" applyBorder="1" applyAlignment="1">
      <alignment horizontal="right" vertical="center"/>
    </xf>
    <xf numFmtId="165" fontId="2" fillId="0" borderId="9" xfId="0" applyNumberFormat="1" applyFont="1" applyBorder="1" applyAlignment="1">
      <alignment horizontal="left" vertical="center"/>
    </xf>
    <xf numFmtId="0" fontId="0" fillId="0" borderId="19" xfId="0" pivotButton="1" applyBorder="1" applyAlignment="1">
      <alignment horizontal="left" vertical="center"/>
    </xf>
    <xf numFmtId="0" fontId="0" fillId="0" borderId="19" xfId="0" pivotButton="1" applyBorder="1" applyAlignment="1">
      <alignment horizontal="left" vertical="center" wrapText="1"/>
    </xf>
    <xf numFmtId="165" fontId="0" fillId="0" borderId="19" xfId="0" applyNumberFormat="1" applyFont="1" applyBorder="1" applyAlignment="1">
      <alignment horizontal="right" vertical="center" wrapText="1"/>
    </xf>
    <xf numFmtId="165" fontId="2" fillId="0" borderId="6" xfId="0" applyNumberFormat="1" applyFont="1" applyBorder="1" applyAlignment="1">
      <alignment horizontal="left" vertical="center"/>
    </xf>
    <xf numFmtId="0" fontId="0" fillId="0" borderId="19" xfId="0" applyFont="1" applyBorder="1"/>
    <xf numFmtId="0" fontId="0" fillId="0" borderId="0" xfId="0" pivotButton="1"/>
    <xf numFmtId="167" fontId="45" fillId="20" borderId="16" xfId="2" applyNumberFormat="1" applyFont="1" applyFill="1" applyBorder="1" applyAlignment="1">
      <alignment horizontal="right" vertical="center"/>
    </xf>
    <xf numFmtId="165" fontId="5" fillId="6" borderId="9" xfId="40" applyNumberFormat="1" applyFont="1" applyFill="1" applyBorder="1" applyAlignment="1">
      <alignment horizontal="left" wrapText="1"/>
    </xf>
    <xf numFmtId="165" fontId="5" fillId="6" borderId="2" xfId="40" applyNumberFormat="1" applyFont="1" applyFill="1" applyBorder="1" applyAlignment="1">
      <alignment horizontal="left" vertical="center" wrapText="1"/>
    </xf>
    <xf numFmtId="165" fontId="0" fillId="0" borderId="5" xfId="2" applyNumberFormat="1" applyFont="1" applyFill="1" applyBorder="1" applyAlignment="1">
      <alignment horizontal="right" wrapText="1"/>
    </xf>
    <xf numFmtId="164" fontId="0" fillId="0" borderId="0" xfId="2" applyFont="1"/>
    <xf numFmtId="0" fontId="15" fillId="0" borderId="0" xfId="0" applyFont="1" applyBorder="1" applyAlignment="1">
      <alignment horizontal="center" vertical="center"/>
    </xf>
    <xf numFmtId="165" fontId="61" fillId="0" borderId="16" xfId="0" applyNumberFormat="1" applyFont="1" applyBorder="1"/>
    <xf numFmtId="165" fontId="2" fillId="0" borderId="9" xfId="0" applyNumberFormat="1" applyFont="1" applyBorder="1" applyAlignment="1">
      <alignment horizontal="left"/>
    </xf>
    <xf numFmtId="3" fontId="10" fillId="2" borderId="1" xfId="1" applyNumberFormat="1" applyFont="1" applyFill="1" applyBorder="1" applyAlignment="1">
      <alignment horizontal="center" wrapText="1"/>
    </xf>
    <xf numFmtId="165" fontId="10" fillId="2" borderId="1" xfId="1" applyNumberFormat="1" applyFont="1" applyFill="1" applyBorder="1" applyAlignment="1">
      <alignment horizontal="center" wrapText="1"/>
    </xf>
    <xf numFmtId="4" fontId="10" fillId="2" borderId="1" xfId="1" applyNumberFormat="1" applyFont="1" applyFill="1" applyBorder="1" applyAlignment="1">
      <alignment horizontal="center" wrapText="1"/>
    </xf>
    <xf numFmtId="165" fontId="10" fillId="2" borderId="1" xfId="2" applyNumberFormat="1" applyFont="1" applyFill="1" applyBorder="1" applyAlignment="1">
      <alignment horizontal="center" wrapText="1"/>
    </xf>
    <xf numFmtId="3" fontId="10" fillId="2" borderId="1" xfId="0" applyNumberFormat="1" applyFont="1" applyFill="1" applyBorder="1" applyAlignment="1">
      <alignment horizontal="center" wrapText="1"/>
    </xf>
    <xf numFmtId="4" fontId="10" fillId="2" borderId="1" xfId="0" applyNumberFormat="1" applyFont="1" applyFill="1" applyBorder="1" applyAlignment="1">
      <alignment horizontal="center" wrapText="1"/>
    </xf>
    <xf numFmtId="14" fontId="10" fillId="2" borderId="1" xfId="1" applyNumberFormat="1" applyFont="1" applyFill="1" applyBorder="1" applyAlignment="1">
      <alignment horizontal="center" wrapText="1"/>
    </xf>
    <xf numFmtId="0" fontId="42"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2" fillId="6" borderId="16" xfId="2" applyNumberFormat="1" applyFont="1" applyFill="1" applyBorder="1" applyAlignment="1">
      <alignment horizontal="right" vertical="center" wrapText="1"/>
    </xf>
    <xf numFmtId="165" fontId="45" fillId="6" borderId="16" xfId="2" applyNumberFormat="1" applyFont="1" applyFill="1" applyBorder="1" applyAlignment="1">
      <alignment horizontal="right" vertical="center" wrapText="1"/>
    </xf>
    <xf numFmtId="165" fontId="42" fillId="13" borderId="19" xfId="2" applyNumberFormat="1" applyFont="1" applyFill="1" applyBorder="1" applyAlignment="1">
      <alignment horizontal="right" wrapText="1"/>
    </xf>
    <xf numFmtId="165" fontId="5" fillId="6" borderId="16" xfId="2" applyNumberFormat="1" applyFont="1" applyFill="1" applyBorder="1" applyAlignment="1">
      <alignment horizontal="right" wrapText="1"/>
    </xf>
    <xf numFmtId="165" fontId="5" fillId="6" borderId="19" xfId="2" applyNumberFormat="1" applyFont="1" applyFill="1" applyBorder="1" applyAlignment="1">
      <alignment horizontal="right" wrapText="1"/>
    </xf>
    <xf numFmtId="165" fontId="5" fillId="6" borderId="5" xfId="2" applyNumberFormat="1" applyFont="1" applyFill="1" applyBorder="1" applyAlignment="1">
      <alignment horizontal="right" wrapText="1"/>
    </xf>
    <xf numFmtId="165" fontId="5" fillId="6" borderId="19" xfId="2" applyNumberFormat="1" applyFont="1" applyFill="1" applyBorder="1" applyAlignment="1">
      <alignment horizontal="right" vertical="center" wrapText="1"/>
    </xf>
    <xf numFmtId="165" fontId="5" fillId="6" borderId="5" xfId="2" applyNumberFormat="1" applyFont="1" applyFill="1" applyBorder="1" applyAlignment="1">
      <alignment horizontal="right" vertical="center" wrapText="1"/>
    </xf>
    <xf numFmtId="165" fontId="42" fillId="6" borderId="27" xfId="2" applyNumberFormat="1" applyFont="1" applyFill="1" applyBorder="1" applyAlignment="1">
      <alignment horizontal="right" wrapText="1"/>
    </xf>
    <xf numFmtId="165" fontId="5" fillId="6" borderId="3"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57" fillId="6" borderId="16" xfId="2" applyNumberFormat="1" applyFont="1" applyFill="1" applyBorder="1" applyAlignment="1">
      <alignment horizontal="right" vertical="center" wrapText="1"/>
    </xf>
    <xf numFmtId="165" fontId="5"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10" fillId="0" borderId="15" xfId="2" applyNumberFormat="1" applyFont="1" applyBorder="1" applyAlignment="1">
      <alignment horizontal="right" vertical="center"/>
    </xf>
    <xf numFmtId="165" fontId="10"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3" xfId="2" applyNumberFormat="1" applyFont="1" applyBorder="1" applyAlignment="1">
      <alignment horizontal="right" wrapText="1"/>
    </xf>
    <xf numFmtId="165" fontId="42" fillId="0" borderId="18" xfId="2" applyNumberFormat="1" applyFont="1" applyBorder="1" applyAlignment="1">
      <alignment horizontal="right" wrapText="1"/>
    </xf>
    <xf numFmtId="165" fontId="42" fillId="0" borderId="15" xfId="2" applyNumberFormat="1" applyFont="1" applyBorder="1" applyAlignment="1">
      <alignment horizontal="right" wrapText="1"/>
    </xf>
    <xf numFmtId="165" fontId="42" fillId="6" borderId="27"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65" fontId="0" fillId="0" borderId="0" xfId="2" applyNumberFormat="1" applyFont="1" applyAlignment="1">
      <alignment horizontal="right" wrapText="1"/>
    </xf>
    <xf numFmtId="14" fontId="1" fillId="0" borderId="19" xfId="0" applyNumberFormat="1" applyFont="1" applyBorder="1" applyAlignment="1">
      <alignment horizontal="left" vertical="center" wrapText="1"/>
    </xf>
    <xf numFmtId="0" fontId="48" fillId="15" borderId="36" xfId="0" applyFont="1" applyFill="1" applyBorder="1" applyAlignment="1">
      <alignment wrapText="1"/>
    </xf>
    <xf numFmtId="165" fontId="48" fillId="15" borderId="16" xfId="0" applyNumberFormat="1" applyFont="1" applyFill="1" applyBorder="1"/>
    <xf numFmtId="165" fontId="49" fillId="8" borderId="37" xfId="0" applyNumberFormat="1" applyFont="1" applyFill="1" applyBorder="1"/>
    <xf numFmtId="4" fontId="28" fillId="6" borderId="19" xfId="0" applyNumberFormat="1" applyFont="1" applyFill="1" applyBorder="1" applyAlignment="1">
      <alignment horizontal="center" vertical="center"/>
    </xf>
    <xf numFmtId="4" fontId="28" fillId="0" borderId="19" xfId="0" applyNumberFormat="1" applyFont="1" applyBorder="1" applyAlignment="1">
      <alignment horizontal="center" vertical="center"/>
    </xf>
    <xf numFmtId="4" fontId="27" fillId="6" borderId="19" xfId="0" applyNumberFormat="1" applyFont="1" applyFill="1" applyBorder="1" applyAlignment="1">
      <alignment horizontal="center" vertical="center"/>
    </xf>
    <xf numFmtId="4" fontId="15" fillId="6" borderId="19" xfId="0" applyNumberFormat="1" applyFont="1" applyFill="1" applyBorder="1" applyAlignment="1">
      <alignment horizontal="center" vertical="center"/>
    </xf>
    <xf numFmtId="4" fontId="15" fillId="0" borderId="19" xfId="0" applyNumberFormat="1" applyFont="1" applyBorder="1" applyAlignment="1">
      <alignment horizontal="center" vertical="center"/>
    </xf>
    <xf numFmtId="4" fontId="31" fillId="6" borderId="19" xfId="0" applyNumberFormat="1" applyFont="1" applyFill="1" applyBorder="1" applyAlignment="1">
      <alignment horizontal="center" vertical="center"/>
    </xf>
    <xf numFmtId="4" fontId="21" fillId="6" borderId="19" xfId="0" applyNumberFormat="1" applyFont="1" applyFill="1" applyBorder="1" applyAlignment="1">
      <alignment horizontal="center" vertical="center"/>
    </xf>
    <xf numFmtId="0" fontId="0" fillId="6" borderId="19" xfId="0" applyFill="1" applyBorder="1"/>
    <xf numFmtId="3" fontId="5" fillId="0" borderId="19" xfId="1" applyNumberFormat="1" applyFont="1" applyFill="1" applyBorder="1" applyAlignment="1">
      <alignment horizontal="left" vertical="center" wrapText="1"/>
    </xf>
    <xf numFmtId="0" fontId="62" fillId="0" borderId="0" xfId="0" applyFont="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5" fillId="0" borderId="0" xfId="0" applyFont="1" applyAlignment="1">
      <alignment horizontal="right" vertical="center"/>
    </xf>
    <xf numFmtId="0" fontId="66" fillId="0" borderId="0" xfId="0" applyFont="1" applyAlignment="1">
      <alignment vertical="center"/>
    </xf>
    <xf numFmtId="0" fontId="66" fillId="0" borderId="12" xfId="0" applyFont="1" applyBorder="1" applyAlignment="1">
      <alignment vertical="center"/>
    </xf>
    <xf numFmtId="0" fontId="66" fillId="0" borderId="13" xfId="0" applyFont="1" applyBorder="1" applyAlignment="1">
      <alignment vertical="center"/>
    </xf>
    <xf numFmtId="0" fontId="65" fillId="0" borderId="0" xfId="0" applyFont="1" applyAlignment="1">
      <alignment horizontal="center" vertical="center"/>
    </xf>
    <xf numFmtId="49" fontId="65" fillId="0" borderId="0" xfId="0" applyNumberFormat="1" applyFont="1" applyAlignment="1">
      <alignment vertical="center"/>
    </xf>
    <xf numFmtId="0" fontId="63" fillId="11" borderId="23" xfId="0" applyFont="1" applyFill="1" applyBorder="1" applyAlignment="1">
      <alignment vertical="center"/>
    </xf>
    <xf numFmtId="0" fontId="63" fillId="11" borderId="19" xfId="0" applyFont="1" applyFill="1" applyBorder="1" applyAlignment="1">
      <alignment vertical="center"/>
    </xf>
    <xf numFmtId="0" fontId="63" fillId="11" borderId="14" xfId="0" applyFont="1" applyFill="1" applyBorder="1" applyAlignment="1">
      <alignment vertical="center"/>
    </xf>
    <xf numFmtId="0" fontId="65" fillId="11" borderId="23" xfId="0" applyFont="1" applyFill="1" applyBorder="1" applyAlignment="1">
      <alignment horizontal="center" vertical="center"/>
    </xf>
    <xf numFmtId="0" fontId="65" fillId="11" borderId="19" xfId="0" applyFont="1" applyFill="1" applyBorder="1" applyAlignment="1">
      <alignment horizontal="center" vertical="center"/>
    </xf>
    <xf numFmtId="0" fontId="65" fillId="11" borderId="14" xfId="0" applyFont="1" applyFill="1" applyBorder="1" applyAlignment="1">
      <alignment horizontal="center" vertical="center"/>
    </xf>
    <xf numFmtId="0" fontId="66" fillId="0" borderId="0" xfId="0" applyFont="1" applyAlignment="1">
      <alignment horizontal="center" vertical="center"/>
    </xf>
    <xf numFmtId="3" fontId="67" fillId="0" borderId="0" xfId="0" applyNumberFormat="1" applyFont="1" applyAlignment="1">
      <alignment vertical="center"/>
    </xf>
    <xf numFmtId="0" fontId="64" fillId="0" borderId="0" xfId="0" applyFont="1"/>
    <xf numFmtId="3" fontId="64" fillId="0" borderId="0" xfId="0" applyNumberFormat="1" applyFont="1"/>
    <xf numFmtId="0" fontId="63" fillId="0" borderId="0" xfId="0" applyFont="1"/>
    <xf numFmtId="165" fontId="0" fillId="6" borderId="19" xfId="0" applyNumberFormat="1" applyFont="1" applyFill="1" applyBorder="1" applyAlignment="1">
      <alignment horizontal="left" vertical="center"/>
    </xf>
    <xf numFmtId="4" fontId="5" fillId="6" borderId="19" xfId="1" applyNumberFormat="1" applyFont="1" applyFill="1" applyBorder="1" applyAlignment="1">
      <alignment horizontal="right" wrapText="1"/>
    </xf>
    <xf numFmtId="3" fontId="10" fillId="6" borderId="19" xfId="0" applyNumberFormat="1" applyFont="1" applyFill="1" applyBorder="1" applyAlignment="1">
      <alignment horizontal="center" wrapText="1"/>
    </xf>
    <xf numFmtId="4" fontId="10" fillId="6" borderId="19" xfId="0" applyNumberFormat="1" applyFont="1" applyFill="1" applyBorder="1" applyAlignment="1">
      <alignment horizontal="center" wrapText="1"/>
    </xf>
    <xf numFmtId="165" fontId="0" fillId="6" borderId="16" xfId="1" applyNumberFormat="1" applyFont="1" applyFill="1" applyBorder="1" applyAlignment="1">
      <alignment horizontal="left" vertic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20"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4" fontId="5" fillId="6" borderId="16" xfId="1" applyNumberFormat="1" applyFont="1" applyFill="1" applyBorder="1" applyAlignment="1">
      <alignment horizontal="right" wrapText="1"/>
    </xf>
    <xf numFmtId="3" fontId="10" fillId="6" borderId="19" xfId="0" applyNumberFormat="1" applyFont="1" applyFill="1" applyBorder="1" applyAlignment="1">
      <alignment horizontal="center" vertical="center" wrapText="1"/>
    </xf>
    <xf numFmtId="4" fontId="10" fillId="6" borderId="19" xfId="0" applyNumberFormat="1" applyFont="1" applyFill="1" applyBorder="1" applyAlignment="1">
      <alignment horizontal="center" vertical="center" wrapText="1"/>
    </xf>
    <xf numFmtId="164" fontId="1" fillId="6" borderId="3" xfId="2" applyFont="1" applyFill="1" applyBorder="1" applyAlignment="1">
      <alignment horizontal="right"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64" fontId="1" fillId="6" borderId="19" xfId="2" applyFont="1" applyFill="1" applyBorder="1" applyAlignment="1">
      <alignment horizontal="right" vertical="center" wrapText="1"/>
    </xf>
    <xf numFmtId="14" fontId="1" fillId="6" borderId="19" xfId="0" applyNumberFormat="1" applyFont="1" applyFill="1" applyBorder="1" applyAlignment="1">
      <alignment horizontal="left" vertical="center" wrapText="1"/>
    </xf>
    <xf numFmtId="14" fontId="1" fillId="6" borderId="19" xfId="0" applyNumberFormat="1" applyFont="1" applyFill="1" applyBorder="1" applyAlignment="1">
      <alignment horizontal="left" wrapText="1"/>
    </xf>
    <xf numFmtId="165" fontId="1" fillId="0" borderId="19" xfId="0" applyNumberFormat="1" applyFont="1" applyBorder="1" applyAlignment="1">
      <alignment horizontal="left" vertical="center"/>
    </xf>
    <xf numFmtId="3" fontId="1" fillId="0" borderId="19" xfId="0" applyNumberFormat="1" applyFont="1" applyBorder="1" applyAlignment="1">
      <alignment horizontal="left" vertical="center"/>
    </xf>
    <xf numFmtId="164" fontId="1" fillId="6" borderId="3" xfId="2" applyFont="1" applyFill="1" applyBorder="1" applyAlignment="1">
      <alignment horizontal="right" vertical="center" wrapText="1"/>
    </xf>
    <xf numFmtId="164" fontId="44" fillId="6" borderId="19" xfId="2" applyFont="1" applyFill="1" applyBorder="1" applyAlignment="1">
      <alignment horizontal="right" wrapText="1"/>
    </xf>
    <xf numFmtId="165" fontId="1" fillId="0" borderId="19" xfId="0" applyNumberFormat="1" applyFont="1" applyBorder="1" applyAlignment="1">
      <alignment horizontal="right" vertical="center" wrapText="1"/>
    </xf>
    <xf numFmtId="14" fontId="0" fillId="6" borderId="16"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14" fontId="1" fillId="0" borderId="19" xfId="0" applyNumberFormat="1" applyFont="1" applyBorder="1" applyAlignment="1">
      <alignment horizontal="left" wrapText="1"/>
    </xf>
    <xf numFmtId="164" fontId="1" fillId="0" borderId="19" xfId="2" applyFont="1" applyBorder="1" applyAlignment="1">
      <alignment horizontal="right" wrapText="1"/>
    </xf>
    <xf numFmtId="164" fontId="1" fillId="6" borderId="16" xfId="2" applyFont="1" applyFill="1" applyBorder="1" applyAlignment="1">
      <alignment horizontal="right" vertical="center" wrapText="1"/>
    </xf>
    <xf numFmtId="164" fontId="5" fillId="0" borderId="3" xfId="2" applyFont="1" applyBorder="1" applyAlignment="1">
      <alignment horizontal="right" wrapText="1"/>
    </xf>
    <xf numFmtId="165" fontId="1" fillId="0" borderId="19" xfId="0" applyNumberFormat="1" applyFont="1" applyBorder="1" applyAlignment="1">
      <alignment horizontal="left" vertical="center" wrapText="1"/>
    </xf>
    <xf numFmtId="0" fontId="0" fillId="0" borderId="19" xfId="0" applyFont="1" applyBorder="1" applyAlignment="1">
      <alignment horizontal="left" wrapText="1"/>
    </xf>
    <xf numFmtId="165" fontId="0" fillId="0" borderId="19" xfId="0" applyNumberFormat="1" applyFont="1" applyBorder="1" applyAlignment="1">
      <alignment horizontal="right" wrapText="1"/>
    </xf>
    <xf numFmtId="165" fontId="0" fillId="0" borderId="19" xfId="0" applyNumberFormat="1" applyFont="1" applyBorder="1" applyAlignment="1">
      <alignment vertical="center" wrapText="1"/>
    </xf>
    <xf numFmtId="0" fontId="0" fillId="0" borderId="9" xfId="0" applyFont="1" applyBorder="1" applyAlignment="1">
      <alignment horizontal="left" vertical="center" wrapText="1"/>
    </xf>
    <xf numFmtId="14" fontId="0" fillId="0" borderId="19" xfId="0" applyNumberFormat="1" applyFont="1" applyBorder="1" applyAlignment="1">
      <alignment horizontal="left"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wrapText="1"/>
    </xf>
    <xf numFmtId="14" fontId="0" fillId="0" borderId="2" xfId="0" applyNumberFormat="1" applyFont="1" applyBorder="1" applyAlignment="1">
      <alignment horizontal="left" vertical="center" wrapText="1"/>
    </xf>
    <xf numFmtId="14" fontId="15" fillId="0" borderId="23" xfId="0" applyNumberFormat="1" applyFont="1" applyBorder="1" applyAlignment="1">
      <alignment horizontal="left" vertical="center"/>
    </xf>
    <xf numFmtId="0" fontId="15" fillId="0" borderId="19" xfId="0" applyFont="1" applyBorder="1" applyAlignment="1">
      <alignment horizontal="center" vertical="center"/>
    </xf>
    <xf numFmtId="3" fontId="15" fillId="0" borderId="19" xfId="0" applyNumberFormat="1" applyFont="1" applyBorder="1" applyAlignment="1">
      <alignment vertical="center"/>
    </xf>
    <xf numFmtId="0" fontId="15" fillId="0" borderId="14" xfId="0" applyFont="1" applyBorder="1" applyAlignment="1">
      <alignment vertical="center"/>
    </xf>
    <xf numFmtId="0" fontId="1" fillId="0" borderId="19" xfId="0" applyFont="1" applyFill="1" applyBorder="1" applyAlignment="1">
      <alignment horizontal="center" vertical="center" wrapText="1"/>
    </xf>
    <xf numFmtId="3" fontId="17" fillId="0" borderId="19" xfId="0" applyNumberFormat="1" applyFont="1" applyBorder="1" applyAlignment="1">
      <alignment vertical="center"/>
    </xf>
    <xf numFmtId="3" fontId="18" fillId="0" borderId="14" xfId="0" applyNumberFormat="1" applyFont="1" applyFill="1" applyBorder="1" applyAlignment="1">
      <alignment vertical="center"/>
    </xf>
    <xf numFmtId="0" fontId="18" fillId="0" borderId="19" xfId="0" applyFont="1" applyBorder="1" applyAlignment="1">
      <alignment horizontal="center" vertical="center"/>
    </xf>
    <xf numFmtId="3" fontId="18" fillId="0" borderId="19" xfId="0" applyNumberFormat="1" applyFont="1" applyBorder="1" applyAlignment="1">
      <alignment vertical="center"/>
    </xf>
    <xf numFmtId="14" fontId="18" fillId="0" borderId="23" xfId="0" applyNumberFormat="1" applyFont="1" applyBorder="1" applyAlignment="1">
      <alignment horizontal="left" vertical="center"/>
    </xf>
    <xf numFmtId="14" fontId="16" fillId="7" borderId="23" xfId="0" applyNumberFormat="1" applyFont="1" applyFill="1" applyBorder="1" applyAlignment="1">
      <alignment horizontal="left" vertical="center"/>
    </xf>
    <xf numFmtId="0" fontId="17" fillId="7" borderId="19" xfId="0" applyFont="1" applyFill="1" applyBorder="1" applyAlignment="1">
      <alignment vertical="center"/>
    </xf>
    <xf numFmtId="0" fontId="16" fillId="7" borderId="19" xfId="0" applyFont="1" applyFill="1" applyBorder="1" applyAlignment="1">
      <alignment vertical="center"/>
    </xf>
    <xf numFmtId="3" fontId="16" fillId="7" borderId="19" xfId="0" applyNumberFormat="1" applyFont="1" applyFill="1" applyBorder="1" applyAlignment="1">
      <alignment vertical="center"/>
    </xf>
    <xf numFmtId="0" fontId="17" fillId="7" borderId="14" xfId="0" applyFont="1" applyFill="1" applyBorder="1" applyAlignment="1">
      <alignment vertical="center"/>
    </xf>
    <xf numFmtId="3" fontId="17" fillId="0" borderId="26" xfId="0" applyNumberFormat="1" applyFont="1" applyBorder="1" applyAlignment="1">
      <alignment vertical="center"/>
    </xf>
    <xf numFmtId="0" fontId="24" fillId="0" borderId="0" xfId="0" applyFont="1" applyAlignment="1">
      <alignment horizontal="center" vertical="center"/>
    </xf>
    <xf numFmtId="0" fontId="24" fillId="0" borderId="0" xfId="0" applyFont="1" applyAlignment="1">
      <alignment vertical="center"/>
    </xf>
    <xf numFmtId="14" fontId="16" fillId="0" borderId="0" xfId="0" applyNumberFormat="1" applyFont="1" applyAlignment="1">
      <alignment horizontal="center" vertical="center"/>
    </xf>
    <xf numFmtId="3" fontId="24" fillId="0" borderId="0" xfId="0" applyNumberFormat="1" applyFont="1" applyAlignment="1">
      <alignment vertical="center"/>
    </xf>
    <xf numFmtId="0" fontId="21" fillId="0" borderId="0" xfId="0" applyFont="1" applyAlignment="1">
      <alignment horizontal="center"/>
    </xf>
    <xf numFmtId="3" fontId="21" fillId="0" borderId="0" xfId="0" applyNumberFormat="1" applyFont="1"/>
    <xf numFmtId="14" fontId="64" fillId="6" borderId="19" xfId="0" applyNumberFormat="1" applyFont="1" applyFill="1" applyBorder="1" applyAlignment="1">
      <alignment horizontal="left" vertical="center"/>
    </xf>
    <xf numFmtId="0" fontId="64" fillId="6" borderId="19" xfId="0" applyFont="1" applyFill="1" applyBorder="1" applyAlignment="1">
      <alignment horizontal="center" vertical="center" wrapText="1"/>
    </xf>
    <xf numFmtId="0" fontId="66" fillId="6" borderId="19" xfId="0" applyFont="1" applyFill="1" applyBorder="1" applyAlignment="1">
      <alignment vertical="center"/>
    </xf>
    <xf numFmtId="3" fontId="67" fillId="6" borderId="19" xfId="0" applyNumberFormat="1" applyFont="1" applyFill="1" applyBorder="1" applyAlignment="1">
      <alignment vertical="center"/>
    </xf>
    <xf numFmtId="0" fontId="15" fillId="6" borderId="19" xfId="0" applyFont="1" applyFill="1" applyBorder="1"/>
    <xf numFmtId="0" fontId="67" fillId="6" borderId="19" xfId="0" applyFont="1" applyFill="1" applyBorder="1" applyAlignment="1">
      <alignment horizontal="center" vertical="center"/>
    </xf>
    <xf numFmtId="14" fontId="65" fillId="6" borderId="19" xfId="0" applyNumberFormat="1" applyFont="1" applyFill="1" applyBorder="1" applyAlignment="1">
      <alignment horizontal="left" vertical="center"/>
    </xf>
    <xf numFmtId="0" fontId="65" fillId="6" borderId="19" xfId="0" applyFont="1" applyFill="1" applyBorder="1" applyAlignment="1">
      <alignment vertical="center"/>
    </xf>
    <xf numFmtId="3" fontId="65" fillId="6" borderId="19" xfId="0" applyNumberFormat="1" applyFont="1" applyFill="1" applyBorder="1" applyAlignment="1">
      <alignment vertical="center"/>
    </xf>
    <xf numFmtId="3" fontId="64" fillId="6" borderId="19" xfId="0" applyNumberFormat="1" applyFont="1" applyFill="1" applyBorder="1" applyAlignment="1">
      <alignment vertical="center"/>
    </xf>
    <xf numFmtId="0" fontId="64" fillId="6" borderId="19" xfId="0" applyFont="1" applyFill="1" applyBorder="1" applyAlignment="1">
      <alignment vertical="center"/>
    </xf>
    <xf numFmtId="3" fontId="63" fillId="6" borderId="19" xfId="0" applyNumberFormat="1" applyFont="1" applyFill="1" applyBorder="1" applyAlignment="1">
      <alignment vertical="center"/>
    </xf>
    <xf numFmtId="3" fontId="66" fillId="6" borderId="19" xfId="0" applyNumberFormat="1" applyFont="1" applyFill="1" applyBorder="1" applyAlignment="1">
      <alignment vertical="center"/>
    </xf>
    <xf numFmtId="0" fontId="66" fillId="6" borderId="19" xfId="0" applyFont="1" applyFill="1" applyBorder="1"/>
    <xf numFmtId="0" fontId="68" fillId="6" borderId="19" xfId="0" applyFont="1" applyFill="1" applyBorder="1" applyAlignment="1">
      <alignment vertical="center"/>
    </xf>
    <xf numFmtId="14" fontId="65" fillId="6" borderId="19" xfId="0" applyNumberFormat="1" applyFont="1" applyFill="1" applyBorder="1" applyAlignment="1">
      <alignment horizontal="center" vertical="center"/>
    </xf>
    <xf numFmtId="3" fontId="70" fillId="6" borderId="19" xfId="0" applyNumberFormat="1" applyFont="1" applyFill="1" applyBorder="1" applyAlignment="1">
      <alignment vertical="center"/>
    </xf>
    <xf numFmtId="0" fontId="69" fillId="6" borderId="19" xfId="0" applyFont="1" applyFill="1" applyBorder="1" applyAlignment="1">
      <alignment vertical="center"/>
    </xf>
    <xf numFmtId="14" fontId="69" fillId="6" borderId="19" xfId="0" applyNumberFormat="1" applyFont="1" applyFill="1" applyBorder="1" applyAlignment="1">
      <alignment horizontal="center" vertical="center"/>
    </xf>
    <xf numFmtId="0" fontId="25" fillId="6" borderId="19" xfId="0" applyFont="1" applyFill="1" applyBorder="1"/>
    <xf numFmtId="0" fontId="64" fillId="6" borderId="19" xfId="0" applyFont="1" applyFill="1" applyBorder="1"/>
    <xf numFmtId="0" fontId="63" fillId="6" borderId="19" xfId="0" applyFont="1" applyFill="1" applyBorder="1" applyAlignment="1">
      <alignment horizontal="center"/>
    </xf>
    <xf numFmtId="3" fontId="63" fillId="6" borderId="19" xfId="0" applyNumberFormat="1" applyFont="1" applyFill="1" applyBorder="1"/>
    <xf numFmtId="3" fontId="64" fillId="6" borderId="19" xfId="0" applyNumberFormat="1" applyFont="1" applyFill="1" applyBorder="1"/>
    <xf numFmtId="14" fontId="64" fillId="6" borderId="19" xfId="0" applyNumberFormat="1" applyFont="1" applyFill="1" applyBorder="1"/>
    <xf numFmtId="0" fontId="15" fillId="0" borderId="16" xfId="0" applyFont="1" applyBorder="1" applyAlignment="1">
      <alignment vertical="center"/>
    </xf>
    <xf numFmtId="165" fontId="15" fillId="0" borderId="16" xfId="0" applyNumberFormat="1" applyFont="1" applyBorder="1" applyAlignment="1">
      <alignment vertical="center"/>
    </xf>
    <xf numFmtId="14" fontId="15" fillId="0" borderId="19" xfId="0" applyNumberFormat="1" applyFont="1" applyBorder="1" applyAlignment="1">
      <alignment horizontal="center" vertical="center"/>
    </xf>
    <xf numFmtId="14" fontId="15" fillId="0" borderId="36" xfId="0" applyNumberFormat="1" applyFont="1" applyBorder="1" applyAlignment="1">
      <alignment horizontal="center" vertical="center"/>
    </xf>
    <xf numFmtId="165" fontId="15" fillId="0" borderId="37" xfId="0" applyNumberFormat="1" applyFont="1" applyBorder="1" applyAlignment="1">
      <alignment vertical="center"/>
    </xf>
    <xf numFmtId="0" fontId="15" fillId="0" borderId="38" xfId="0" applyFont="1" applyBorder="1" applyAlignment="1">
      <alignment vertical="center"/>
    </xf>
    <xf numFmtId="0" fontId="15" fillId="0" borderId="5" xfId="0" applyFont="1" applyBorder="1" applyAlignment="1">
      <alignment vertical="center"/>
    </xf>
    <xf numFmtId="165" fontId="15" fillId="0" borderId="5" xfId="0" applyNumberFormat="1" applyFont="1" applyBorder="1" applyAlignment="1">
      <alignment vertical="center"/>
    </xf>
    <xf numFmtId="165" fontId="17" fillId="0" borderId="31" xfId="0" applyNumberFormat="1" applyFont="1" applyBorder="1" applyAlignment="1">
      <alignment vertical="center"/>
    </xf>
    <xf numFmtId="14" fontId="21" fillId="0" borderId="18" xfId="0" applyNumberFormat="1" applyFont="1" applyBorder="1" applyAlignment="1">
      <alignment horizontal="center" vertical="center"/>
    </xf>
    <xf numFmtId="0" fontId="15" fillId="0" borderId="15" xfId="0" applyFont="1" applyBorder="1" applyAlignment="1">
      <alignment vertical="center"/>
    </xf>
    <xf numFmtId="0" fontId="24" fillId="0" borderId="15" xfId="0" applyFont="1" applyBorder="1" applyAlignment="1">
      <alignment vertical="center"/>
    </xf>
    <xf numFmtId="40" fontId="21" fillId="0" borderId="30" xfId="0" applyNumberFormat="1" applyFont="1" applyBorder="1" applyAlignment="1">
      <alignment vertical="center"/>
    </xf>
    <xf numFmtId="165" fontId="21" fillId="0" borderId="27" xfId="0" applyNumberFormat="1" applyFont="1" applyBorder="1" applyAlignment="1">
      <alignment vertical="center"/>
    </xf>
    <xf numFmtId="0" fontId="15" fillId="0" borderId="28" xfId="0" applyFont="1" applyBorder="1" applyAlignment="1">
      <alignment vertical="center"/>
    </xf>
    <xf numFmtId="3" fontId="16" fillId="7" borderId="14" xfId="0" applyNumberFormat="1" applyFont="1" applyFill="1" applyBorder="1" applyAlignment="1">
      <alignment vertical="center"/>
    </xf>
    <xf numFmtId="164" fontId="20" fillId="6" borderId="3" xfId="2" applyFont="1" applyFill="1" applyBorder="1" applyAlignment="1">
      <alignment horizontal="right" wrapText="1"/>
    </xf>
    <xf numFmtId="164" fontId="45" fillId="13" borderId="5" xfId="2" applyFont="1" applyFill="1" applyBorder="1" applyAlignment="1">
      <alignment horizontal="right" vertical="center" wrapText="1"/>
    </xf>
    <xf numFmtId="0" fontId="42" fillId="13" borderId="9" xfId="0" applyFont="1" applyFill="1" applyBorder="1" applyAlignment="1">
      <alignment horizontal="left"/>
    </xf>
    <xf numFmtId="14" fontId="0" fillId="6" borderId="16" xfId="0" applyNumberFormat="1" applyFont="1" applyFill="1" applyBorder="1" applyAlignment="1">
      <alignment horizontal="left" wrapText="1"/>
    </xf>
    <xf numFmtId="0" fontId="0" fillId="6" borderId="3" xfId="0" applyFill="1" applyBorder="1" applyAlignment="1">
      <alignment horizontal="left" vertical="center"/>
    </xf>
    <xf numFmtId="0" fontId="0" fillId="6" borderId="3" xfId="0" applyFill="1" applyBorder="1" applyAlignment="1">
      <alignment horizontal="left" vertical="center" wrapText="1"/>
    </xf>
    <xf numFmtId="165" fontId="0" fillId="6" borderId="19" xfId="0" applyNumberFormat="1" applyFont="1" applyFill="1" applyBorder="1" applyAlignment="1">
      <alignment horizontal="right" vertical="center"/>
    </xf>
    <xf numFmtId="164" fontId="5" fillId="6" borderId="12" xfId="2" applyFont="1" applyFill="1" applyBorder="1" applyAlignment="1">
      <alignment horizontal="right" wrapText="1"/>
    </xf>
    <xf numFmtId="164" fontId="5"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4" xfId="2" applyFont="1" applyBorder="1" applyAlignment="1">
      <alignment horizontal="right" vertical="center" wrapText="1"/>
    </xf>
    <xf numFmtId="164" fontId="0" fillId="0" borderId="13" xfId="2" applyFont="1" applyBorder="1" applyAlignment="1">
      <alignment horizontal="right" wrapText="1"/>
    </xf>
    <xf numFmtId="164" fontId="0" fillId="0" borderId="34" xfId="2" applyFont="1" applyBorder="1" applyAlignment="1">
      <alignment horizontal="right" wrapText="1"/>
    </xf>
    <xf numFmtId="164" fontId="5" fillId="0" borderId="16" xfId="2" applyFont="1" applyBorder="1" applyAlignment="1">
      <alignment horizontal="right" wrapText="1"/>
    </xf>
    <xf numFmtId="164" fontId="1" fillId="0" borderId="16" xfId="2" applyFont="1" applyBorder="1" applyAlignment="1">
      <alignment horizontal="right" vertical="center" wrapText="1"/>
    </xf>
    <xf numFmtId="164" fontId="1" fillId="0" borderId="16" xfId="2" applyFont="1" applyBorder="1" applyAlignment="1">
      <alignment horizontal="right" wrapText="1"/>
    </xf>
    <xf numFmtId="3" fontId="0" fillId="6" borderId="5" xfId="1" applyNumberFormat="1" applyFont="1" applyFill="1" applyBorder="1" applyAlignment="1">
      <alignment horizontal="left" vertical="center" wrapText="1"/>
    </xf>
    <xf numFmtId="164" fontId="71" fillId="6" borderId="3" xfId="2" applyFont="1" applyFill="1" applyBorder="1" applyAlignment="1">
      <alignment horizontal="right" wrapText="1"/>
    </xf>
    <xf numFmtId="164" fontId="5" fillId="6" borderId="19" xfId="2" applyFont="1" applyFill="1" applyBorder="1" applyAlignment="1">
      <alignment horizontal="center" wrapText="1"/>
    </xf>
    <xf numFmtId="14" fontId="42" fillId="13" borderId="16" xfId="0" applyNumberFormat="1" applyFont="1" applyFill="1" applyBorder="1" applyAlignment="1">
      <alignment horizontal="left" vertical="center" wrapText="1"/>
    </xf>
    <xf numFmtId="0" fontId="0" fillId="6" borderId="3" xfId="0" applyFont="1" applyFill="1" applyBorder="1" applyAlignment="1">
      <alignment horizontal="left" wrapText="1"/>
    </xf>
    <xf numFmtId="0" fontId="71" fillId="6" borderId="19" xfId="0" applyFont="1" applyFill="1" applyBorder="1" applyAlignment="1">
      <alignment horizontal="left"/>
    </xf>
    <xf numFmtId="0" fontId="71" fillId="6" borderId="19" xfId="0" applyFont="1" applyFill="1" applyBorder="1" applyAlignment="1">
      <alignment horizontal="left" wrapText="1"/>
    </xf>
    <xf numFmtId="165" fontId="42" fillId="6" borderId="19" xfId="0" applyNumberFormat="1" applyFont="1" applyFill="1" applyBorder="1" applyAlignment="1">
      <alignment horizontal="left" vertical="center" wrapText="1"/>
    </xf>
    <xf numFmtId="165" fontId="42" fillId="13" borderId="19" xfId="40" applyNumberFormat="1" applyFont="1" applyFill="1" applyBorder="1" applyAlignment="1">
      <alignment horizontal="left" wrapText="1"/>
    </xf>
    <xf numFmtId="3" fontId="42" fillId="13" borderId="19" xfId="0" applyNumberFormat="1" applyFont="1" applyFill="1" applyBorder="1" applyAlignment="1">
      <alignment horizontal="left"/>
    </xf>
    <xf numFmtId="4" fontId="42" fillId="13" borderId="19" xfId="0" applyNumberFormat="1" applyFont="1" applyFill="1" applyBorder="1" applyAlignment="1">
      <alignment horizontal="left" wrapText="1"/>
    </xf>
    <xf numFmtId="0" fontId="42" fillId="13" borderId="6" xfId="0" applyFont="1" applyFill="1" applyBorder="1" applyAlignment="1">
      <alignment horizontal="left" wrapText="1"/>
    </xf>
    <xf numFmtId="164" fontId="5" fillId="6" borderId="3" xfId="2" applyFont="1" applyFill="1" applyBorder="1" applyAlignment="1">
      <alignment horizontal="left" wrapText="1"/>
    </xf>
    <xf numFmtId="3" fontId="45" fillId="13" borderId="19" xfId="1" applyNumberFormat="1" applyFont="1" applyFill="1" applyBorder="1" applyAlignment="1">
      <alignment horizontal="left" vertical="center" wrapText="1"/>
    </xf>
    <xf numFmtId="0" fontId="20" fillId="6" borderId="9" xfId="0" applyFont="1" applyFill="1" applyBorder="1" applyAlignment="1">
      <alignment horizontal="left" vertical="center"/>
    </xf>
    <xf numFmtId="3" fontId="20" fillId="6" borderId="19" xfId="1" applyNumberFormat="1" applyFont="1" applyFill="1" applyBorder="1" applyAlignment="1">
      <alignment horizontal="left" vertical="center" wrapText="1"/>
    </xf>
    <xf numFmtId="14" fontId="42" fillId="6" borderId="19" xfId="0" applyNumberFormat="1" applyFont="1" applyFill="1" applyBorder="1" applyAlignment="1">
      <alignment horizontal="left" vertical="center" wrapText="1"/>
    </xf>
    <xf numFmtId="14" fontId="42" fillId="6" borderId="19" xfId="0" applyNumberFormat="1" applyFont="1" applyFill="1" applyBorder="1" applyAlignment="1">
      <alignment horizontal="left" vertical="center"/>
    </xf>
    <xf numFmtId="164" fontId="45" fillId="6" borderId="19" xfId="2" applyFont="1" applyFill="1" applyBorder="1" applyAlignment="1">
      <alignment horizontal="right" vertical="center" wrapText="1"/>
    </xf>
    <xf numFmtId="164" fontId="57" fillId="6" borderId="19" xfId="2" applyFont="1" applyFill="1" applyBorder="1" applyAlignment="1">
      <alignment horizontal="right" vertical="center" wrapText="1"/>
    </xf>
    <xf numFmtId="165" fontId="42" fillId="6" borderId="19" xfId="0" applyNumberFormat="1" applyFont="1" applyFill="1" applyBorder="1" applyAlignment="1">
      <alignment horizontal="right" vertical="center" wrapText="1"/>
    </xf>
    <xf numFmtId="165" fontId="0" fillId="0" borderId="3" xfId="0" applyNumberFormat="1" applyBorder="1" applyAlignment="1">
      <alignment horizontal="left" vertical="center"/>
    </xf>
    <xf numFmtId="3" fontId="1" fillId="0" borderId="11" xfId="0" applyNumberFormat="1" applyFont="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164" fontId="5" fillId="0" borderId="16" xfId="2" applyFont="1" applyBorder="1" applyAlignment="1">
      <alignment horizontal="right" vertical="center" wrapText="1"/>
    </xf>
    <xf numFmtId="164" fontId="42" fillId="13" borderId="5" xfId="2" applyFont="1" applyFill="1" applyBorder="1" applyAlignment="1">
      <alignment horizontal="right" vertical="center" wrapText="1"/>
    </xf>
    <xf numFmtId="0" fontId="42" fillId="13" borderId="16" xfId="0" applyFont="1" applyFill="1" applyBorder="1" applyAlignment="1">
      <alignment horizontal="left" vertical="center"/>
    </xf>
    <xf numFmtId="164" fontId="42" fillId="13" borderId="5" xfId="2" applyFont="1" applyFill="1" applyBorder="1" applyAlignment="1">
      <alignment horizontal="right" wrapText="1"/>
    </xf>
    <xf numFmtId="0" fontId="45" fillId="13" borderId="9" xfId="0" applyFont="1" applyFill="1" applyBorder="1" applyAlignment="1">
      <alignment horizontal="left" vertical="center"/>
    </xf>
    <xf numFmtId="0" fontId="42" fillId="13" borderId="34" xfId="0" applyFont="1" applyFill="1" applyBorder="1" applyAlignment="1">
      <alignment horizontal="left" vertical="center" wrapText="1"/>
    </xf>
    <xf numFmtId="0" fontId="42" fillId="13" borderId="11" xfId="0" applyFont="1" applyFill="1" applyBorder="1" applyAlignment="1">
      <alignment horizontal="left" vertical="center"/>
    </xf>
    <xf numFmtId="164" fontId="64" fillId="0" borderId="14" xfId="2" applyFont="1" applyBorder="1" applyAlignment="1">
      <alignment vertical="center"/>
    </xf>
    <xf numFmtId="165" fontId="0" fillId="6" borderId="6" xfId="1" applyNumberFormat="1" applyFont="1" applyFill="1" applyBorder="1" applyAlignment="1">
      <alignment horizontal="left" vertical="center" wrapText="1"/>
    </xf>
    <xf numFmtId="0" fontId="0" fillId="6" borderId="11" xfId="0" applyFont="1" applyFill="1" applyBorder="1" applyAlignment="1">
      <alignment horizontal="left"/>
    </xf>
    <xf numFmtId="165" fontId="0" fillId="6" borderId="19" xfId="0" applyNumberFormat="1" applyFont="1" applyFill="1" applyBorder="1" applyAlignment="1">
      <alignment horizontal="left" vertical="center" wrapText="1"/>
    </xf>
    <xf numFmtId="165" fontId="0" fillId="6" borderId="19" xfId="0" applyNumberFormat="1" applyFont="1" applyFill="1" applyBorder="1" applyAlignment="1">
      <alignment vertical="center"/>
    </xf>
    <xf numFmtId="0" fontId="1" fillId="0" borderId="11" xfId="0" applyFont="1" applyBorder="1" applyAlignment="1">
      <alignment horizontal="left" vertical="center" wrapText="1"/>
    </xf>
    <xf numFmtId="14" fontId="42" fillId="13" borderId="19" xfId="0" applyNumberFormat="1" applyFont="1" applyFill="1" applyBorder="1" applyAlignment="1">
      <alignment horizontal="left" wrapText="1"/>
    </xf>
    <xf numFmtId="14" fontId="0" fillId="6" borderId="11" xfId="0" applyNumberFormat="1" applyFont="1" applyFill="1" applyBorder="1" applyAlignment="1">
      <alignment horizontal="left" vertical="center"/>
    </xf>
    <xf numFmtId="165" fontId="42" fillId="13" borderId="16" xfId="2" applyNumberFormat="1" applyFont="1" applyFill="1" applyBorder="1" applyAlignment="1">
      <alignment horizontal="right" wrapText="1"/>
    </xf>
    <xf numFmtId="165" fontId="0" fillId="6" borderId="19" xfId="1" applyNumberFormat="1" applyFont="1" applyFill="1" applyBorder="1" applyAlignment="1">
      <alignment horizontal="left" wrapText="1"/>
    </xf>
    <xf numFmtId="164" fontId="0" fillId="0" borderId="5" xfId="2" applyFont="1" applyBorder="1" applyAlignment="1">
      <alignment horizontal="right" wrapText="1"/>
    </xf>
    <xf numFmtId="164" fontId="1" fillId="0" borderId="3" xfId="2" applyFont="1" applyBorder="1" applyAlignment="1">
      <alignment horizontal="right" wrapText="1"/>
    </xf>
    <xf numFmtId="0" fontId="12" fillId="6" borderId="19" xfId="45" applyFill="1" applyBorder="1" applyAlignment="1">
      <alignment horizontal="left" vertical="center"/>
    </xf>
    <xf numFmtId="165" fontId="0" fillId="6" borderId="16" xfId="40" applyNumberFormat="1" applyFont="1" applyFill="1" applyBorder="1" applyAlignment="1">
      <alignment horizontal="left" wrapText="1"/>
    </xf>
    <xf numFmtId="165" fontId="42" fillId="13" borderId="11" xfId="40" applyNumberFormat="1" applyFont="1" applyFill="1" applyBorder="1" applyAlignment="1">
      <alignment horizontal="left" wrapText="1"/>
    </xf>
    <xf numFmtId="164" fontId="0" fillId="0" borderId="19" xfId="2" applyFont="1" applyBorder="1" applyAlignment="1">
      <alignment horizontal="left" vertical="center" wrapText="1"/>
    </xf>
    <xf numFmtId="0" fontId="42" fillId="13" borderId="6" xfId="0" applyFont="1" applyFill="1" applyBorder="1" applyAlignment="1">
      <alignment horizontal="left" vertical="center"/>
    </xf>
    <xf numFmtId="168" fontId="0" fillId="6" borderId="19" xfId="0" applyNumberFormat="1" applyFont="1" applyFill="1" applyBorder="1" applyAlignment="1">
      <alignment vertical="center" wrapText="1"/>
    </xf>
    <xf numFmtId="168" fontId="0" fillId="6" borderId="16" xfId="0" applyNumberFormat="1" applyFont="1" applyFill="1" applyBorder="1" applyAlignment="1">
      <alignment vertical="center" wrapText="1"/>
    </xf>
    <xf numFmtId="168" fontId="0" fillId="6" borderId="3" xfId="0" applyNumberFormat="1" applyFont="1" applyFill="1" applyBorder="1" applyAlignment="1">
      <alignment vertical="center" wrapText="1"/>
    </xf>
    <xf numFmtId="168" fontId="42" fillId="13" borderId="19" xfId="0" applyNumberFormat="1" applyFont="1" applyFill="1" applyBorder="1" applyAlignment="1">
      <alignment vertical="center" wrapText="1"/>
    </xf>
    <xf numFmtId="165" fontId="1" fillId="0" borderId="9" xfId="0" applyNumberFormat="1" applyFont="1" applyBorder="1" applyAlignment="1">
      <alignment horizontal="left" vertical="center"/>
    </xf>
    <xf numFmtId="165" fontId="0" fillId="6" borderId="16" xfId="0" applyNumberFormat="1" applyFont="1" applyFill="1" applyBorder="1" applyAlignment="1">
      <alignment vertical="center" wrapText="1"/>
    </xf>
    <xf numFmtId="168" fontId="42" fillId="13" borderId="3" xfId="0" applyNumberFormat="1" applyFont="1" applyFill="1" applyBorder="1" applyAlignment="1">
      <alignment vertical="center" wrapText="1"/>
    </xf>
    <xf numFmtId="168" fontId="0" fillId="6" borderId="19" xfId="0" applyNumberFormat="1" applyFont="1" applyFill="1" applyBorder="1" applyAlignment="1">
      <alignment horizontal="right" vertical="center" wrapText="1"/>
    </xf>
    <xf numFmtId="14" fontId="0" fillId="6" borderId="3" xfId="0" applyNumberFormat="1" applyFont="1" applyFill="1" applyBorder="1" applyAlignment="1">
      <alignment horizontal="left" vertical="center"/>
    </xf>
    <xf numFmtId="0" fontId="42" fillId="13" borderId="16" xfId="0" applyFont="1" applyFill="1" applyBorder="1" applyAlignment="1">
      <alignment horizontal="left"/>
    </xf>
    <xf numFmtId="165" fontId="1" fillId="0" borderId="3" xfId="0" applyNumberFormat="1" applyFont="1" applyBorder="1" applyAlignment="1">
      <alignment horizontal="left" vertical="center"/>
    </xf>
    <xf numFmtId="14" fontId="20" fillId="6" borderId="19" xfId="0" applyNumberFormat="1" applyFont="1" applyFill="1" applyBorder="1" applyAlignment="1">
      <alignment horizontal="left" vertical="center" wrapText="1"/>
    </xf>
    <xf numFmtId="4" fontId="20" fillId="6" borderId="16" xfId="1" applyNumberFormat="1" applyFont="1" applyFill="1" applyBorder="1" applyAlignment="1">
      <alignment horizontal="right" wrapText="1"/>
    </xf>
    <xf numFmtId="165" fontId="42" fillId="13" borderId="16" xfId="0" applyNumberFormat="1" applyFont="1" applyFill="1" applyBorder="1" applyAlignment="1">
      <alignment horizontal="right" vertical="center" wrapText="1"/>
    </xf>
    <xf numFmtId="165" fontId="42" fillId="13" borderId="19" xfId="2" applyNumberFormat="1" applyFont="1" applyFill="1" applyBorder="1" applyAlignment="1">
      <alignment horizontal="right" vertical="center" wrapText="1"/>
    </xf>
    <xf numFmtId="165" fontId="1" fillId="6" borderId="19" xfId="0" applyNumberFormat="1" applyFont="1" applyFill="1" applyBorder="1" applyAlignment="1">
      <alignment horizontal="left" vertical="center"/>
    </xf>
    <xf numFmtId="0" fontId="0" fillId="6" borderId="34" xfId="0" applyFont="1" applyFill="1" applyBorder="1" applyAlignment="1">
      <alignment horizontal="left" vertical="center" wrapText="1"/>
    </xf>
    <xf numFmtId="3" fontId="42" fillId="6" borderId="19" xfId="1" applyNumberFormat="1" applyFont="1" applyFill="1" applyBorder="1" applyAlignment="1">
      <alignment horizontal="left" vertical="center" wrapText="1"/>
    </xf>
    <xf numFmtId="14" fontId="0" fillId="0" borderId="19" xfId="0" applyNumberFormat="1" applyFont="1" applyFill="1" applyBorder="1" applyAlignment="1">
      <alignment horizontal="left"/>
    </xf>
    <xf numFmtId="0" fontId="0" fillId="6" borderId="16" xfId="0" applyFont="1" applyFill="1" applyBorder="1" applyAlignment="1">
      <alignment horizontal="left" wrapText="1"/>
    </xf>
    <xf numFmtId="0" fontId="0" fillId="6" borderId="34" xfId="0" applyFont="1" applyFill="1" applyBorder="1" applyAlignment="1">
      <alignment horizontal="left" wrapText="1"/>
    </xf>
    <xf numFmtId="165" fontId="1" fillId="0" borderId="19" xfId="0" applyNumberFormat="1" applyFont="1" applyBorder="1" applyAlignment="1">
      <alignment horizontal="left"/>
    </xf>
    <xf numFmtId="0" fontId="0" fillId="0" borderId="9" xfId="0" applyFont="1" applyFill="1" applyBorder="1" applyAlignment="1">
      <alignment horizontal="left"/>
    </xf>
    <xf numFmtId="165" fontId="1" fillId="0" borderId="16" xfId="0" applyNumberFormat="1" applyFont="1" applyBorder="1" applyAlignment="1">
      <alignment horizontal="right" vertical="center" wrapText="1"/>
    </xf>
    <xf numFmtId="164" fontId="34" fillId="6" borderId="19" xfId="2" applyFont="1" applyFill="1" applyBorder="1" applyAlignment="1">
      <alignment horizontal="right" wrapText="1"/>
    </xf>
    <xf numFmtId="164" fontId="0" fillId="0" borderId="19" xfId="2" pivotButton="1" applyFont="1" applyBorder="1" applyAlignment="1">
      <alignment horizontal="right" wrapText="1"/>
    </xf>
    <xf numFmtId="164" fontId="42" fillId="0" borderId="18" xfId="2" applyFont="1" applyBorder="1" applyAlignment="1">
      <alignment horizontal="right" wrapText="1"/>
    </xf>
    <xf numFmtId="164" fontId="42" fillId="0" borderId="27" xfId="2" applyFont="1" applyBorder="1" applyAlignment="1">
      <alignment horizontal="right" wrapText="1"/>
    </xf>
    <xf numFmtId="165" fontId="42" fillId="6" borderId="16" xfId="0" applyNumberFormat="1" applyFont="1" applyFill="1" applyBorder="1" applyAlignment="1">
      <alignment horizontal="right" wrapText="1"/>
    </xf>
    <xf numFmtId="164" fontId="21" fillId="6" borderId="16" xfId="2" applyFont="1" applyFill="1" applyBorder="1" applyAlignment="1">
      <alignment horizontal="right" vertical="center" wrapText="1"/>
    </xf>
    <xf numFmtId="0" fontId="0" fillId="6" borderId="0" xfId="0" applyFill="1" applyAlignment="1">
      <alignment horizontal="left" vertical="center" wrapText="1"/>
    </xf>
    <xf numFmtId="165" fontId="2" fillId="0" borderId="11" xfId="0" applyNumberFormat="1" applyFont="1" applyBorder="1" applyAlignment="1">
      <alignment horizontal="left"/>
    </xf>
    <xf numFmtId="165" fontId="42" fillId="0" borderId="19" xfId="0" applyNumberFormat="1" applyFont="1" applyBorder="1" applyAlignment="1">
      <alignment horizontal="right" vertical="center"/>
    </xf>
    <xf numFmtId="165" fontId="0" fillId="6" borderId="3" xfId="0" applyNumberFormat="1" applyFont="1" applyFill="1" applyBorder="1" applyAlignment="1">
      <alignment horizontal="left" vertical="center" wrapText="1"/>
    </xf>
    <xf numFmtId="165" fontId="42" fillId="6" borderId="18" xfId="0" applyNumberFormat="1" applyFont="1" applyFill="1" applyBorder="1" applyAlignment="1">
      <alignment horizontal="right" vertical="center" wrapText="1"/>
    </xf>
    <xf numFmtId="165" fontId="42" fillId="6" borderId="15" xfId="0" applyNumberFormat="1" applyFont="1" applyFill="1" applyBorder="1" applyAlignment="1">
      <alignment horizontal="right" vertical="center" wrapText="1"/>
    </xf>
    <xf numFmtId="164" fontId="42" fillId="0" borderId="27" xfId="2" applyFont="1" applyFill="1" applyBorder="1" applyAlignment="1">
      <alignment horizontal="right" vertical="center" wrapText="1"/>
    </xf>
    <xf numFmtId="164" fontId="0" fillId="0" borderId="3" xfId="2" applyFont="1" applyBorder="1" applyAlignment="1">
      <alignment horizontal="right" vertical="center" wrapText="1"/>
    </xf>
    <xf numFmtId="165" fontId="0" fillId="0" borderId="3" xfId="2" applyNumberFormat="1" applyFont="1" applyFill="1" applyBorder="1" applyAlignment="1">
      <alignment horizontal="right" wrapText="1"/>
    </xf>
    <xf numFmtId="164" fontId="42" fillId="0" borderId="18" xfId="2" applyFont="1" applyBorder="1" applyAlignment="1">
      <alignment horizontal="right" vertical="center" wrapText="1"/>
    </xf>
    <xf numFmtId="164" fontId="42" fillId="0" borderId="15" xfId="2" applyFont="1" applyBorder="1" applyAlignment="1">
      <alignment horizontal="right" vertical="center" wrapText="1"/>
    </xf>
    <xf numFmtId="164" fontId="42" fillId="0" borderId="27" xfId="2" applyFont="1" applyBorder="1" applyAlignment="1">
      <alignment horizontal="right" vertical="center" wrapText="1"/>
    </xf>
    <xf numFmtId="164" fontId="0" fillId="6" borderId="3" xfId="2" applyFont="1" applyFill="1" applyBorder="1" applyAlignment="1">
      <alignment horizontal="right" vertical="center" wrapText="1"/>
    </xf>
    <xf numFmtId="164" fontId="0" fillId="6" borderId="16" xfId="2" applyFont="1" applyFill="1" applyBorder="1" applyAlignment="1">
      <alignment horizontal="right" vertical="center" wrapText="1"/>
    </xf>
    <xf numFmtId="164" fontId="1" fillId="0" borderId="19" xfId="2" applyFont="1" applyBorder="1" applyAlignment="1">
      <alignment horizontal="right" vertical="center" wrapText="1"/>
    </xf>
    <xf numFmtId="164" fontId="0" fillId="0" borderId="19" xfId="2" applyFont="1" applyFill="1" applyBorder="1" applyAlignment="1">
      <alignment horizontal="righ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165" fontId="0" fillId="6" borderId="16" xfId="2" applyNumberFormat="1" applyFont="1" applyFill="1" applyBorder="1" applyAlignment="1">
      <alignment horizontal="right" vertical="center" wrapText="1"/>
    </xf>
    <xf numFmtId="165" fontId="0" fillId="6" borderId="3" xfId="2" applyNumberFormat="1" applyFont="1" applyFill="1" applyBorder="1" applyAlignment="1">
      <alignment horizontal="right" vertical="center" wrapText="1"/>
    </xf>
    <xf numFmtId="165" fontId="42" fillId="6" borderId="18" xfId="2" applyNumberFormat="1" applyFont="1" applyFill="1" applyBorder="1" applyAlignment="1">
      <alignment horizontal="right" vertical="center" wrapText="1"/>
    </xf>
    <xf numFmtId="165" fontId="42" fillId="6" borderId="15" xfId="2" applyNumberFormat="1" applyFont="1" applyFill="1" applyBorder="1" applyAlignment="1">
      <alignment horizontal="right" vertical="center" wrapText="1"/>
    </xf>
    <xf numFmtId="0" fontId="1" fillId="0" borderId="6" xfId="0" applyFont="1" applyBorder="1" applyAlignment="1">
      <alignment horizontal="left" vertical="center" wrapText="1"/>
    </xf>
    <xf numFmtId="165" fontId="42" fillId="0" borderId="18" xfId="0" applyNumberFormat="1" applyFont="1" applyBorder="1" applyAlignment="1">
      <alignment horizontal="right" vertical="center" wrapText="1"/>
    </xf>
    <xf numFmtId="165" fontId="42" fillId="0" borderId="15" xfId="0" applyNumberFormat="1" applyFont="1" applyBorder="1" applyAlignment="1">
      <alignment horizontal="right" vertical="center" wrapText="1"/>
    </xf>
    <xf numFmtId="0" fontId="0" fillId="0" borderId="0" xfId="0" applyNumberFormat="1"/>
    <xf numFmtId="164" fontId="0" fillId="0" borderId="0" xfId="0" applyNumberFormat="1" applyAlignment="1">
      <alignment horizontal="right" wrapText="1"/>
    </xf>
    <xf numFmtId="0" fontId="0" fillId="0" borderId="0" xfId="0" pivotButton="1" applyAlignment="1">
      <alignment horizontal="left" vertical="center"/>
    </xf>
    <xf numFmtId="0" fontId="0" fillId="0" borderId="0" xfId="0" pivotButton="1" applyAlignment="1">
      <alignment horizontal="left" vertical="center" wrapText="1"/>
    </xf>
    <xf numFmtId="0" fontId="0" fillId="0" borderId="34" xfId="0" applyBorder="1" applyAlignment="1">
      <alignment horizontal="left" vertical="center"/>
    </xf>
    <xf numFmtId="0" fontId="0" fillId="0" borderId="0" xfId="0" applyNumberFormat="1" applyAlignment="1">
      <alignment horizontal="right" wrapText="1"/>
    </xf>
    <xf numFmtId="164" fontId="0" fillId="0" borderId="29" xfId="2" applyFont="1" applyBorder="1" applyAlignment="1">
      <alignment horizontal="right" wrapText="1"/>
    </xf>
    <xf numFmtId="164" fontId="42" fillId="0" borderId="0" xfId="2" applyFont="1" applyAlignment="1">
      <alignment horizontal="right" wrapText="1"/>
    </xf>
    <xf numFmtId="165" fontId="0" fillId="6" borderId="3" xfId="0" applyNumberFormat="1" applyFont="1" applyFill="1" applyBorder="1" applyAlignment="1">
      <alignment vertical="center" wrapText="1"/>
    </xf>
    <xf numFmtId="164" fontId="57" fillId="6" borderId="27" xfId="2" applyFont="1" applyFill="1" applyBorder="1" applyAlignment="1">
      <alignment horizontal="right" vertical="center" wrapText="1"/>
    </xf>
    <xf numFmtId="164" fontId="57" fillId="6" borderId="27" xfId="2" applyFont="1" applyFill="1" applyBorder="1" applyAlignment="1">
      <alignment horizontal="right" wrapText="1"/>
    </xf>
    <xf numFmtId="165" fontId="20" fillId="6" borderId="19" xfId="0" applyNumberFormat="1" applyFont="1" applyFill="1" applyBorder="1" applyAlignment="1">
      <alignment horizontal="right" vertical="center" wrapText="1"/>
    </xf>
    <xf numFmtId="165" fontId="1" fillId="6" borderId="9" xfId="0" applyNumberFormat="1" applyFont="1" applyFill="1" applyBorder="1" applyAlignment="1">
      <alignment horizontal="left" vertical="center"/>
    </xf>
    <xf numFmtId="14" fontId="20" fillId="6" borderId="19" xfId="0" applyNumberFormat="1" applyFont="1" applyFill="1" applyBorder="1" applyAlignment="1">
      <alignment horizontal="left" vertical="center"/>
    </xf>
    <xf numFmtId="14" fontId="14" fillId="3" borderId="4" xfId="0" applyNumberFormat="1" applyFont="1" applyFill="1" applyBorder="1" applyAlignment="1">
      <alignment horizontal="center" vertical="top" wrapText="1"/>
    </xf>
    <xf numFmtId="14" fontId="47" fillId="6" borderId="4" xfId="0" applyNumberFormat="1" applyFont="1" applyFill="1" applyBorder="1" applyAlignment="1">
      <alignment horizontal="center" vertical="center" wrapText="1"/>
    </xf>
    <xf numFmtId="14" fontId="36"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4" fillId="0" borderId="4" xfId="0" applyNumberFormat="1" applyFont="1" applyBorder="1" applyAlignment="1">
      <alignment horizontal="center" vertical="center" wrapText="1"/>
    </xf>
    <xf numFmtId="165" fontId="48" fillId="14" borderId="21" xfId="0" applyNumberFormat="1" applyFont="1" applyFill="1" applyBorder="1" applyAlignment="1">
      <alignment horizontal="center"/>
    </xf>
    <xf numFmtId="0" fontId="65" fillId="11" borderId="20" xfId="0" applyFont="1" applyFill="1" applyBorder="1" applyAlignment="1">
      <alignment horizontal="center" vertical="center"/>
    </xf>
    <xf numFmtId="0" fontId="65" fillId="11" borderId="21" xfId="0" applyFont="1" applyFill="1" applyBorder="1" applyAlignment="1">
      <alignment horizontal="center" vertical="center"/>
    </xf>
    <xf numFmtId="0" fontId="65" fillId="11" borderId="22" xfId="0" applyFont="1" applyFill="1" applyBorder="1" applyAlignment="1">
      <alignment horizontal="center" vertical="center"/>
    </xf>
    <xf numFmtId="0" fontId="65" fillId="0" borderId="0" xfId="0" applyFont="1" applyAlignment="1">
      <alignment horizontal="center" vertical="center"/>
    </xf>
    <xf numFmtId="0" fontId="22" fillId="0" borderId="0" xfId="0" applyFont="1" applyAlignment="1">
      <alignment horizontal="center" vertical="center"/>
    </xf>
    <xf numFmtId="0" fontId="65" fillId="0" borderId="6"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7" fillId="0" borderId="10" xfId="0" applyFont="1" applyBorder="1" applyAlignment="1">
      <alignment horizontal="left" vertical="center"/>
    </xf>
    <xf numFmtId="0" fontId="67" fillId="0" borderId="11" xfId="0" applyFont="1" applyBorder="1" applyAlignment="1">
      <alignment horizontal="left" vertical="center"/>
    </xf>
    <xf numFmtId="49" fontId="67" fillId="0" borderId="0" xfId="0" applyNumberFormat="1" applyFont="1" applyAlignment="1">
      <alignment horizontal="left" vertical="center"/>
    </xf>
    <xf numFmtId="49" fontId="67" fillId="0" borderId="7" xfId="0" applyNumberFormat="1" applyFont="1" applyBorder="1" applyAlignment="1">
      <alignment horizontal="left" vertical="center"/>
    </xf>
    <xf numFmtId="0" fontId="67" fillId="0" borderId="4" xfId="0" applyFont="1" applyBorder="1" applyAlignment="1">
      <alignment horizontal="center" vertical="center" wrapText="1"/>
    </xf>
    <xf numFmtId="0" fontId="67" fillId="0" borderId="2" xfId="0" applyFont="1" applyBorder="1" applyAlignment="1">
      <alignment horizontal="center" vertical="center" wrapText="1"/>
    </xf>
    <xf numFmtId="0" fontId="16" fillId="0" borderId="0" xfId="0" applyFont="1" applyAlignment="1">
      <alignment horizontal="center" vertical="center"/>
    </xf>
    <xf numFmtId="0" fontId="16" fillId="11" borderId="20" xfId="0" applyFont="1" applyFill="1" applyBorder="1" applyAlignment="1">
      <alignment horizontal="center" vertical="center"/>
    </xf>
    <xf numFmtId="0" fontId="16" fillId="11" borderId="21" xfId="0" applyFont="1" applyFill="1" applyBorder="1" applyAlignment="1">
      <alignment horizontal="center" vertical="center"/>
    </xf>
    <xf numFmtId="0" fontId="16" fillId="11" borderId="22" xfId="0" applyFont="1" applyFill="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165" fontId="18" fillId="0" borderId="10" xfId="0" applyNumberFormat="1" applyFont="1" applyBorder="1" applyAlignment="1">
      <alignment horizontal="left" vertical="center"/>
    </xf>
    <xf numFmtId="165" fontId="18" fillId="0" borderId="11" xfId="0" applyNumberFormat="1" applyFont="1" applyBorder="1" applyAlignment="1">
      <alignment horizontal="left" vertical="center"/>
    </xf>
    <xf numFmtId="165" fontId="18" fillId="0" borderId="0" xfId="0" applyNumberFormat="1" applyFont="1" applyAlignment="1">
      <alignment horizontal="left" vertical="center"/>
    </xf>
    <xf numFmtId="165" fontId="18" fillId="0" borderId="7" xfId="0" applyNumberFormat="1" applyFont="1" applyBorder="1" applyAlignment="1">
      <alignment horizontal="left" vertical="center"/>
    </xf>
    <xf numFmtId="165" fontId="18" fillId="0" borderId="4"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14" fontId="40" fillId="0" borderId="0" xfId="0" applyNumberFormat="1" applyFont="1" applyAlignment="1">
      <alignment horizontal="center" vertical="center"/>
    </xf>
    <xf numFmtId="14" fontId="41" fillId="0" borderId="4" xfId="0" applyNumberFormat="1" applyFont="1" applyBorder="1" applyAlignment="1">
      <alignment horizontal="center" vertical="center"/>
    </xf>
    <xf numFmtId="0" fontId="58" fillId="18" borderId="0" xfId="0" applyFont="1" applyFill="1" applyAlignment="1">
      <alignment horizontal="center"/>
    </xf>
    <xf numFmtId="0" fontId="45" fillId="19" borderId="10" xfId="0" applyFont="1" applyFill="1" applyBorder="1" applyAlignment="1">
      <alignment horizontal="center"/>
    </xf>
    <xf numFmtId="0" fontId="45" fillId="19" borderId="11" xfId="0" applyFont="1" applyFill="1" applyBorder="1" applyAlignment="1">
      <alignment horizontal="center"/>
    </xf>
    <xf numFmtId="0" fontId="72" fillId="6" borderId="19" xfId="0" applyFont="1" applyFill="1" applyBorder="1" applyAlignment="1">
      <alignment horizontal="left" vertical="center" wrapText="1"/>
    </xf>
    <xf numFmtId="0" fontId="57" fillId="6" borderId="19" xfId="0" applyFont="1" applyFill="1" applyBorder="1" applyAlignment="1">
      <alignment horizontal="left" vertical="center" wrapText="1"/>
    </xf>
    <xf numFmtId="164" fontId="0" fillId="0" borderId="0" xfId="2" applyFont="1" applyAlignment="1">
      <alignment horizontal="right"/>
    </xf>
    <xf numFmtId="0" fontId="0" fillId="0" borderId="0" xfId="0" pivotButton="1" applyAlignment="1">
      <alignment horizontal="right"/>
    </xf>
    <xf numFmtId="0" fontId="0" fillId="0" borderId="0" xfId="0" applyAlignment="1">
      <alignment horizontal="right"/>
    </xf>
  </cellXfs>
  <cellStyles count="46">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Hyperlink" xfId="45" builtinId="8"/>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17">
    <dxf>
      <alignment horizontal="right"/>
    </dxf>
    <dxf>
      <alignment horizontal="right"/>
    </dxf>
    <dxf>
      <alignment horizontal="right"/>
    </dxf>
    <dxf>
      <alignment horizontal="right"/>
    </dxf>
    <dxf>
      <alignment horizontal="right"/>
    </dxf>
    <dxf>
      <alignment wrapText="1"/>
    </dxf>
    <dxf>
      <alignment wrapText="1"/>
    </dxf>
    <dxf>
      <alignment horizontal="right"/>
    </dxf>
    <dxf>
      <alignment horizontal="right"/>
    </dxf>
    <dxf>
      <alignment wrapText="1"/>
    </dxf>
    <dxf>
      <numFmt numFmtId="164" formatCode="_-* #,##0.00\ _€_-;\-* #,##0.00\ _€_-;_-* &quot;-&quot;??\ _€_-;_-@_-"/>
    </dxf>
    <dxf>
      <alignment horizontal="right"/>
    </dxf>
    <dxf>
      <numFmt numFmtId="164" formatCode="_-* #,##0.00\ _€_-;\-* #,##0.00\ _€_-;_-* &quot;-&quot;??\ _€_-;_-@_-"/>
    </dxf>
    <dxf>
      <alignment wrapText="1"/>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27</xdr:row>
      <xdr:rowOff>0</xdr:rowOff>
    </xdr:from>
    <xdr:to>
      <xdr:col>8</xdr:col>
      <xdr:colOff>190500</xdr:colOff>
      <xdr:row>28</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04.368486805557" createdVersion="6" refreshedVersion="6" minRefreshableVersion="3" recordCount="139" xr:uid="{2A9350EC-749F-4290-938E-BFE1BAC22130}">
  <cacheSource type="worksheet">
    <worksheetSource ref="A2:H141" sheet="UGX Cash Box November"/>
  </cacheSource>
  <cacheFields count="8">
    <cacheField name="Date" numFmtId="14">
      <sharedItems containsSemiMixedTypes="0" containsNonDate="0" containsDate="1" containsString="0" minDate="2020-11-01T00:00:00" maxDate="2020-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500" maxValue="935000"/>
    </cacheField>
    <cacheField name="Received" numFmtId="0">
      <sharedItems containsString="0" containsBlank="1" containsNumber="1" containsInteger="1" minValue="1000" maxValue="2378900"/>
    </cacheField>
    <cacheField name="Balance" numFmtId="164">
      <sharedItems containsSemiMixedTypes="0" containsString="0" containsNumber="1" containsInteger="1" minValue="100450" maxValue="2928850"/>
    </cacheField>
    <cacheField name="Name" numFmtId="0">
      <sharedItems containsBlank="1" count="8">
        <m/>
        <s v="Mary"/>
        <s v="i67"/>
        <s v="i45"/>
        <s v="Lydia"/>
        <s v="Airtime"/>
        <s v="Augustus"/>
        <s v="Advanc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04.368487615742" createdVersion="6" refreshedVersion="6" minRefreshableVersion="3" recordCount="37" xr:uid="{D49CB487-4C5E-4585-8565-3E87D1835CAC}">
  <cacheSource type="worksheet">
    <worksheetSource ref="A3:H40" sheet="Airtime summary"/>
  </cacheSource>
  <cacheFields count="8">
    <cacheField name="Date" numFmtId="14">
      <sharedItems containsSemiMixedTypes="0" containsNonDate="0" containsDate="1" containsString="0" minDate="2020-08-01T00:00:00" maxDate="2020-11-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6000" maxValue="25000"/>
    </cacheField>
    <cacheField name="Received" numFmtId="164">
      <sharedItems containsString="0" containsBlank="1" containsNumber="1" containsInteger="1" minValue="15000" maxValue="120000"/>
    </cacheField>
    <cacheField name="Balance" numFmtId="164">
      <sharedItems containsSemiMixedTypes="0" containsString="0" containsNumber="1" containsInteger="1" minValue="0" maxValue="120000"/>
    </cacheField>
    <cacheField name="Name" numFmtId="0">
      <sharedItems containsBlank="1" count="7">
        <m/>
        <s v="Lydia"/>
        <s v="Augustus"/>
        <s v="Mary"/>
        <s v="i45"/>
        <s v="i67"/>
        <s v="Day Guar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04.368488078704" createdVersion="6" refreshedVersion="6" minRefreshableVersion="3" recordCount="431" xr:uid="{7927DCD7-2D55-497E-AEB8-1AF55687BEE2}">
  <cacheSource type="worksheet">
    <worksheetSource ref="A2:H433" sheet="Total Expenses"/>
  </cacheSource>
  <cacheFields count="8">
    <cacheField name="Date" numFmtId="14">
      <sharedItems containsSemiMixedTypes="0" containsNonDate="0" containsDate="1" containsString="0" minDate="2020-11-02T00:00:00" maxDate="2020-12-01T00:00:00"/>
    </cacheField>
    <cacheField name="Details" numFmtId="0">
      <sharedItems/>
    </cacheField>
    <cacheField name="Type of expenses " numFmtId="0">
      <sharedItems count="14">
        <s v="Transport"/>
        <s v="Trust Building"/>
        <s v="Personnel"/>
        <s v="Office Materials"/>
        <s v="Services"/>
        <s v="Telephone"/>
        <s v="Bank Fees"/>
        <s v="Travel Subsistence"/>
        <s v="Rent &amp; Utilities"/>
        <s v="Internet"/>
        <s v="Court Fees"/>
        <s v="Travel Expenses"/>
        <s v="Travel Expense"/>
        <s v="Team Building" u="1"/>
      </sharedItems>
    </cacheField>
    <cacheField name="Department" numFmtId="0">
      <sharedItems count="6">
        <s v="Investigations"/>
        <s v="Legal"/>
        <s v="Team building"/>
        <s v="Office"/>
        <s v="Management"/>
        <s v="CCU"/>
      </sharedItems>
    </cacheField>
    <cacheField name="Spent  in national currency (UGX)" numFmtId="0">
      <sharedItems containsSemiMixedTypes="0" containsString="0" containsNumber="1" minValue="1000" maxValue="7510000"/>
    </cacheField>
    <cacheField name="Exchange Rate $" numFmtId="0">
      <sharedItems containsSemiMixedTypes="0" containsString="0" containsNumber="1" containsInteger="1" minValue="3665" maxValue="3675"/>
    </cacheField>
    <cacheField name="Spent in $" numFmtId="165">
      <sharedItems containsSemiMixedTypes="0" containsString="0" containsNumber="1" minValue="0.27210884353741499" maxValue="2049.1132332878583"/>
    </cacheField>
    <cacheField name="Name" numFmtId="0">
      <sharedItems count="8">
        <s v="i67"/>
        <s v="i45"/>
        <s v="Mary"/>
        <s v="Lydia"/>
        <s v="Augustus"/>
        <s v="Dayguard"/>
        <s v="Bank Ugx"/>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
  <r>
    <d v="2020-11-01T00:00:00"/>
    <s v="Cash box Oct. 2020"/>
    <m/>
    <m/>
    <m/>
    <m/>
    <n v="672450"/>
    <x v="0"/>
  </r>
  <r>
    <d v="2020-11-02T00:00:00"/>
    <s v="Mission budget 1 day"/>
    <s v="Advance"/>
    <s v="Legal"/>
    <n v="80000"/>
    <m/>
    <n v="592450"/>
    <x v="1"/>
  </r>
  <r>
    <d v="2020-11-02T00:00:00"/>
    <s v="Mission budget 1 day"/>
    <s v="Advance"/>
    <s v="Investigations"/>
    <n v="52000"/>
    <m/>
    <n v="540450"/>
    <x v="2"/>
  </r>
  <r>
    <d v="2020-11-02T00:00:00"/>
    <s v="Mission budget 1 day"/>
    <s v="Advance"/>
    <s v="Investigations"/>
    <n v="48000"/>
    <m/>
    <n v="492450"/>
    <x v="3"/>
  </r>
  <r>
    <d v="2020-11-03T00:00:00"/>
    <s v="Reimbursement to project"/>
    <s v="Advance"/>
    <s v="Investigations"/>
    <m/>
    <n v="11000"/>
    <n v="503450"/>
    <x v="2"/>
  </r>
  <r>
    <d v="2020-11-03T00:00:00"/>
    <s v="Reimbursement to project"/>
    <s v="Advance"/>
    <s v="Investigations"/>
    <m/>
    <n v="1000"/>
    <n v="504450"/>
    <x v="2"/>
  </r>
  <r>
    <d v="2020-11-03T00:00:00"/>
    <s v="Reimbursement to project"/>
    <s v="Advance"/>
    <s v="Investigations"/>
    <m/>
    <n v="3000"/>
    <n v="507450"/>
    <x v="3"/>
  </r>
  <r>
    <d v="2020-11-03T00:00:00"/>
    <s v="Mission budget 1 day"/>
    <s v="Advance"/>
    <s v="Investigations"/>
    <n v="55000"/>
    <m/>
    <n v="452450"/>
    <x v="2"/>
  </r>
  <r>
    <d v="2020-11-03T00:00:00"/>
    <s v="Mission budget 1 day"/>
    <s v="Advance"/>
    <s v="Investigations"/>
    <n v="54000"/>
    <m/>
    <n v="398450"/>
    <x v="3"/>
  </r>
  <r>
    <d v="2020-11-03T00:00:00"/>
    <s v="Replacements to Kitchen water drainage"/>
    <s v="Office Materials"/>
    <s v="Office"/>
    <n v="35000"/>
    <m/>
    <n v="363450"/>
    <x v="4"/>
  </r>
  <r>
    <d v="2020-11-03T00:00:00"/>
    <s v="Compound slashing &amp; maintenance"/>
    <s v="Services"/>
    <s v="Office"/>
    <n v="50000"/>
    <m/>
    <n v="313450"/>
    <x v="4"/>
  </r>
  <r>
    <d v="2020-11-03T00:00:00"/>
    <s v="Mission budget 1 day"/>
    <s v="Advance"/>
    <s v="Management"/>
    <n v="33000"/>
    <m/>
    <n v="280450"/>
    <x v="4"/>
  </r>
  <r>
    <d v="2020-11-03T00:00:00"/>
    <s v="Airtime"/>
    <s v="Advance"/>
    <s v="Management"/>
    <n v="120000"/>
    <m/>
    <n v="160450"/>
    <x v="5"/>
  </r>
  <r>
    <d v="2020-11-03T00:00:00"/>
    <s v="Registration of 3 team members for the french class @20,000/="/>
    <s v="Personnel"/>
    <s v="Team building"/>
    <n v="60000"/>
    <m/>
    <n v="100450"/>
    <x v="4"/>
  </r>
  <r>
    <d v="2020-11-03T00:00:00"/>
    <s v="Cash withdraw: chq  180"/>
    <s v="Internal Transfer"/>
    <m/>
    <m/>
    <n v="1848000"/>
    <n v="1948450"/>
    <x v="0"/>
  </r>
  <r>
    <d v="2020-11-03T00:00:00"/>
    <s v="2 pairs of ink catridges"/>
    <s v="Office Materials"/>
    <s v="Office"/>
    <n v="320000"/>
    <m/>
    <n v="1628450"/>
    <x v="4"/>
  </r>
  <r>
    <d v="2020-11-03T00:00:00"/>
    <s v="Antihill pestcide"/>
    <s v="Office Materials"/>
    <s v="Office"/>
    <n v="15000"/>
    <m/>
    <n v="1613450"/>
    <x v="4"/>
  </r>
  <r>
    <d v="2020-11-03T00:00:00"/>
    <s v="Reimbursement to project"/>
    <s v="Advance"/>
    <s v="Legal"/>
    <m/>
    <n v="10000"/>
    <n v="1623450"/>
    <x v="1"/>
  </r>
  <r>
    <d v="2020-11-03T00:00:00"/>
    <s v="Reimbursement to project"/>
    <s v="Advance"/>
    <s v="Management"/>
    <m/>
    <n v="6000"/>
    <n v="1629450"/>
    <x v="4"/>
  </r>
  <r>
    <d v="2020-11-04T00:00:00"/>
    <s v="Reimbursement to project"/>
    <s v="Advance"/>
    <s v="Investigations"/>
    <m/>
    <n v="4000"/>
    <n v="1633450"/>
    <x v="3"/>
  </r>
  <r>
    <d v="2020-11-04T00:00:00"/>
    <s v="Reimbursement to project"/>
    <s v="Advance"/>
    <s v="Investigations"/>
    <m/>
    <n v="2000"/>
    <n v="1635450"/>
    <x v="2"/>
  </r>
  <r>
    <d v="2020-11-04T00:00:00"/>
    <s v="Mission budget 1 day"/>
    <s v="Advance"/>
    <s v="Investigations"/>
    <n v="48000"/>
    <m/>
    <n v="1587450"/>
    <x v="3"/>
  </r>
  <r>
    <d v="2020-11-04T00:00:00"/>
    <s v="Repairs to prunning shear"/>
    <s v="Services"/>
    <s v="Office"/>
    <n v="25000"/>
    <m/>
    <n v="1562450"/>
    <x v="4"/>
  </r>
  <r>
    <d v="2020-11-04T00:00:00"/>
    <s v="Globe clean services rcpt.no25097"/>
    <s v="Services"/>
    <s v="Office"/>
    <n v="50000"/>
    <m/>
    <n v="1512450"/>
    <x v="4"/>
  </r>
  <r>
    <d v="2020-11-04T00:00:00"/>
    <s v="Mission budget 1 day"/>
    <s v="Advance"/>
    <s v="Investigations"/>
    <n v="300000"/>
    <m/>
    <n v="1212450"/>
    <x v="2"/>
  </r>
  <r>
    <d v="2020-11-05T00:00:00"/>
    <s v="Reimbursement to project"/>
    <s v="Advance"/>
    <s v="Investigations"/>
    <m/>
    <n v="4000"/>
    <n v="1216450"/>
    <x v="3"/>
  </r>
  <r>
    <d v="2020-11-05T00:00:00"/>
    <s v="Mission budget 1 day"/>
    <s v="Advance"/>
    <s v="Investigations"/>
    <n v="51000"/>
    <m/>
    <n v="1165450"/>
    <x v="3"/>
  </r>
  <r>
    <d v="2020-11-05T00:00:00"/>
    <s v="Mission budget 1 day"/>
    <s v="Advance"/>
    <s v="Legal"/>
    <n v="20000"/>
    <m/>
    <n v="1145450"/>
    <x v="6"/>
  </r>
  <r>
    <d v="2020-11-05T00:00:00"/>
    <s v="Mission budget 1 day"/>
    <s v="Advance"/>
    <s v="Legal"/>
    <n v="20000"/>
    <m/>
    <n v="1125450"/>
    <x v="1"/>
  </r>
  <r>
    <d v="2020-11-05T00:00:00"/>
    <s v="Reimbursement to project"/>
    <s v="Advance"/>
    <s v="Legal"/>
    <m/>
    <n v="10000"/>
    <n v="1135450"/>
    <x v="6"/>
  </r>
  <r>
    <d v="2020-11-06T00:00:00"/>
    <s v="Reimbursement to project"/>
    <s v="Advance"/>
    <s v="Investigations"/>
    <m/>
    <n v="5000"/>
    <n v="1140450"/>
    <x v="3"/>
  </r>
  <r>
    <d v="2020-11-06T00:00:00"/>
    <s v="Mission budget 1 day"/>
    <s v="Advance"/>
    <s v="Investigations"/>
    <n v="50000"/>
    <m/>
    <n v="1090450"/>
    <x v="3"/>
  </r>
  <r>
    <d v="2020-11-06T00:00:00"/>
    <s v="1kg of sugar"/>
    <s v="Office Materials"/>
    <s v="Office"/>
    <n v="4000"/>
    <m/>
    <n v="1086450"/>
    <x v="4"/>
  </r>
  <r>
    <d v="2020-11-07T00:00:00"/>
    <s v="Mission budget top up"/>
    <s v="Advance"/>
    <s v="Investigations"/>
    <n v="65000"/>
    <m/>
    <n v="1021450"/>
    <x v="2"/>
  </r>
  <r>
    <d v="2020-11-09T00:00:00"/>
    <s v="Reimbursement to project"/>
    <s v="Advance"/>
    <s v="Investigations"/>
    <m/>
    <n v="2000"/>
    <n v="1023450"/>
    <x v="3"/>
  </r>
  <r>
    <d v="2020-11-09T00:00:00"/>
    <s v="Reimbursement to project"/>
    <s v="Advance"/>
    <s v="Investigations"/>
    <m/>
    <n v="4500"/>
    <n v="1027950"/>
    <x v="2"/>
  </r>
  <r>
    <d v="2020-11-09T00:00:00"/>
    <s v="Mission budget 1 day"/>
    <s v="Advance"/>
    <s v="Investigations"/>
    <n v="50000"/>
    <m/>
    <n v="977950"/>
    <x v="2"/>
  </r>
  <r>
    <d v="2020-11-09T00:00:00"/>
    <s v="Mission budget 1 day"/>
    <s v="Advance"/>
    <s v="Investigations"/>
    <n v="52000"/>
    <m/>
    <n v="925950"/>
    <x v="3"/>
  </r>
  <r>
    <d v="2020-11-09T00:00:00"/>
    <s v="Reimbursement to project"/>
    <s v="Advance"/>
    <s v="Legal"/>
    <m/>
    <n v="17000"/>
    <n v="942950"/>
    <x v="1"/>
  </r>
  <r>
    <d v="2020-11-10T00:00:00"/>
    <s v="Reimbursement to project"/>
    <s v="Advance"/>
    <s v="Investigations"/>
    <m/>
    <n v="4000"/>
    <n v="946950"/>
    <x v="3"/>
  </r>
  <r>
    <d v="2020-11-10T00:00:00"/>
    <s v="Mission Budget for 1 day"/>
    <s v="Advance"/>
    <s v="Investigations"/>
    <n v="44000"/>
    <m/>
    <n v="902950"/>
    <x v="2"/>
  </r>
  <r>
    <d v="2020-11-10T00:00:00"/>
    <s v="Mission Budget for 1 day"/>
    <s v="Advance"/>
    <s v="Investigations"/>
    <n v="53000"/>
    <m/>
    <n v="849950"/>
    <x v="3"/>
  </r>
  <r>
    <d v="2020-11-10T00:00:00"/>
    <s v="Mission Budget for 1 day"/>
    <s v="Advance"/>
    <s v="Management"/>
    <n v="17000"/>
    <m/>
    <n v="832950"/>
    <x v="4"/>
  </r>
  <r>
    <d v="2020-11-10T00:00:00"/>
    <s v="Airtime"/>
    <s v="Advance"/>
    <s v="Management"/>
    <n v="120000"/>
    <m/>
    <n v="712950"/>
    <x v="5"/>
  </r>
  <r>
    <d v="2020-11-10T00:00:00"/>
    <s v="Advance reimbursement-Lydia"/>
    <s v="Advance"/>
    <m/>
    <m/>
    <n v="300000"/>
    <n v="1012950"/>
    <x v="7"/>
  </r>
  <r>
    <d v="2020-11-10T00:00:00"/>
    <s v="Cash withdraw:chq 181"/>
    <s v="Internal Transfer"/>
    <m/>
    <m/>
    <n v="400000"/>
    <n v="1412950"/>
    <x v="0"/>
  </r>
  <r>
    <d v="2020-11-11T00:00:00"/>
    <s v="Mission Budget for 1 day"/>
    <s v="Advance"/>
    <s v="Investigations"/>
    <n v="51000"/>
    <m/>
    <n v="1361950"/>
    <x v="3"/>
  </r>
  <r>
    <d v="2020-11-11T00:00:00"/>
    <s v="Mission Budget for 1 day"/>
    <s v="Advance"/>
    <s v="Investigations"/>
    <n v="52000"/>
    <m/>
    <n v="1309950"/>
    <x v="2"/>
  </r>
  <r>
    <d v="2020-11-11T00:00:00"/>
    <s v="Reimbursement to project"/>
    <s v="Advance"/>
    <s v="Investigations"/>
    <m/>
    <n v="4000"/>
    <n v="1313950"/>
    <x v="3"/>
  </r>
  <r>
    <d v="2020-11-11T00:00:00"/>
    <s v="Reimbursement to project"/>
    <s v="Advance"/>
    <s v="Management"/>
    <m/>
    <n v="1000"/>
    <n v="1314950"/>
    <x v="4"/>
  </r>
  <r>
    <d v="2020-11-11T00:00:00"/>
    <s v="2kgs of sugar"/>
    <s v="Office Materials"/>
    <s v="Office"/>
    <n v="9000"/>
    <m/>
    <n v="1305950"/>
    <x v="4"/>
  </r>
  <r>
    <d v="2020-11-12T00:00:00"/>
    <s v="Reimbursement to project"/>
    <s v="Advance"/>
    <s v="Investigations"/>
    <m/>
    <n v="3000"/>
    <n v="1308950"/>
    <x v="3"/>
  </r>
  <r>
    <d v="2020-11-12T00:00:00"/>
    <s v="Reimbursement to project"/>
    <s v="Advance"/>
    <s v="Investigations"/>
    <m/>
    <n v="2000"/>
    <n v="1310950"/>
    <x v="2"/>
  </r>
  <r>
    <d v="2020-11-12T00:00:00"/>
    <s v="Mission Budget for 1 day"/>
    <s v="Advance"/>
    <s v="Management"/>
    <n v="13000"/>
    <m/>
    <n v="1297950"/>
    <x v="4"/>
  </r>
  <r>
    <d v="2020-11-12T00:00:00"/>
    <s v="Reimbursement to project"/>
    <s v="Advance"/>
    <s v="Management"/>
    <m/>
    <n v="2000"/>
    <n v="1299950"/>
    <x v="4"/>
  </r>
  <r>
    <d v="2020-11-12T00:00:00"/>
    <s v="Mission Budget for 1 day"/>
    <s v="Advance"/>
    <s v="Investigations"/>
    <n v="50000"/>
    <m/>
    <n v="1249950"/>
    <x v="3"/>
  </r>
  <r>
    <d v="2020-11-12T00:00:00"/>
    <s v="Mission Budget for 1 day"/>
    <s v="Advance"/>
    <s v="Investigations"/>
    <n v="53000"/>
    <m/>
    <n v="1196950"/>
    <x v="2"/>
  </r>
  <r>
    <d v="2020-11-12T00:00:00"/>
    <s v="Mission Budget for 1 day"/>
    <s v="Advance"/>
    <s v="Legal"/>
    <n v="10000"/>
    <m/>
    <n v="1186950"/>
    <x v="1"/>
  </r>
  <r>
    <d v="2020-11-12T00:00:00"/>
    <s v="Mission Budget for 1 day"/>
    <s v="Advance"/>
    <s v="Legal"/>
    <n v="10000"/>
    <m/>
    <n v="1176950"/>
    <x v="6"/>
  </r>
  <r>
    <d v="2020-11-12T00:00:00"/>
    <s v="November OTT"/>
    <s v="Advance"/>
    <s v="Management"/>
    <n v="30000"/>
    <m/>
    <n v="1146950"/>
    <x v="5"/>
  </r>
  <r>
    <d v="2020-11-12T00:00:00"/>
    <s v="KN95 8 pieces @7000"/>
    <s v="Office Materials"/>
    <s v="Office"/>
    <n v="56000"/>
    <m/>
    <n v="1090950"/>
    <x v="4"/>
  </r>
  <r>
    <d v="2020-11-12T00:00:00"/>
    <s v="KN95 10 pieces @9800"/>
    <s v="Office Materials"/>
    <s v="Office"/>
    <n v="98000"/>
    <m/>
    <n v="992950"/>
    <x v="4"/>
  </r>
  <r>
    <d v="2020-11-12T00:00:00"/>
    <s v="Reimnursement to project"/>
    <s v="Advance"/>
    <s v="Legal"/>
    <m/>
    <n v="5000"/>
    <n v="997950"/>
    <x v="6"/>
  </r>
  <r>
    <d v="2020-11-12T00:00:00"/>
    <s v="Reimbursement to project"/>
    <s v="Advance"/>
    <s v="Legal"/>
    <m/>
    <n v="3500"/>
    <n v="1001450"/>
    <x v="1"/>
  </r>
  <r>
    <d v="2020-11-13T00:00:00"/>
    <s v="Reimbursement to project"/>
    <s v="Advance"/>
    <s v="Investigations"/>
    <m/>
    <n v="4000"/>
    <n v="1005450"/>
    <x v="3"/>
  </r>
  <r>
    <d v="2020-11-13T00:00:00"/>
    <s v="Reimbursement to project"/>
    <s v="Advance"/>
    <s v="Investigations"/>
    <m/>
    <n v="2000"/>
    <n v="1007450"/>
    <x v="2"/>
  </r>
  <r>
    <d v="2020-11-13T00:00:00"/>
    <s v="4 hours of french class &amp; instructors transport"/>
    <s v="Team Building"/>
    <s v="Team building"/>
    <n v="200000"/>
    <m/>
    <n v="807450"/>
    <x v="4"/>
  </r>
  <r>
    <d v="2020-11-13T00:00:00"/>
    <s v="Mission Budget for 1 day"/>
    <s v="Advance"/>
    <s v="Investigations"/>
    <n v="51000"/>
    <m/>
    <n v="756450"/>
    <x v="2"/>
  </r>
  <r>
    <d v="2020-11-13T00:00:00"/>
    <s v="Mission Budget for 1 day"/>
    <s v="Advance"/>
    <s v="Investigations"/>
    <n v="48000"/>
    <m/>
    <n v="708450"/>
    <x v="3"/>
  </r>
  <r>
    <d v="2020-11-13T00:00:00"/>
    <s v="String for hanging on office laundry"/>
    <s v="Office Materials"/>
    <s v="Office"/>
    <n v="5000"/>
    <m/>
    <n v="703450"/>
    <x v="4"/>
  </r>
  <r>
    <d v="2020-11-13T00:00:00"/>
    <s v="Compound broom"/>
    <s v="Office Materials"/>
    <s v="Office"/>
    <n v="2500"/>
    <m/>
    <n v="700950"/>
    <x v="4"/>
  </r>
  <r>
    <d v="2020-11-16T00:00:00"/>
    <s v="Reimbursement to project"/>
    <s v="Advance"/>
    <s v="Investigations"/>
    <m/>
    <n v="4000"/>
    <n v="704950"/>
    <x v="3"/>
  </r>
  <r>
    <d v="2020-11-16T00:00:00"/>
    <s v="Reimbursement to project"/>
    <s v="Advance"/>
    <s v="Investigations"/>
    <m/>
    <n v="2000"/>
    <n v="706950"/>
    <x v="2"/>
  </r>
  <r>
    <d v="2020-11-16T00:00:00"/>
    <s v="Mission Budget for 1 day"/>
    <s v="Advance"/>
    <s v="Investigations"/>
    <n v="48000"/>
    <m/>
    <n v="658950"/>
    <x v="3"/>
  </r>
  <r>
    <d v="2020-11-16T00:00:00"/>
    <s v="Mission Budget for 1 day"/>
    <s v="Advance"/>
    <s v="Investigations"/>
    <n v="53000"/>
    <m/>
    <n v="605950"/>
    <x v="2"/>
  </r>
  <r>
    <d v="2020-11-17T00:00:00"/>
    <s v="Reimbursement to project"/>
    <s v="Advance"/>
    <s v="Investigations"/>
    <m/>
    <n v="5000"/>
    <n v="610950"/>
    <x v="3"/>
  </r>
  <r>
    <d v="2020-11-17T00:00:00"/>
    <s v="Reimbursement to project"/>
    <s v="Advance"/>
    <s v="Investigations"/>
    <m/>
    <n v="1000"/>
    <n v="611950"/>
    <x v="2"/>
  </r>
  <r>
    <d v="2020-11-17T00:00:00"/>
    <s v="Mission Budget for 1 day"/>
    <s v="Advance"/>
    <s v="Investigations"/>
    <n v="50000"/>
    <m/>
    <n v="561950"/>
    <x v="3"/>
  </r>
  <r>
    <d v="2020-11-17T00:00:00"/>
    <s v="Mission Budget for 1 day"/>
    <s v="Advance"/>
    <s v="Investigations"/>
    <n v="52000"/>
    <m/>
    <n v="509950"/>
    <x v="2"/>
  </r>
  <r>
    <d v="2020-11-17T00:00:00"/>
    <s v="Mission Budget for 1 day"/>
    <s v="Advance"/>
    <s v="Management"/>
    <n v="14000"/>
    <m/>
    <n v="495950"/>
    <x v="4"/>
  </r>
  <r>
    <d v="2020-11-17T00:00:00"/>
    <s v="Reimbursement to project"/>
    <s v="Advance"/>
    <s v="Management"/>
    <m/>
    <n v="1000"/>
    <n v="496950"/>
    <x v="4"/>
  </r>
  <r>
    <d v="2020-11-17T00:00:00"/>
    <s v="Cash withdraw chq:185"/>
    <s v="Internal Transfer"/>
    <m/>
    <m/>
    <n v="1234000"/>
    <n v="1730950"/>
    <x v="0"/>
  </r>
  <r>
    <d v="2020-11-17T00:00:00"/>
    <s v="Airtime"/>
    <s v="Advance"/>
    <s v="Management"/>
    <n v="120000"/>
    <m/>
    <n v="1610950"/>
    <x v="5"/>
  </r>
  <r>
    <d v="2020-11-18T00:00:00"/>
    <s v="Mission Budget for 1 day"/>
    <s v="Advance"/>
    <s v="Investigations"/>
    <n v="56000"/>
    <m/>
    <n v="1554950"/>
    <x v="2"/>
  </r>
  <r>
    <d v="2020-11-18T00:00:00"/>
    <s v="Mission Budget for 1 day"/>
    <s v="Advance"/>
    <s v="Investigations"/>
    <n v="52000"/>
    <m/>
    <n v="1502950"/>
    <x v="3"/>
  </r>
  <r>
    <d v="2020-11-18T00:00:00"/>
    <s v="Mission Budget for 1 day"/>
    <s v="Advance"/>
    <s v="Legal"/>
    <n v="60000"/>
    <m/>
    <n v="1442950"/>
    <x v="6"/>
  </r>
  <r>
    <d v="2020-11-19T00:00:00"/>
    <s v="Reimbursement to project"/>
    <s v="Advance"/>
    <s v="Investigations"/>
    <m/>
    <n v="9000"/>
    <n v="1451950"/>
    <x v="2"/>
  </r>
  <r>
    <d v="2020-11-19T00:00:00"/>
    <s v="Reimbursement to project"/>
    <s v="Advance"/>
    <s v="Investigations"/>
    <m/>
    <n v="7000"/>
    <n v="1458950"/>
    <x v="3"/>
  </r>
  <r>
    <d v="2020-11-19T00:00:00"/>
    <s v="Reimbursement to Augustus"/>
    <s v="Advance"/>
    <s v="Legal"/>
    <n v="45000"/>
    <m/>
    <n v="1413950"/>
    <x v="6"/>
  </r>
  <r>
    <d v="2020-11-19T00:00:00"/>
    <s v="Mission Budget for 1 day"/>
    <s v="Advance"/>
    <s v="Investigations"/>
    <n v="57000"/>
    <m/>
    <n v="1356950"/>
    <x v="2"/>
  </r>
  <r>
    <d v="2020-11-19T00:00:00"/>
    <s v="Mission Budget for 1 day"/>
    <s v="Advance"/>
    <s v="Investigations"/>
    <n v="55000"/>
    <m/>
    <n v="1301950"/>
    <x v="3"/>
  </r>
  <r>
    <d v="2020-11-23T00:00:00"/>
    <s v="Mission Budget for 1 day"/>
    <s v="Advance"/>
    <s v="Investigations"/>
    <n v="51000"/>
    <m/>
    <n v="1250950"/>
    <x v="3"/>
  </r>
  <r>
    <d v="2020-11-23T00:00:00"/>
    <s v="Mission Budget for 1 day"/>
    <s v="Advance"/>
    <s v="Investigations"/>
    <n v="53000"/>
    <m/>
    <n v="1197950"/>
    <x v="2"/>
  </r>
  <r>
    <d v="2020-11-23T00:00:00"/>
    <s v="Mission Budget for 1 day"/>
    <s v="Advance"/>
    <s v="Legal"/>
    <n v="18000"/>
    <m/>
    <n v="1179950"/>
    <x v="6"/>
  </r>
  <r>
    <d v="2020-11-23T00:00:00"/>
    <s v="Mission Budget for 1 day"/>
    <s v="Advance"/>
    <s v="Management"/>
    <n v="18000"/>
    <m/>
    <n v="1161950"/>
    <x v="4"/>
  </r>
  <r>
    <d v="2020-11-23T00:00:00"/>
    <s v="Reimbursement to project"/>
    <s v="Advance"/>
    <s v="Management"/>
    <m/>
    <n v="2000"/>
    <n v="1163950"/>
    <x v="4"/>
  </r>
  <r>
    <d v="2020-11-24T00:00:00"/>
    <s v="Reimbursement to project"/>
    <s v="Advance"/>
    <s v="Investigations"/>
    <m/>
    <n v="19000"/>
    <n v="1182950"/>
    <x v="2"/>
  </r>
  <r>
    <d v="2020-11-24T00:00:00"/>
    <s v="Reimbursement to project"/>
    <s v="Advance"/>
    <s v="Investigations"/>
    <m/>
    <n v="22000"/>
    <n v="1204950"/>
    <x v="3"/>
  </r>
  <r>
    <d v="2020-11-24T00:00:00"/>
    <s v="Mission Budget for 1 day"/>
    <s v="Advance"/>
    <s v="Investigations"/>
    <n v="53000"/>
    <m/>
    <n v="1151950"/>
    <x v="3"/>
  </r>
  <r>
    <d v="2020-11-24T00:00:00"/>
    <s v="Mission Budget for 1 day"/>
    <s v="Advance"/>
    <s v="Investigations"/>
    <n v="42000"/>
    <m/>
    <n v="1109950"/>
    <x v="2"/>
  </r>
  <r>
    <d v="2020-11-24T00:00:00"/>
    <s v="Mission Budget for 1 day"/>
    <s v="Advance"/>
    <s v="Legal"/>
    <n v="14000"/>
    <m/>
    <n v="1095950"/>
    <x v="6"/>
  </r>
  <r>
    <d v="2020-11-24T00:00:00"/>
    <s v="Mission Budget for 1 day"/>
    <s v="Advance"/>
    <s v="Management"/>
    <n v="27000"/>
    <m/>
    <n v="1068950"/>
    <x v="4"/>
  </r>
  <r>
    <d v="2020-11-24T00:00:00"/>
    <s v="Data call logs from Baker for 2 numbers"/>
    <s v="Office Materials"/>
    <s v="Office"/>
    <n v="400000"/>
    <m/>
    <n v="668950"/>
    <x v="4"/>
  </r>
  <r>
    <d v="2020-11-24T00:00:00"/>
    <s v="Airtime"/>
    <s v="Advance"/>
    <s v="Management"/>
    <n v="120000"/>
    <m/>
    <n v="548950"/>
    <x v="5"/>
  </r>
  <r>
    <d v="2020-11-24T00:00:00"/>
    <s v="Cash withdraw chq:188"/>
    <s v="Internal Transfer"/>
    <m/>
    <m/>
    <n v="2378900"/>
    <n v="2927850"/>
    <x v="0"/>
  </r>
  <r>
    <d v="2020-11-24T00:00:00"/>
    <s v="Reimbursement to project"/>
    <s v="Advance"/>
    <s v="Management"/>
    <m/>
    <n v="1000"/>
    <n v="2928850"/>
    <x v="4"/>
  </r>
  <r>
    <d v="2020-11-24T00:00:00"/>
    <s v="3 bottles of Rwenzori water"/>
    <s v="Office Materials"/>
    <s v="Office"/>
    <n v="39000"/>
    <m/>
    <n v="2889850"/>
    <x v="4"/>
  </r>
  <r>
    <d v="2020-11-24T00:00:00"/>
    <s v="2 packs of fay toilet paper"/>
    <s v="Office Materials"/>
    <s v="Office"/>
    <n v="36000"/>
    <m/>
    <n v="2853850"/>
    <x v="4"/>
  </r>
  <r>
    <d v="2020-11-24T00:00:00"/>
    <s v="3 packs of Fay Kitchen rolls"/>
    <s v="Office Materials"/>
    <s v="Office"/>
    <n v="28500"/>
    <m/>
    <n v="2825350"/>
    <x v="4"/>
  </r>
  <r>
    <d v="2020-11-24T00:00:00"/>
    <s v="1 tin of lato milk"/>
    <s v="Office Materials"/>
    <s v="Office"/>
    <n v="88000"/>
    <m/>
    <n v="2737350"/>
    <x v="4"/>
  </r>
  <r>
    <d v="2020-11-24T00:00:00"/>
    <s v="2 black books for gate registration"/>
    <s v="Office Materials"/>
    <s v="Office"/>
    <n v="10400"/>
    <m/>
    <n v="2726950"/>
    <x v="4"/>
  </r>
  <r>
    <d v="2020-11-24T00:00:00"/>
    <s v="2 Kgs of sugar"/>
    <s v="Office Materials"/>
    <s v="Office"/>
    <n v="7200"/>
    <m/>
    <n v="2719750"/>
    <x v="4"/>
  </r>
  <r>
    <d v="2020-11-24T00:00:00"/>
    <s v="Digging up antihill"/>
    <s v="Services"/>
    <s v="Office"/>
    <n v="15000"/>
    <m/>
    <n v="2704750"/>
    <x v="4"/>
  </r>
  <r>
    <d v="2020-11-25T00:00:00"/>
    <s v="Reimbursement to project"/>
    <s v="Advance"/>
    <s v="Investigations"/>
    <m/>
    <n v="4000"/>
    <n v="2708750"/>
    <x v="3"/>
  </r>
  <r>
    <d v="2020-11-25T00:00:00"/>
    <s v="Reimbursement to project"/>
    <s v="Advance"/>
    <s v="Investigations"/>
    <m/>
    <n v="2000"/>
    <n v="2710750"/>
    <x v="2"/>
  </r>
  <r>
    <d v="2020-11-25T00:00:00"/>
    <s v="Mission Budget for 1 day"/>
    <s v="Advance"/>
    <s v="Investigations"/>
    <n v="240000"/>
    <m/>
    <n v="2470750"/>
    <x v="2"/>
  </r>
  <r>
    <d v="2020-11-25T00:00:00"/>
    <s v="Mission Budget for 1 day"/>
    <s v="Advance"/>
    <s v="Investigations"/>
    <n v="51000"/>
    <m/>
    <n v="2419750"/>
    <x v="3"/>
  </r>
  <r>
    <d v="2020-11-25T00:00:00"/>
    <s v="Reimbursement to project"/>
    <s v="Advance"/>
    <s v="Investigations"/>
    <m/>
    <n v="5000"/>
    <n v="2424750"/>
    <x v="3"/>
  </r>
  <r>
    <d v="2020-11-25T00:00:00"/>
    <s v="Mission Budget for 1 day"/>
    <s v="Advance"/>
    <s v="Management"/>
    <n v="4000"/>
    <m/>
    <n v="2420750"/>
    <x v="4"/>
  </r>
  <r>
    <d v="2020-11-25T00:00:00"/>
    <s v="Reimbursement to project"/>
    <s v="Advance"/>
    <s v="Management"/>
    <m/>
    <n v="1000"/>
    <n v="2421750"/>
    <x v="4"/>
  </r>
  <r>
    <d v="2020-11-25T00:00:00"/>
    <s v="Mission Budget for 1 day"/>
    <s v="Advance"/>
    <s v="Legal"/>
    <n v="65000"/>
    <m/>
    <n v="2356750"/>
    <x v="6"/>
  </r>
  <r>
    <d v="2020-11-25T00:00:00"/>
    <s v="December Internet Subscription"/>
    <s v="Internet"/>
    <s v="Office"/>
    <n v="279900"/>
    <m/>
    <n v="2076850"/>
    <x v="4"/>
  </r>
  <r>
    <d v="2020-11-25T00:00:00"/>
    <s v="Mission Budget for 1 day"/>
    <s v="Advance"/>
    <s v="Investigations"/>
    <n v="200000"/>
    <m/>
    <n v="1876850"/>
    <x v="3"/>
  </r>
  <r>
    <d v="2020-11-26T00:00:00"/>
    <s v="Mission Budget for 1 day"/>
    <s v="Advance"/>
    <s v="Legal"/>
    <n v="400000"/>
    <m/>
    <n v="1476850"/>
    <x v="6"/>
  </r>
  <r>
    <d v="2020-11-26T00:00:00"/>
    <s v="Mission budget top up"/>
    <s v="Advance"/>
    <s v="Investigations"/>
    <n v="105000"/>
    <m/>
    <n v="1371850"/>
    <x v="2"/>
  </r>
  <r>
    <d v="2020-11-26T00:00:00"/>
    <s v="Mission Budget for 1 day"/>
    <s v="Advance"/>
    <s v="Management"/>
    <n v="10000"/>
    <m/>
    <n v="1361850"/>
    <x v="4"/>
  </r>
  <r>
    <d v="2020-11-26T00:00:00"/>
    <s v="Nov. 50% Augustus' salary"/>
    <s v="Personnel"/>
    <s v="Legal"/>
    <n v="935000"/>
    <m/>
    <n v="426850"/>
    <x v="6"/>
  </r>
  <r>
    <d v="2020-11-26T00:00:00"/>
    <s v="Advance reimbursement-Augustus"/>
    <s v="Advance"/>
    <m/>
    <m/>
    <n v="935000"/>
    <n v="1361850"/>
    <x v="7"/>
  </r>
  <r>
    <d v="2020-11-27T00:00:00"/>
    <s v="Airtime"/>
    <s v="Advance"/>
    <s v="Management"/>
    <n v="15000"/>
    <m/>
    <n v="1346850"/>
    <x v="5"/>
  </r>
  <r>
    <d v="2020-11-27T00:00:00"/>
    <s v="November salary for dayguard"/>
    <s v="Services"/>
    <s v="Office"/>
    <n v="300000"/>
    <m/>
    <n v="1046850"/>
    <x v="4"/>
  </r>
  <r>
    <d v="2020-11-27T00:00:00"/>
    <s v="Mission budget top up"/>
    <s v="Advance"/>
    <s v="Investigations"/>
    <n v="100000"/>
    <m/>
    <n v="946850"/>
    <x v="2"/>
  </r>
  <r>
    <d v="2020-11-28T00:00:00"/>
    <s v="Mission budget top up"/>
    <s v="Advance"/>
    <s v="Investigations"/>
    <n v="51000"/>
    <m/>
    <n v="895850"/>
    <x v="3"/>
  </r>
  <r>
    <d v="2020-11-30T00:00:00"/>
    <s v="Globe Clean services : November"/>
    <s v="Services"/>
    <s v="Office"/>
    <n v="50000"/>
    <m/>
    <n v="845850"/>
    <x v="4"/>
  </r>
  <r>
    <d v="2020-11-30T00:00:00"/>
    <s v="Mission Budget for 1 day"/>
    <s v="Advance"/>
    <s v="Investigations"/>
    <n v="49000"/>
    <m/>
    <n v="796850"/>
    <x v="3"/>
  </r>
  <r>
    <d v="2020-11-30T00:00:00"/>
    <s v="Mission Budget for 1 day"/>
    <s v="Advance"/>
    <s v="Investigations"/>
    <n v="49000"/>
    <m/>
    <n v="747850"/>
    <x v="2"/>
  </r>
  <r>
    <d v="2020-11-30T00:00:00"/>
    <s v="Reimbursement to project"/>
    <s v="Advance"/>
    <s v="Investigations"/>
    <m/>
    <n v="15000"/>
    <n v="762850"/>
    <x v="3"/>
  </r>
  <r>
    <d v="2020-11-30T00:00:00"/>
    <s v="Mission Budget for 1 day"/>
    <s v="Advance"/>
    <s v="Management"/>
    <n v="20000"/>
    <m/>
    <n v="742850"/>
    <x v="4"/>
  </r>
  <r>
    <d v="2020-11-30T00:00:00"/>
    <s v="Reimbursement to project"/>
    <s v="Advance"/>
    <s v="Management"/>
    <m/>
    <n v="5000"/>
    <n v="747850"/>
    <x v="4"/>
  </r>
  <r>
    <d v="2020-11-30T00:00:00"/>
    <s v="Advance reimbursement Lydia"/>
    <s v="Advance"/>
    <m/>
    <m/>
    <n v="350000"/>
    <n v="1097850"/>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d v="2020-08-01T00:00:00"/>
    <s v="Balance from July 2020"/>
    <m/>
    <m/>
    <m/>
    <m/>
    <n v="0"/>
    <x v="0"/>
  </r>
  <r>
    <d v="2020-11-03T00:00:00"/>
    <s v="Airtime"/>
    <m/>
    <s v="Management"/>
    <m/>
    <n v="120000"/>
    <n v="120000"/>
    <x v="0"/>
  </r>
  <r>
    <d v="2020-11-03T00:00:00"/>
    <s v="Airtime for Lydia"/>
    <s v="Telephone"/>
    <s v="Management"/>
    <n v="20000"/>
    <m/>
    <n v="100000"/>
    <x v="1"/>
  </r>
  <r>
    <d v="2020-11-03T00:00:00"/>
    <s v="Airtime for Augustus"/>
    <s v="Telephone"/>
    <s v="Legal"/>
    <n v="20000"/>
    <m/>
    <n v="80000"/>
    <x v="2"/>
  </r>
  <r>
    <d v="2020-11-03T00:00:00"/>
    <s v="Airtime for Mary"/>
    <s v="Telephone"/>
    <s v="Legal"/>
    <n v="20000"/>
    <m/>
    <n v="60000"/>
    <x v="3"/>
  </r>
  <r>
    <d v="2020-11-03T00:00:00"/>
    <s v="Airtime for i45"/>
    <s v="Telephone"/>
    <s v="Investigations"/>
    <n v="25000"/>
    <m/>
    <n v="35000"/>
    <x v="4"/>
  </r>
  <r>
    <d v="2020-11-03T00:00:00"/>
    <s v="Airtime for i67"/>
    <s v="Telephone"/>
    <s v="Investigations"/>
    <n v="25000"/>
    <m/>
    <n v="10000"/>
    <x v="5"/>
  </r>
  <r>
    <d v="2020-11-03T00:00:00"/>
    <s v="Airtime for Day Guard"/>
    <s v="Telephone"/>
    <s v="Office"/>
    <n v="10000"/>
    <m/>
    <n v="0"/>
    <x v="6"/>
  </r>
  <r>
    <d v="2020-11-10T00:00:00"/>
    <s v="Airtime"/>
    <s v="Advance"/>
    <s v="Management"/>
    <m/>
    <n v="120000"/>
    <n v="120000"/>
    <x v="0"/>
  </r>
  <r>
    <d v="2020-11-10T00:00:00"/>
    <s v="Airtime for Lydia"/>
    <s v="Telephone"/>
    <s v="Management"/>
    <n v="20000"/>
    <m/>
    <n v="100000"/>
    <x v="1"/>
  </r>
  <r>
    <d v="2020-11-10T00:00:00"/>
    <s v="Airtime for Augustus"/>
    <s v="Telephone"/>
    <s v="Legal"/>
    <n v="20000"/>
    <m/>
    <n v="80000"/>
    <x v="2"/>
  </r>
  <r>
    <d v="2020-11-10T00:00:00"/>
    <s v="Airtime for Mary"/>
    <s v="Telephone"/>
    <s v="Legal"/>
    <n v="20000"/>
    <m/>
    <n v="60000"/>
    <x v="3"/>
  </r>
  <r>
    <d v="2020-11-10T00:00:00"/>
    <s v="Airtime for i45"/>
    <s v="Telephone"/>
    <s v="Investigations"/>
    <n v="25000"/>
    <m/>
    <n v="35000"/>
    <x v="4"/>
  </r>
  <r>
    <d v="2020-11-10T00:00:00"/>
    <s v="Airtime for i67"/>
    <s v="Telephone"/>
    <s v="Investigations"/>
    <n v="25000"/>
    <m/>
    <n v="10000"/>
    <x v="5"/>
  </r>
  <r>
    <d v="2020-11-10T00:00:00"/>
    <s v="Airtime for Day Guard"/>
    <s v="Telephone"/>
    <s v="Office"/>
    <n v="10000"/>
    <m/>
    <n v="0"/>
    <x v="6"/>
  </r>
  <r>
    <d v="2020-11-12T00:00:00"/>
    <s v="November OTT"/>
    <s v="Advance"/>
    <s v="Management"/>
    <m/>
    <n v="30000"/>
    <n v="30000"/>
    <x v="0"/>
  </r>
  <r>
    <d v="2020-11-12T00:00:00"/>
    <s v="November OTT-Lydia"/>
    <s v="Telephone"/>
    <s v="Management"/>
    <n v="6000"/>
    <m/>
    <n v="24000"/>
    <x v="1"/>
  </r>
  <r>
    <d v="2020-11-12T00:00:00"/>
    <s v="November OTT-Augustus"/>
    <s v="Telephone"/>
    <s v="Legal"/>
    <n v="6000"/>
    <m/>
    <n v="18000"/>
    <x v="2"/>
  </r>
  <r>
    <d v="2020-11-12T00:00:00"/>
    <s v="November OTT-Mary"/>
    <s v="Telephone"/>
    <s v="Legal"/>
    <n v="6000"/>
    <m/>
    <n v="12000"/>
    <x v="3"/>
  </r>
  <r>
    <d v="2020-11-12T00:00:00"/>
    <s v="November OTT-i45"/>
    <s v="Telephone"/>
    <s v="Investigations"/>
    <n v="6000"/>
    <m/>
    <n v="6000"/>
    <x v="4"/>
  </r>
  <r>
    <d v="2020-11-12T00:00:00"/>
    <s v="November OTT-i67"/>
    <s v="Telephone"/>
    <s v="Investigations"/>
    <n v="6000"/>
    <m/>
    <n v="0"/>
    <x v="5"/>
  </r>
  <r>
    <d v="2020-11-17T00:00:00"/>
    <s v="Airtime"/>
    <s v="Advance"/>
    <s v="Management"/>
    <m/>
    <n v="120000"/>
    <n v="120000"/>
    <x v="0"/>
  </r>
  <r>
    <d v="2020-11-17T00:00:00"/>
    <s v="Airtime for Lydia"/>
    <s v="Telephone"/>
    <s v="Management"/>
    <n v="20000"/>
    <m/>
    <n v="100000"/>
    <x v="1"/>
  </r>
  <r>
    <d v="2020-11-17T00:00:00"/>
    <s v="Airtime for Augustus"/>
    <s v="Telephone"/>
    <s v="Legal"/>
    <n v="20000"/>
    <m/>
    <n v="80000"/>
    <x v="2"/>
  </r>
  <r>
    <d v="2020-11-17T00:00:00"/>
    <s v="Airtime for Mary"/>
    <s v="Telephone"/>
    <s v="Legal"/>
    <n v="20000"/>
    <m/>
    <n v="60000"/>
    <x v="3"/>
  </r>
  <r>
    <d v="2020-11-17T00:00:00"/>
    <s v="Airtime for i45"/>
    <s v="Telephone"/>
    <s v="Investigations"/>
    <n v="25000"/>
    <m/>
    <n v="35000"/>
    <x v="4"/>
  </r>
  <r>
    <d v="2020-11-17T00:00:00"/>
    <s v="Airtime for i67"/>
    <s v="Telephone"/>
    <s v="Investigations"/>
    <n v="25000"/>
    <m/>
    <n v="10000"/>
    <x v="5"/>
  </r>
  <r>
    <d v="2020-11-17T00:00:00"/>
    <s v="Airtime for Day Guard"/>
    <s v="Telephone"/>
    <s v="Office"/>
    <n v="10000"/>
    <m/>
    <n v="0"/>
    <x v="6"/>
  </r>
  <r>
    <d v="2020-11-24T00:00:00"/>
    <s v="Airtime"/>
    <s v="Advance"/>
    <s v="Management"/>
    <m/>
    <n v="120000"/>
    <n v="120000"/>
    <x v="0"/>
  </r>
  <r>
    <d v="2020-11-24T00:00:00"/>
    <s v="Airtime for Lydia"/>
    <s v="Telephone"/>
    <s v="Management"/>
    <n v="20000"/>
    <m/>
    <n v="100000"/>
    <x v="1"/>
  </r>
  <r>
    <d v="2020-11-24T00:00:00"/>
    <s v="Airtime for Augustus"/>
    <s v="Telephone"/>
    <s v="Legal"/>
    <n v="20000"/>
    <m/>
    <n v="80000"/>
    <x v="2"/>
  </r>
  <r>
    <d v="2020-11-24T00:00:00"/>
    <s v="Airtime for Mary"/>
    <s v="Telephone"/>
    <s v="Legal"/>
    <n v="20000"/>
    <m/>
    <n v="60000"/>
    <x v="3"/>
  </r>
  <r>
    <d v="2020-11-24T00:00:00"/>
    <s v="Airtime for i45"/>
    <s v="Telephone"/>
    <s v="Investigations"/>
    <n v="25000"/>
    <m/>
    <n v="35000"/>
    <x v="4"/>
  </r>
  <r>
    <d v="2020-11-24T00:00:00"/>
    <s v="Airtime for i67"/>
    <s v="Telephone"/>
    <s v="Investigations"/>
    <n v="25000"/>
    <m/>
    <n v="10000"/>
    <x v="5"/>
  </r>
  <r>
    <d v="2020-11-24T00:00:00"/>
    <s v="Airtime for Day Guard"/>
    <s v="Telephone"/>
    <s v="Office"/>
    <n v="10000"/>
    <m/>
    <n v="0"/>
    <x v="6"/>
  </r>
  <r>
    <d v="2020-11-27T00:00:00"/>
    <s v="Airtime"/>
    <s v="Advance"/>
    <s v="Management"/>
    <m/>
    <n v="15000"/>
    <n v="15000"/>
    <x v="0"/>
  </r>
  <r>
    <d v="2020-11-27T00:00:00"/>
    <s v="Airtime topup for Augustus"/>
    <s v="Telephone"/>
    <s v="Legal"/>
    <n v="15000"/>
    <m/>
    <n v="0"/>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1">
  <r>
    <d v="2020-11-02T00:00:00"/>
    <s v="Local Transport"/>
    <x v="0"/>
    <x v="0"/>
    <n v="7000"/>
    <n v="3665"/>
    <n v="1.9099590723055935"/>
    <x v="0"/>
  </r>
  <r>
    <d v="2020-11-02T00:00:00"/>
    <s v="Local Transport"/>
    <x v="0"/>
    <x v="0"/>
    <n v="8000"/>
    <n v="3665"/>
    <n v="2.1828103683492497"/>
    <x v="0"/>
  </r>
  <r>
    <d v="2020-11-02T00:00:00"/>
    <s v="Local Transport"/>
    <x v="0"/>
    <x v="0"/>
    <n v="13000"/>
    <n v="3665"/>
    <n v="3.5470668485675305"/>
    <x v="0"/>
  </r>
  <r>
    <d v="2020-11-02T00:00:00"/>
    <s v="Local Transport"/>
    <x v="0"/>
    <x v="0"/>
    <n v="13000"/>
    <n v="3665"/>
    <n v="3.5470668485675305"/>
    <x v="0"/>
  </r>
  <r>
    <d v="2020-11-02T00:00:00"/>
    <s v="Trust Building"/>
    <x v="1"/>
    <x v="0"/>
    <n v="2000"/>
    <n v="3665"/>
    <n v="0.54570259208731242"/>
    <x v="0"/>
  </r>
  <r>
    <d v="2020-11-02T00:00:00"/>
    <s v="Trust Building"/>
    <x v="1"/>
    <x v="0"/>
    <n v="1000"/>
    <n v="3665"/>
    <n v="0.27285129604365621"/>
    <x v="0"/>
  </r>
  <r>
    <d v="2020-11-02T00:00:00"/>
    <s v="Trust Building"/>
    <x v="1"/>
    <x v="0"/>
    <n v="4000"/>
    <n v="3665"/>
    <n v="1.0914051841746248"/>
    <x v="0"/>
  </r>
  <r>
    <d v="2020-11-02T00:00:00"/>
    <s v="Trust Building"/>
    <x v="1"/>
    <x v="0"/>
    <n v="3000"/>
    <n v="3665"/>
    <n v="0.81855388813096863"/>
    <x v="0"/>
  </r>
  <r>
    <d v="2020-11-02T00:00:00"/>
    <s v="Local Transport"/>
    <x v="0"/>
    <x v="0"/>
    <n v="7000"/>
    <n v="3665"/>
    <n v="1.9099590723055935"/>
    <x v="1"/>
  </r>
  <r>
    <d v="2020-11-02T00:00:00"/>
    <s v="Local Transport"/>
    <x v="0"/>
    <x v="0"/>
    <n v="12000"/>
    <n v="3665"/>
    <n v="3.2742155525238745"/>
    <x v="1"/>
  </r>
  <r>
    <d v="2020-11-02T00:00:00"/>
    <s v="Local Transport"/>
    <x v="0"/>
    <x v="0"/>
    <n v="11000"/>
    <n v="3665"/>
    <n v="3.0013642564802181"/>
    <x v="1"/>
  </r>
  <r>
    <d v="2020-11-02T00:00:00"/>
    <s v="Local Transport"/>
    <x v="0"/>
    <x v="0"/>
    <n v="5000"/>
    <n v="3665"/>
    <n v="1.3642564802182811"/>
    <x v="1"/>
  </r>
  <r>
    <d v="2020-11-02T00:00:00"/>
    <s v="Trust Building"/>
    <x v="1"/>
    <x v="0"/>
    <n v="5000"/>
    <n v="3665"/>
    <n v="1.3642564802182811"/>
    <x v="1"/>
  </r>
  <r>
    <d v="2020-11-02T00:00:00"/>
    <s v="Trust Building"/>
    <x v="1"/>
    <x v="0"/>
    <n v="2000"/>
    <n v="3665"/>
    <n v="0.54570259208731242"/>
    <x v="1"/>
  </r>
  <r>
    <d v="2020-11-02T00:00:00"/>
    <s v="Trust Building"/>
    <x v="1"/>
    <x v="0"/>
    <n v="3000"/>
    <n v="3665"/>
    <n v="0.81855388813096863"/>
    <x v="1"/>
  </r>
  <r>
    <d v="2020-11-03T00:00:00"/>
    <s v="Local Transport"/>
    <x v="0"/>
    <x v="1"/>
    <n v="2000"/>
    <n v="3665"/>
    <n v="0.54570259208731242"/>
    <x v="2"/>
  </r>
  <r>
    <d v="2020-11-03T00:00:00"/>
    <s v="Local Transport"/>
    <x v="0"/>
    <x v="1"/>
    <n v="8000"/>
    <n v="3665"/>
    <n v="2.1828103683492497"/>
    <x v="2"/>
  </r>
  <r>
    <d v="2020-11-03T00:00:00"/>
    <s v="Local Transport"/>
    <x v="0"/>
    <x v="1"/>
    <n v="5000"/>
    <n v="3665"/>
    <n v="1.3642564802182811"/>
    <x v="2"/>
  </r>
  <r>
    <d v="2020-11-03T00:00:00"/>
    <s v="Local Transport"/>
    <x v="0"/>
    <x v="1"/>
    <n v="8000"/>
    <n v="3665"/>
    <n v="2.1828103683492497"/>
    <x v="2"/>
  </r>
  <r>
    <d v="2020-11-03T00:00:00"/>
    <s v="Medical Consulation fees"/>
    <x v="2"/>
    <x v="2"/>
    <n v="40000"/>
    <n v="3665"/>
    <n v="10.914051841746248"/>
    <x v="2"/>
  </r>
  <r>
    <d v="2020-11-03T00:00:00"/>
    <s v="Local Transport"/>
    <x v="0"/>
    <x v="0"/>
    <n v="12000"/>
    <n v="3665"/>
    <n v="3.2742155525238745"/>
    <x v="0"/>
  </r>
  <r>
    <d v="2020-11-03T00:00:00"/>
    <s v="Local Transport"/>
    <x v="0"/>
    <x v="0"/>
    <n v="10000"/>
    <n v="3665"/>
    <n v="2.7285129604365621"/>
    <x v="0"/>
  </r>
  <r>
    <d v="2020-11-03T00:00:00"/>
    <s v="Local Transport"/>
    <x v="0"/>
    <x v="0"/>
    <n v="11000"/>
    <n v="3665"/>
    <n v="3.0013642564802181"/>
    <x v="0"/>
  </r>
  <r>
    <d v="2020-11-03T00:00:00"/>
    <s v="Local Transport"/>
    <x v="0"/>
    <x v="0"/>
    <n v="10000"/>
    <n v="3665"/>
    <n v="2.7285129604365621"/>
    <x v="0"/>
  </r>
  <r>
    <d v="2020-11-03T00:00:00"/>
    <s v="Trust Building"/>
    <x v="1"/>
    <x v="0"/>
    <n v="5000"/>
    <n v="3665"/>
    <n v="1.3642564802182811"/>
    <x v="0"/>
  </r>
  <r>
    <d v="2020-11-03T00:00:00"/>
    <s v="Trust Building"/>
    <x v="1"/>
    <x v="0"/>
    <n v="4000"/>
    <n v="3665"/>
    <n v="1.0914051841746248"/>
    <x v="0"/>
  </r>
  <r>
    <d v="2020-11-03T00:00:00"/>
    <s v="Trust Building"/>
    <x v="1"/>
    <x v="0"/>
    <n v="1000"/>
    <n v="3665"/>
    <n v="0.27285129604365621"/>
    <x v="0"/>
  </r>
  <r>
    <d v="2020-11-03T00:00:00"/>
    <s v="Local Transport"/>
    <x v="0"/>
    <x v="0"/>
    <n v="8000"/>
    <n v="3665"/>
    <n v="2.1828103683492497"/>
    <x v="1"/>
  </r>
  <r>
    <d v="2020-11-03T00:00:00"/>
    <s v="Local Transport"/>
    <x v="0"/>
    <x v="0"/>
    <n v="9000"/>
    <n v="3665"/>
    <n v="2.4556616643929057"/>
    <x v="1"/>
  </r>
  <r>
    <d v="2020-11-03T00:00:00"/>
    <s v="Local Transport"/>
    <x v="0"/>
    <x v="0"/>
    <n v="11000"/>
    <n v="3665"/>
    <n v="3.0013642564802181"/>
    <x v="1"/>
  </r>
  <r>
    <d v="2020-11-03T00:00:00"/>
    <s v="Local Transport"/>
    <x v="0"/>
    <x v="0"/>
    <n v="12000"/>
    <n v="3665"/>
    <n v="3.2742155525238745"/>
    <x v="1"/>
  </r>
  <r>
    <d v="2020-11-03T00:00:00"/>
    <s v="Trust Building"/>
    <x v="1"/>
    <x v="0"/>
    <n v="5000"/>
    <n v="3665"/>
    <n v="1.3642564802182811"/>
    <x v="1"/>
  </r>
  <r>
    <d v="2020-11-03T00:00:00"/>
    <s v="Trust Building"/>
    <x v="1"/>
    <x v="0"/>
    <n v="3000"/>
    <n v="3665"/>
    <n v="0.81855388813096863"/>
    <x v="1"/>
  </r>
  <r>
    <d v="2020-11-03T00:00:00"/>
    <s v="Trust Building"/>
    <x v="1"/>
    <x v="0"/>
    <n v="2000"/>
    <n v="3665"/>
    <n v="0.54570259208731242"/>
    <x v="1"/>
  </r>
  <r>
    <d v="2020-11-03T00:00:00"/>
    <s v="Replacements to Kitchen water drainage"/>
    <x v="3"/>
    <x v="3"/>
    <n v="35000"/>
    <n v="3665"/>
    <n v="9.549795361527968"/>
    <x v="3"/>
  </r>
  <r>
    <d v="2020-11-03T00:00:00"/>
    <s v="Compound slashing &amp; maintenance"/>
    <x v="4"/>
    <x v="3"/>
    <n v="50000"/>
    <n v="3665"/>
    <n v="13.642564802182811"/>
    <x v="3"/>
  </r>
  <r>
    <d v="2020-11-03T00:00:00"/>
    <s v="Local Transport"/>
    <x v="0"/>
    <x v="4"/>
    <n v="5000"/>
    <n v="3665"/>
    <n v="1.3642564802182811"/>
    <x v="3"/>
  </r>
  <r>
    <d v="2020-11-03T00:00:00"/>
    <s v="Local Transport"/>
    <x v="0"/>
    <x v="4"/>
    <n v="6000"/>
    <n v="3665"/>
    <n v="1.6371077762619373"/>
    <x v="3"/>
  </r>
  <r>
    <d v="2020-11-03T00:00:00"/>
    <s v="Local Transport"/>
    <x v="0"/>
    <x v="4"/>
    <n v="3000"/>
    <n v="3665"/>
    <n v="0.81855388813096863"/>
    <x v="3"/>
  </r>
  <r>
    <d v="2020-11-03T00:00:00"/>
    <s v="Local Transport"/>
    <x v="0"/>
    <x v="4"/>
    <n v="5000"/>
    <n v="3665"/>
    <n v="1.3642564802182811"/>
    <x v="3"/>
  </r>
  <r>
    <d v="2020-11-03T00:00:00"/>
    <s v="Local Transport"/>
    <x v="0"/>
    <x v="4"/>
    <n v="6000"/>
    <n v="3665"/>
    <n v="1.6371077762619373"/>
    <x v="3"/>
  </r>
  <r>
    <d v="2020-11-03T00:00:00"/>
    <s v="Local Transport"/>
    <x v="0"/>
    <x v="4"/>
    <n v="2000"/>
    <n v="3665"/>
    <n v="0.54570259208731242"/>
    <x v="3"/>
  </r>
  <r>
    <d v="2020-11-03T00:00:00"/>
    <s v="Airtime for Lydia"/>
    <x v="5"/>
    <x v="4"/>
    <n v="20000"/>
    <n v="3665"/>
    <n v="5.4570259208731242"/>
    <x v="3"/>
  </r>
  <r>
    <d v="2020-11-03T00:00:00"/>
    <s v="Airtime for Augustus"/>
    <x v="5"/>
    <x v="1"/>
    <n v="20000"/>
    <n v="3665"/>
    <n v="5.4570259208731242"/>
    <x v="4"/>
  </r>
  <r>
    <d v="2020-11-03T00:00:00"/>
    <s v="Airtime for Mary"/>
    <x v="5"/>
    <x v="1"/>
    <n v="20000"/>
    <n v="3665"/>
    <n v="5.4570259208731242"/>
    <x v="2"/>
  </r>
  <r>
    <d v="2020-11-03T00:00:00"/>
    <s v="Airtime for i45"/>
    <x v="5"/>
    <x v="0"/>
    <n v="25000"/>
    <n v="3665"/>
    <n v="6.8212824010914055"/>
    <x v="1"/>
  </r>
  <r>
    <d v="2020-11-03T00:00:00"/>
    <s v="Airtime for i67"/>
    <x v="5"/>
    <x v="0"/>
    <n v="25000"/>
    <n v="3665"/>
    <n v="6.8212824010914055"/>
    <x v="0"/>
  </r>
  <r>
    <d v="2020-11-03T00:00:00"/>
    <s v="Airtime for Day Guard"/>
    <x v="5"/>
    <x v="3"/>
    <n v="10000"/>
    <n v="3665"/>
    <n v="2.7285129604365621"/>
    <x v="5"/>
  </r>
  <r>
    <d v="2020-11-03T00:00:00"/>
    <s v="Registration of 3 team members for the french class @20,000/="/>
    <x v="2"/>
    <x v="2"/>
    <n v="60000"/>
    <n v="3665"/>
    <n v="16.371077762619372"/>
    <x v="3"/>
  </r>
  <r>
    <d v="2020-11-03T00:00:00"/>
    <s v="Cheque clearance services"/>
    <x v="6"/>
    <x v="3"/>
    <n v="5000"/>
    <n v="3665"/>
    <n v="1.3642564802182811"/>
    <x v="6"/>
  </r>
  <r>
    <d v="2020-11-03T00:00:00"/>
    <s v="2 pairs of ink catridges"/>
    <x v="3"/>
    <x v="3"/>
    <n v="320000"/>
    <n v="3665"/>
    <n v="87.312414733969987"/>
    <x v="3"/>
  </r>
  <r>
    <d v="2020-11-03T00:00:00"/>
    <s v="Antihill pestcide"/>
    <x v="3"/>
    <x v="3"/>
    <n v="15000"/>
    <n v="3665"/>
    <n v="4.0927694406548429"/>
    <x v="3"/>
  </r>
  <r>
    <d v="2020-11-04T00:00:00"/>
    <s v="Local Transport"/>
    <x v="0"/>
    <x v="0"/>
    <n v="9000"/>
    <n v="3665"/>
    <n v="2.4556616643929057"/>
    <x v="1"/>
  </r>
  <r>
    <d v="2020-11-04T00:00:00"/>
    <s v="Local Transport"/>
    <x v="0"/>
    <x v="0"/>
    <n v="11000"/>
    <n v="3665"/>
    <n v="3.0013642564802181"/>
    <x v="1"/>
  </r>
  <r>
    <d v="2020-11-04T00:00:00"/>
    <s v="Local Transport"/>
    <x v="0"/>
    <x v="0"/>
    <n v="7000"/>
    <n v="3665"/>
    <n v="1.9099590723055935"/>
    <x v="1"/>
  </r>
  <r>
    <d v="2020-11-04T00:00:00"/>
    <s v="Local Transport"/>
    <x v="0"/>
    <x v="0"/>
    <n v="8000"/>
    <n v="3665"/>
    <n v="2.1828103683492497"/>
    <x v="1"/>
  </r>
  <r>
    <d v="2020-11-04T00:00:00"/>
    <s v="Trust Building"/>
    <x v="1"/>
    <x v="0"/>
    <n v="6000"/>
    <n v="3665"/>
    <n v="1.6371077762619373"/>
    <x v="1"/>
  </r>
  <r>
    <d v="2020-11-04T00:00:00"/>
    <s v="Trust Building"/>
    <x v="1"/>
    <x v="0"/>
    <n v="3000"/>
    <n v="3665"/>
    <n v="0.81855388813096863"/>
    <x v="1"/>
  </r>
  <r>
    <d v="2020-11-04T00:00:00"/>
    <s v="Repairs to prunning shear"/>
    <x v="4"/>
    <x v="3"/>
    <n v="25000"/>
    <n v="3665"/>
    <n v="6.8212824010914055"/>
    <x v="3"/>
  </r>
  <r>
    <d v="2020-11-04T00:00:00"/>
    <s v="Globe clean services rcpt.no25097"/>
    <x v="4"/>
    <x v="3"/>
    <n v="50000"/>
    <n v="3665"/>
    <n v="13.642564802182811"/>
    <x v="3"/>
  </r>
  <r>
    <d v="2020-11-05T00:00:00"/>
    <s v="Local Transport"/>
    <x v="0"/>
    <x v="0"/>
    <n v="8000"/>
    <n v="3665"/>
    <n v="2.1828103683492497"/>
    <x v="1"/>
  </r>
  <r>
    <d v="2020-11-05T00:00:00"/>
    <s v="Local Transport"/>
    <x v="0"/>
    <x v="0"/>
    <n v="10000"/>
    <n v="3665"/>
    <n v="2.7285129604365621"/>
    <x v="1"/>
  </r>
  <r>
    <d v="2020-11-05T00:00:00"/>
    <s v="Local Transport"/>
    <x v="0"/>
    <x v="0"/>
    <n v="11000"/>
    <n v="3665"/>
    <n v="3.0013642564802181"/>
    <x v="1"/>
  </r>
  <r>
    <d v="2020-11-05T00:00:00"/>
    <s v="Local Transport"/>
    <x v="0"/>
    <x v="0"/>
    <n v="7000"/>
    <n v="3665"/>
    <n v="1.9099590723055935"/>
    <x v="1"/>
  </r>
  <r>
    <d v="2020-11-05T00:00:00"/>
    <s v="Trust Building"/>
    <x v="1"/>
    <x v="0"/>
    <n v="2000"/>
    <n v="3665"/>
    <n v="0.54570259208731242"/>
    <x v="1"/>
  </r>
  <r>
    <d v="2020-11-05T00:00:00"/>
    <s v="Trust Building"/>
    <x v="1"/>
    <x v="0"/>
    <n v="6000"/>
    <n v="3665"/>
    <n v="1.6371077762619373"/>
    <x v="1"/>
  </r>
  <r>
    <d v="2020-11-05T00:00:00"/>
    <s v="Trust Building"/>
    <x v="1"/>
    <x v="0"/>
    <n v="2000"/>
    <n v="3665"/>
    <n v="0.54570259208731242"/>
    <x v="1"/>
  </r>
  <r>
    <d v="2020-11-05T00:00:00"/>
    <s v="Local Transport"/>
    <x v="0"/>
    <x v="1"/>
    <n v="10000"/>
    <n v="3665"/>
    <n v="2.7285129604365621"/>
    <x v="4"/>
  </r>
  <r>
    <d v="2020-11-05T00:00:00"/>
    <s v="Local Transport"/>
    <x v="0"/>
    <x v="1"/>
    <n v="10000"/>
    <n v="3665"/>
    <n v="2.7285129604365621"/>
    <x v="4"/>
  </r>
  <r>
    <d v="2020-11-05T00:00:00"/>
    <s v="Local Transport"/>
    <x v="0"/>
    <x v="1"/>
    <n v="2000"/>
    <n v="3665"/>
    <n v="0.54570259208731242"/>
    <x v="2"/>
  </r>
  <r>
    <d v="2020-11-05T00:00:00"/>
    <s v="Local Transport"/>
    <x v="0"/>
    <x v="1"/>
    <n v="8000"/>
    <n v="3665"/>
    <n v="2.1828103683492497"/>
    <x v="2"/>
  </r>
  <r>
    <d v="2020-11-05T00:00:00"/>
    <s v="Local Transport"/>
    <x v="0"/>
    <x v="0"/>
    <n v="8000"/>
    <n v="3665"/>
    <n v="2.1828103683492497"/>
    <x v="0"/>
  </r>
  <r>
    <d v="2020-11-05T00:00:00"/>
    <s v="Intercity Transport"/>
    <x v="0"/>
    <x v="0"/>
    <n v="50000"/>
    <n v="3665"/>
    <n v="13.642564802182811"/>
    <x v="0"/>
  </r>
  <r>
    <d v="2020-11-05T00:00:00"/>
    <s v="Lodging for 1 night @56,000"/>
    <x v="7"/>
    <x v="0"/>
    <n v="56000"/>
    <n v="3665"/>
    <n v="15.279672578444748"/>
    <x v="0"/>
  </r>
  <r>
    <d v="2020-11-05T00:00:00"/>
    <s v="Gonja snack"/>
    <x v="7"/>
    <x v="0"/>
    <n v="3000"/>
    <n v="3665"/>
    <n v="0.81855388813096863"/>
    <x v="0"/>
  </r>
  <r>
    <d v="2020-11-05T00:00:00"/>
    <s v="Supper in Arua"/>
    <x v="7"/>
    <x v="0"/>
    <n v="5000"/>
    <n v="3665"/>
    <n v="1.3642564802182811"/>
    <x v="0"/>
  </r>
  <r>
    <d v="2020-11-06T00:00:00"/>
    <s v="Local Transport"/>
    <x v="0"/>
    <x v="0"/>
    <n v="2000"/>
    <n v="3665"/>
    <n v="0.54570259208731242"/>
    <x v="0"/>
  </r>
  <r>
    <d v="2020-11-06T00:00:00"/>
    <s v="Local Transport"/>
    <x v="0"/>
    <x v="0"/>
    <n v="7000"/>
    <n v="3665"/>
    <n v="1.9099590723055935"/>
    <x v="0"/>
  </r>
  <r>
    <d v="2020-11-06T00:00:00"/>
    <s v="2 sodas@1500"/>
    <x v="1"/>
    <x v="0"/>
    <n v="3000"/>
    <n v="3665"/>
    <n v="0.81855388813096863"/>
    <x v="0"/>
  </r>
  <r>
    <d v="2020-11-06T00:00:00"/>
    <s v="3beers@3500"/>
    <x v="1"/>
    <x v="0"/>
    <n v="10500"/>
    <n v="3665"/>
    <n v="2.8649386084583903"/>
    <x v="0"/>
  </r>
  <r>
    <d v="2020-11-06T00:00:00"/>
    <s v="Trust Building"/>
    <x v="1"/>
    <x v="0"/>
    <n v="8000"/>
    <n v="3665"/>
    <n v="2.1828103683492497"/>
    <x v="0"/>
  </r>
  <r>
    <d v="2020-11-06T00:00:00"/>
    <s v="Trust Building"/>
    <x v="1"/>
    <x v="0"/>
    <n v="2000"/>
    <n v="3665"/>
    <n v="0.54570259208731242"/>
    <x v="0"/>
  </r>
  <r>
    <d v="2020-11-06T00:00:00"/>
    <s v="Lunch and supper"/>
    <x v="7"/>
    <x v="0"/>
    <n v="10000"/>
    <n v="3665"/>
    <n v="2.7285129604365621"/>
    <x v="0"/>
  </r>
  <r>
    <d v="2020-11-06T00:00:00"/>
    <s v="Local Transport"/>
    <x v="0"/>
    <x v="0"/>
    <n v="10000"/>
    <n v="3665"/>
    <n v="2.7285129604365621"/>
    <x v="0"/>
  </r>
  <r>
    <d v="2020-11-06T00:00:00"/>
    <s v="Intercity Transport"/>
    <x v="0"/>
    <x v="0"/>
    <n v="35000"/>
    <n v="3665"/>
    <n v="9.549795361527968"/>
    <x v="0"/>
  </r>
  <r>
    <d v="2020-11-06T00:00:00"/>
    <s v="Intercity Transport"/>
    <x v="0"/>
    <x v="0"/>
    <n v="25000"/>
    <n v="3665"/>
    <n v="6.8212824010914055"/>
    <x v="0"/>
  </r>
  <r>
    <d v="2020-11-06T00:00:00"/>
    <s v="Lodging for 1 night @50,000"/>
    <x v="7"/>
    <x v="0"/>
    <n v="50000"/>
    <n v="3665"/>
    <n v="13.642564802182811"/>
    <x v="0"/>
  </r>
  <r>
    <d v="2020-11-06T00:00:00"/>
    <s v="Trust Building"/>
    <x v="1"/>
    <x v="0"/>
    <n v="4000"/>
    <n v="3665"/>
    <n v="1.0914051841746248"/>
    <x v="0"/>
  </r>
  <r>
    <d v="2020-11-06T00:00:00"/>
    <s v="Trust Building"/>
    <x v="1"/>
    <x v="0"/>
    <n v="5000"/>
    <n v="3665"/>
    <n v="1.3642564802182811"/>
    <x v="0"/>
  </r>
  <r>
    <d v="2020-11-06T00:00:00"/>
    <s v="Local Transport"/>
    <x v="0"/>
    <x v="0"/>
    <n v="5000"/>
    <n v="3665"/>
    <n v="1.3642564802182811"/>
    <x v="0"/>
  </r>
  <r>
    <d v="2020-11-06T00:00:00"/>
    <s v="Supper in Gulu"/>
    <x v="7"/>
    <x v="0"/>
    <n v="10000"/>
    <n v="3665"/>
    <n v="2.7285129604365621"/>
    <x v="0"/>
  </r>
  <r>
    <d v="2020-11-06T00:00:00"/>
    <s v="1Kg of sugar for office"/>
    <x v="3"/>
    <x v="3"/>
    <n v="4000"/>
    <n v="3665"/>
    <n v="1.0914051841746248"/>
    <x v="3"/>
  </r>
  <r>
    <d v="2020-11-06T00:00:00"/>
    <s v="Local Transport"/>
    <x v="0"/>
    <x v="0"/>
    <n v="12000"/>
    <n v="3665"/>
    <n v="3.2742155525238745"/>
    <x v="1"/>
  </r>
  <r>
    <d v="2020-11-06T00:00:00"/>
    <s v="Local Transport"/>
    <x v="0"/>
    <x v="0"/>
    <n v="9000"/>
    <n v="3665"/>
    <n v="2.4556616643929057"/>
    <x v="1"/>
  </r>
  <r>
    <d v="2020-11-06T00:00:00"/>
    <s v="Local Transport"/>
    <x v="0"/>
    <x v="0"/>
    <n v="9000"/>
    <n v="3665"/>
    <n v="2.4556616643929057"/>
    <x v="1"/>
  </r>
  <r>
    <d v="2020-11-06T00:00:00"/>
    <s v="Local Transport"/>
    <x v="0"/>
    <x v="0"/>
    <n v="8000"/>
    <n v="3665"/>
    <n v="2.1828103683492497"/>
    <x v="1"/>
  </r>
  <r>
    <d v="2020-11-06T00:00:00"/>
    <s v="Trust Building"/>
    <x v="1"/>
    <x v="0"/>
    <n v="6000"/>
    <n v="3665"/>
    <n v="1.6371077762619373"/>
    <x v="1"/>
  </r>
  <r>
    <d v="2020-11-06T00:00:00"/>
    <s v="Trust Building"/>
    <x v="1"/>
    <x v="0"/>
    <n v="2000"/>
    <n v="3665"/>
    <n v="0.54570259208731242"/>
    <x v="1"/>
  </r>
  <r>
    <d v="2020-11-06T00:00:00"/>
    <s v="Trust Building"/>
    <x v="1"/>
    <x v="0"/>
    <n v="2000"/>
    <n v="3665"/>
    <n v="0.54570259208731242"/>
    <x v="1"/>
  </r>
  <r>
    <d v="2020-11-07T00:00:00"/>
    <s v="Local Transport"/>
    <x v="0"/>
    <x v="0"/>
    <n v="3000"/>
    <n v="3665"/>
    <n v="0.81855388813096863"/>
    <x v="0"/>
  </r>
  <r>
    <d v="2020-11-07T00:00:00"/>
    <s v="Local Transport"/>
    <x v="0"/>
    <x v="0"/>
    <n v="2000"/>
    <n v="3665"/>
    <n v="0.54570259208731242"/>
    <x v="0"/>
  </r>
  <r>
    <d v="2020-11-07T00:00:00"/>
    <s v="Breakfast in Gulu"/>
    <x v="7"/>
    <x v="0"/>
    <n v="7000"/>
    <n v="3665"/>
    <n v="1.9099590723055935"/>
    <x v="0"/>
  </r>
  <r>
    <d v="2020-11-07T00:00:00"/>
    <s v="Intercity Transport"/>
    <x v="0"/>
    <x v="0"/>
    <n v="40000"/>
    <n v="3665"/>
    <n v="10.914051841746248"/>
    <x v="0"/>
  </r>
  <r>
    <d v="2020-11-09T00:00:00"/>
    <s v="Local Transport"/>
    <x v="0"/>
    <x v="0"/>
    <n v="9000"/>
    <n v="3665"/>
    <n v="2.4556616643929057"/>
    <x v="0"/>
  </r>
  <r>
    <d v="2020-11-09T00:00:00"/>
    <s v="Local Transport"/>
    <x v="0"/>
    <x v="0"/>
    <n v="8000"/>
    <n v="3665"/>
    <n v="2.1828103683492497"/>
    <x v="0"/>
  </r>
  <r>
    <d v="2020-11-09T00:00:00"/>
    <s v="Local Transport"/>
    <x v="0"/>
    <x v="0"/>
    <n v="9000"/>
    <n v="3665"/>
    <n v="2.4556616643929057"/>
    <x v="0"/>
  </r>
  <r>
    <d v="2020-11-09T00:00:00"/>
    <s v="Local Transport"/>
    <x v="0"/>
    <x v="0"/>
    <n v="10000"/>
    <n v="3665"/>
    <n v="2.7285129604365621"/>
    <x v="0"/>
  </r>
  <r>
    <d v="2020-11-09T00:00:00"/>
    <s v="Trust Building"/>
    <x v="1"/>
    <x v="0"/>
    <n v="3000"/>
    <n v="3665"/>
    <n v="0.81855388813096863"/>
    <x v="0"/>
  </r>
  <r>
    <d v="2020-11-09T00:00:00"/>
    <s v="Trust Building"/>
    <x v="1"/>
    <x v="0"/>
    <n v="3000"/>
    <n v="3665"/>
    <n v="0.81855388813096863"/>
    <x v="0"/>
  </r>
  <r>
    <d v="2020-11-09T00:00:00"/>
    <s v="Trust Building"/>
    <x v="1"/>
    <x v="0"/>
    <n v="5000"/>
    <n v="3665"/>
    <n v="1.3642564802182811"/>
    <x v="0"/>
  </r>
  <r>
    <d v="2020-11-09T00:00:00"/>
    <s v="Trust Building"/>
    <x v="1"/>
    <x v="0"/>
    <n v="3000"/>
    <n v="3665"/>
    <n v="0.81855388813096863"/>
    <x v="0"/>
  </r>
  <r>
    <d v="2020-11-09T00:00:00"/>
    <s v="Local Transport"/>
    <x v="0"/>
    <x v="0"/>
    <n v="7000"/>
    <n v="3665"/>
    <n v="1.9099590723055935"/>
    <x v="1"/>
  </r>
  <r>
    <d v="2020-11-09T00:00:00"/>
    <s v="Local Transport"/>
    <x v="0"/>
    <x v="0"/>
    <n v="8000"/>
    <n v="3665"/>
    <n v="2.1828103683492497"/>
    <x v="1"/>
  </r>
  <r>
    <d v="2020-11-09T00:00:00"/>
    <s v="Local Transport"/>
    <x v="0"/>
    <x v="0"/>
    <n v="11000"/>
    <n v="3665"/>
    <n v="3.0013642564802181"/>
    <x v="1"/>
  </r>
  <r>
    <d v="2020-11-09T00:00:00"/>
    <s v="Local Transport"/>
    <x v="0"/>
    <x v="0"/>
    <n v="12000"/>
    <n v="3665"/>
    <n v="3.2742155525238745"/>
    <x v="1"/>
  </r>
  <r>
    <d v="2020-11-09T00:00:00"/>
    <s v="Trust Building"/>
    <x v="1"/>
    <x v="0"/>
    <n v="6500"/>
    <n v="3665"/>
    <n v="1.7735334242837653"/>
    <x v="1"/>
  </r>
  <r>
    <d v="2020-11-09T00:00:00"/>
    <s v="Trust Building"/>
    <x v="1"/>
    <x v="0"/>
    <n v="1500"/>
    <n v="3665"/>
    <n v="0.40927694406548432"/>
    <x v="1"/>
  </r>
  <r>
    <d v="2020-11-09T00:00:00"/>
    <s v="Trust Building"/>
    <x v="1"/>
    <x v="0"/>
    <n v="2000"/>
    <n v="3665"/>
    <n v="0.54570259208731242"/>
    <x v="1"/>
  </r>
  <r>
    <d v="2020-11-10T00:00:00"/>
    <s v="Local Transport"/>
    <x v="0"/>
    <x v="0"/>
    <n v="5000"/>
    <n v="3665"/>
    <n v="1.3642564802182811"/>
    <x v="0"/>
  </r>
  <r>
    <d v="2020-11-10T00:00:00"/>
    <s v="Local Transport"/>
    <x v="0"/>
    <x v="0"/>
    <n v="13000"/>
    <n v="3665"/>
    <n v="3.5470668485675305"/>
    <x v="0"/>
  </r>
  <r>
    <d v="2020-11-10T00:00:00"/>
    <s v="Local Transport"/>
    <x v="0"/>
    <x v="0"/>
    <n v="10000"/>
    <n v="3665"/>
    <n v="2.7285129604365621"/>
    <x v="0"/>
  </r>
  <r>
    <d v="2020-11-10T00:00:00"/>
    <s v="Local Transport"/>
    <x v="0"/>
    <x v="0"/>
    <n v="6000"/>
    <n v="3665"/>
    <n v="1.6371077762619373"/>
    <x v="0"/>
  </r>
  <r>
    <d v="2020-11-10T00:00:00"/>
    <s v="Trust Building"/>
    <x v="0"/>
    <x v="0"/>
    <n v="7000"/>
    <n v="3665"/>
    <n v="1.9099590723055935"/>
    <x v="0"/>
  </r>
  <r>
    <d v="2020-11-10T00:00:00"/>
    <s v="Trust Building"/>
    <x v="0"/>
    <x v="0"/>
    <n v="3000"/>
    <n v="3665"/>
    <n v="0.81855388813096863"/>
    <x v="0"/>
  </r>
  <r>
    <d v="2020-11-10T00:00:00"/>
    <s v="Local Transport"/>
    <x v="0"/>
    <x v="0"/>
    <n v="7000"/>
    <n v="3665"/>
    <n v="1.9099590723055935"/>
    <x v="1"/>
  </r>
  <r>
    <d v="2020-11-10T00:00:00"/>
    <s v="Local Transport"/>
    <x v="0"/>
    <x v="0"/>
    <n v="12000"/>
    <n v="3665"/>
    <n v="3.2742155525238745"/>
    <x v="1"/>
  </r>
  <r>
    <d v="2020-11-10T00:00:00"/>
    <s v="Local Transport"/>
    <x v="0"/>
    <x v="0"/>
    <n v="10000"/>
    <n v="3665"/>
    <n v="2.7285129604365621"/>
    <x v="1"/>
  </r>
  <r>
    <d v="2020-11-10T00:00:00"/>
    <s v="Local Transport"/>
    <x v="0"/>
    <x v="0"/>
    <n v="11000"/>
    <n v="3665"/>
    <n v="3.0013642564802181"/>
    <x v="1"/>
  </r>
  <r>
    <d v="2020-11-10T00:00:00"/>
    <s v="Trust Building"/>
    <x v="1"/>
    <x v="0"/>
    <n v="6000"/>
    <n v="3665"/>
    <n v="1.6371077762619373"/>
    <x v="1"/>
  </r>
  <r>
    <d v="2020-11-10T00:00:00"/>
    <s v="Trust Building"/>
    <x v="1"/>
    <x v="0"/>
    <n v="3000"/>
    <n v="3665"/>
    <n v="0.81855388813096863"/>
    <x v="1"/>
  </r>
  <r>
    <d v="2020-11-10T00:00:00"/>
    <s v="Local Transport"/>
    <x v="0"/>
    <x v="4"/>
    <n v="4000"/>
    <n v="3665"/>
    <n v="1.0914051841746248"/>
    <x v="3"/>
  </r>
  <r>
    <d v="2020-11-10T00:00:00"/>
    <s v="Local Transport"/>
    <x v="0"/>
    <x v="4"/>
    <n v="5000"/>
    <n v="3665"/>
    <n v="1.3642564802182811"/>
    <x v="3"/>
  </r>
  <r>
    <d v="2020-11-10T00:00:00"/>
    <s v="Local Transport"/>
    <x v="0"/>
    <x v="4"/>
    <n v="1000"/>
    <n v="3665"/>
    <n v="0.27285129604365621"/>
    <x v="3"/>
  </r>
  <r>
    <d v="2020-11-10T00:00:00"/>
    <s v="Local Transport"/>
    <x v="0"/>
    <x v="4"/>
    <n v="6000"/>
    <n v="3665"/>
    <n v="1.6371077762619373"/>
    <x v="3"/>
  </r>
  <r>
    <d v="2020-11-10T00:00:00"/>
    <s v="Airtime for Lydia"/>
    <x v="5"/>
    <x v="4"/>
    <n v="20000"/>
    <n v="3665"/>
    <n v="5.4570259208731242"/>
    <x v="3"/>
  </r>
  <r>
    <d v="2020-11-10T00:00:00"/>
    <s v="Airtime for Augustus"/>
    <x v="5"/>
    <x v="1"/>
    <n v="20000"/>
    <n v="3665"/>
    <n v="5.4570259208731242"/>
    <x v="4"/>
  </r>
  <r>
    <d v="2020-11-10T00:00:00"/>
    <s v="Airtime for Mary"/>
    <x v="5"/>
    <x v="1"/>
    <n v="20000"/>
    <n v="3665"/>
    <n v="5.4570259208731242"/>
    <x v="2"/>
  </r>
  <r>
    <d v="2020-11-10T00:00:00"/>
    <s v="Airtime for i45"/>
    <x v="5"/>
    <x v="0"/>
    <n v="25000"/>
    <n v="3665"/>
    <n v="6.8212824010914055"/>
    <x v="1"/>
  </r>
  <r>
    <d v="2020-11-10T00:00:00"/>
    <s v="Airtime for i67"/>
    <x v="5"/>
    <x v="0"/>
    <n v="25000"/>
    <n v="3665"/>
    <n v="6.8212824010914055"/>
    <x v="0"/>
  </r>
  <r>
    <d v="2020-11-10T00:00:00"/>
    <s v="Airtime for Day Guard"/>
    <x v="5"/>
    <x v="3"/>
    <n v="10000"/>
    <n v="3665"/>
    <n v="2.7285129604365621"/>
    <x v="5"/>
  </r>
  <r>
    <d v="2020-11-10T00:00:00"/>
    <s v="Cheque clearance services"/>
    <x v="6"/>
    <x v="3"/>
    <n v="5000"/>
    <n v="3665"/>
    <n v="1.3642564802182811"/>
    <x v="6"/>
  </r>
  <r>
    <d v="2020-11-10T00:00:00"/>
    <s v="Cheque clearance services"/>
    <x v="6"/>
    <x v="3"/>
    <n v="2785.4"/>
    <n v="3665"/>
    <n v="0.76"/>
    <x v="7"/>
  </r>
  <r>
    <d v="2020-11-11T00:00:00"/>
    <s v="Local Transport"/>
    <x v="0"/>
    <x v="0"/>
    <n v="6000"/>
    <n v="3665"/>
    <n v="1.6371077762619373"/>
    <x v="1"/>
  </r>
  <r>
    <d v="2020-11-11T00:00:00"/>
    <s v="Local Transport"/>
    <x v="0"/>
    <x v="0"/>
    <n v="12000"/>
    <n v="3665"/>
    <n v="3.2742155525238745"/>
    <x v="1"/>
  </r>
  <r>
    <d v="2020-11-11T00:00:00"/>
    <s v="Local Transport"/>
    <x v="0"/>
    <x v="0"/>
    <n v="11000"/>
    <n v="3665"/>
    <n v="3.0013642564802181"/>
    <x v="1"/>
  </r>
  <r>
    <d v="2020-11-11T00:00:00"/>
    <s v="Local Transport"/>
    <x v="0"/>
    <x v="0"/>
    <n v="9000"/>
    <n v="3665"/>
    <n v="2.4556616643929057"/>
    <x v="1"/>
  </r>
  <r>
    <d v="2020-11-11T00:00:00"/>
    <s v="Trust Building"/>
    <x v="1"/>
    <x v="0"/>
    <n v="4000"/>
    <n v="3665"/>
    <n v="1.0914051841746248"/>
    <x v="1"/>
  </r>
  <r>
    <d v="2020-11-11T00:00:00"/>
    <s v="Trust Building"/>
    <x v="1"/>
    <x v="0"/>
    <n v="3000"/>
    <n v="3665"/>
    <n v="0.81855388813096863"/>
    <x v="1"/>
  </r>
  <r>
    <d v="2020-11-11T00:00:00"/>
    <s v="Trust Building"/>
    <x v="1"/>
    <x v="0"/>
    <n v="3000"/>
    <n v="3665"/>
    <n v="0.81855388813096863"/>
    <x v="1"/>
  </r>
  <r>
    <d v="2020-11-11T00:00:00"/>
    <s v="Local Transport"/>
    <x v="0"/>
    <x v="0"/>
    <n v="11000"/>
    <n v="3665"/>
    <n v="3.0013642564802181"/>
    <x v="0"/>
  </r>
  <r>
    <d v="2020-11-11T00:00:00"/>
    <s v="Local Transport"/>
    <x v="0"/>
    <x v="0"/>
    <n v="9000"/>
    <n v="3665"/>
    <n v="2.4556616643929057"/>
    <x v="0"/>
  </r>
  <r>
    <d v="2020-11-11T00:00:00"/>
    <s v="Local Transport"/>
    <x v="0"/>
    <x v="0"/>
    <n v="11000"/>
    <n v="3665"/>
    <n v="3.0013642564802181"/>
    <x v="0"/>
  </r>
  <r>
    <d v="2020-11-11T00:00:00"/>
    <s v="Local Transport"/>
    <x v="0"/>
    <x v="0"/>
    <n v="9000"/>
    <n v="3665"/>
    <n v="2.4556616643929057"/>
    <x v="0"/>
  </r>
  <r>
    <d v="2020-11-11T00:00:00"/>
    <s v="Trust Building"/>
    <x v="1"/>
    <x v="0"/>
    <n v="3000"/>
    <n v="3665"/>
    <n v="0.81855388813096863"/>
    <x v="0"/>
  </r>
  <r>
    <d v="2020-11-11T00:00:00"/>
    <s v="Trust Building"/>
    <x v="1"/>
    <x v="0"/>
    <n v="4000"/>
    <n v="3665"/>
    <n v="1.0914051841746248"/>
    <x v="0"/>
  </r>
  <r>
    <d v="2020-11-11T00:00:00"/>
    <s v="Trust Building"/>
    <x v="1"/>
    <x v="0"/>
    <n v="1000"/>
    <n v="3665"/>
    <n v="0.27285129604365621"/>
    <x v="0"/>
  </r>
  <r>
    <d v="2020-11-11T00:00:00"/>
    <s v="Trust Building"/>
    <x v="1"/>
    <x v="0"/>
    <n v="2000"/>
    <n v="3665"/>
    <n v="0.54570259208731242"/>
    <x v="0"/>
  </r>
  <r>
    <d v="2020-11-11T00:00:00"/>
    <s v="November &amp; December rent (Summit Projekt)"/>
    <x v="8"/>
    <x v="3"/>
    <n v="7510000"/>
    <n v="3665"/>
    <n v="2049.1132332878583"/>
    <x v="6"/>
  </r>
  <r>
    <d v="2020-11-11T00:00:00"/>
    <s v="Cheque clearance services"/>
    <x v="6"/>
    <x v="3"/>
    <n v="2600"/>
    <n v="3665"/>
    <n v="0.7094133697135061"/>
    <x v="6"/>
  </r>
  <r>
    <d v="2020-11-11T00:00:00"/>
    <s v="2kgs of sugar @4500"/>
    <x v="3"/>
    <x v="3"/>
    <n v="9000"/>
    <n v="3665"/>
    <n v="2.4556616643929057"/>
    <x v="3"/>
  </r>
  <r>
    <d v="2020-11-12T00:00:00"/>
    <s v="Local Transport"/>
    <x v="0"/>
    <x v="4"/>
    <n v="5000"/>
    <n v="3665"/>
    <n v="1.3642564802182811"/>
    <x v="3"/>
  </r>
  <r>
    <d v="2020-11-12T00:00:00"/>
    <s v="Local Transport"/>
    <x v="0"/>
    <x v="4"/>
    <n v="5000"/>
    <n v="3665"/>
    <n v="1.3642564802182811"/>
    <x v="3"/>
  </r>
  <r>
    <d v="2020-11-12T00:00:00"/>
    <s v="Local Transport"/>
    <x v="0"/>
    <x v="4"/>
    <n v="1000"/>
    <n v="3665"/>
    <n v="0.27285129604365621"/>
    <x v="3"/>
  </r>
  <r>
    <d v="2020-11-12T00:00:00"/>
    <s v="October NSSF-Lydia"/>
    <x v="2"/>
    <x v="4"/>
    <n v="502050"/>
    <n v="3665"/>
    <n v="136.98499317871759"/>
    <x v="6"/>
  </r>
  <r>
    <d v="2020-11-12T00:00:00"/>
    <s v="October NSSf_Augustus"/>
    <x v="2"/>
    <x v="1"/>
    <n v="414360"/>
    <n v="3665"/>
    <n v="113.05866302864939"/>
    <x v="6"/>
  </r>
  <r>
    <d v="2020-11-12T00:00:00"/>
    <s v="October PAYE-Lydia"/>
    <x v="2"/>
    <x v="4"/>
    <n v="906100"/>
    <n v="3665"/>
    <n v="247.23055934515688"/>
    <x v="6"/>
  </r>
  <r>
    <d v="2020-11-12T00:00:00"/>
    <s v="October PAYE_Augustus"/>
    <x v="2"/>
    <x v="1"/>
    <n v="730720"/>
    <n v="3665"/>
    <n v="199.37789904502046"/>
    <x v="6"/>
  </r>
  <r>
    <d v="2020-11-12T00:00:00"/>
    <s v="Cheque clearance services"/>
    <x v="6"/>
    <x v="3"/>
    <n v="2300"/>
    <n v="3665"/>
    <n v="0.62755798090040926"/>
    <x v="6"/>
  </r>
  <r>
    <d v="2020-11-12T00:00:00"/>
    <s v="Nov OTT for Lydia"/>
    <x v="5"/>
    <x v="4"/>
    <n v="6000"/>
    <n v="3665"/>
    <n v="1.6371077762619373"/>
    <x v="3"/>
  </r>
  <r>
    <d v="2020-11-12T00:00:00"/>
    <s v="Nov. OTT for Augustus"/>
    <x v="5"/>
    <x v="1"/>
    <n v="6000"/>
    <n v="3665"/>
    <n v="1.6371077762619373"/>
    <x v="4"/>
  </r>
  <r>
    <d v="2020-11-12T00:00:00"/>
    <s v="Nov. OTT for Mary"/>
    <x v="5"/>
    <x v="1"/>
    <n v="6000"/>
    <n v="3665"/>
    <n v="1.6371077762619373"/>
    <x v="2"/>
  </r>
  <r>
    <d v="2020-11-12T00:00:00"/>
    <s v="Oct.OTT for i45"/>
    <x v="5"/>
    <x v="0"/>
    <n v="6000"/>
    <n v="3665"/>
    <n v="1.6371077762619373"/>
    <x v="1"/>
  </r>
  <r>
    <d v="2020-11-12T00:00:00"/>
    <s v="Nov.OTT for i67"/>
    <x v="5"/>
    <x v="0"/>
    <n v="6000"/>
    <n v="3665"/>
    <n v="1.6371077762619373"/>
    <x v="0"/>
  </r>
  <r>
    <d v="2020-11-12T00:00:00"/>
    <s v="KN95 8 pieces @7000"/>
    <x v="3"/>
    <x v="3"/>
    <n v="56000"/>
    <n v="3665"/>
    <n v="15.279672578444748"/>
    <x v="3"/>
  </r>
  <r>
    <d v="2020-11-12T00:00:00"/>
    <s v="KN95 10 pieces @9800"/>
    <x v="3"/>
    <x v="3"/>
    <n v="98000"/>
    <n v="3665"/>
    <n v="26.739427012278309"/>
    <x v="3"/>
  </r>
  <r>
    <d v="2020-11-12T00:00:00"/>
    <s v="Local Transport"/>
    <x v="0"/>
    <x v="0"/>
    <n v="11000"/>
    <n v="3665"/>
    <n v="3.0013642564802181"/>
    <x v="1"/>
  </r>
  <r>
    <d v="2020-11-12T00:00:00"/>
    <s v="Local Transport"/>
    <x v="0"/>
    <x v="0"/>
    <n v="11000"/>
    <n v="3675"/>
    <n v="2.9931972789115648"/>
    <x v="1"/>
  </r>
  <r>
    <d v="2020-11-12T00:00:00"/>
    <s v="Local Transport"/>
    <x v="0"/>
    <x v="0"/>
    <n v="8000"/>
    <n v="3675"/>
    <n v="2.1768707482993199"/>
    <x v="1"/>
  </r>
  <r>
    <d v="2020-11-12T00:00:00"/>
    <s v="Local Transport"/>
    <x v="0"/>
    <x v="0"/>
    <n v="6000"/>
    <n v="3675"/>
    <n v="1.6326530612244898"/>
    <x v="1"/>
  </r>
  <r>
    <d v="2020-11-12T00:00:00"/>
    <s v="Trust Building"/>
    <x v="1"/>
    <x v="0"/>
    <n v="6000"/>
    <n v="3675"/>
    <n v="1.6326530612244898"/>
    <x v="1"/>
  </r>
  <r>
    <d v="2020-11-12T00:00:00"/>
    <s v="Trust Building"/>
    <x v="1"/>
    <x v="0"/>
    <n v="2000"/>
    <n v="3665"/>
    <n v="0.54570259208731242"/>
    <x v="1"/>
  </r>
  <r>
    <d v="2020-11-12T00:00:00"/>
    <s v="Trust Building"/>
    <x v="1"/>
    <x v="0"/>
    <n v="2000"/>
    <n v="3675"/>
    <n v="0.54421768707482998"/>
    <x v="1"/>
  </r>
  <r>
    <d v="2020-11-12T00:00:00"/>
    <s v="Local Transport"/>
    <x v="0"/>
    <x v="0"/>
    <n v="11000"/>
    <n v="3675"/>
    <n v="2.9931972789115648"/>
    <x v="0"/>
  </r>
  <r>
    <d v="2020-11-12T00:00:00"/>
    <s v="Local Transport"/>
    <x v="0"/>
    <x v="0"/>
    <n v="9000"/>
    <n v="3675"/>
    <n v="2.4489795918367347"/>
    <x v="0"/>
  </r>
  <r>
    <d v="2020-11-12T00:00:00"/>
    <s v="Local Transport"/>
    <x v="0"/>
    <x v="0"/>
    <n v="9000"/>
    <n v="3675"/>
    <n v="2.4489795918367347"/>
    <x v="0"/>
  </r>
  <r>
    <d v="2020-11-12T00:00:00"/>
    <s v="Local Transport"/>
    <x v="0"/>
    <x v="0"/>
    <n v="12000"/>
    <n v="3675"/>
    <n v="3.2653061224489797"/>
    <x v="0"/>
  </r>
  <r>
    <d v="2020-11-12T00:00:00"/>
    <s v="Trust Building"/>
    <x v="1"/>
    <x v="0"/>
    <n v="6000"/>
    <n v="3675"/>
    <n v="1.6326530612244898"/>
    <x v="0"/>
  </r>
  <r>
    <d v="2020-11-12T00:00:00"/>
    <s v="Trust Building"/>
    <x v="1"/>
    <x v="0"/>
    <n v="4000"/>
    <n v="3675"/>
    <n v="1.08843537414966"/>
    <x v="0"/>
  </r>
  <r>
    <d v="2020-11-12T00:00:00"/>
    <s v="Local Transport"/>
    <x v="0"/>
    <x v="1"/>
    <n v="3000"/>
    <n v="3675"/>
    <n v="0.81632653061224492"/>
    <x v="4"/>
  </r>
  <r>
    <d v="2020-11-12T00:00:00"/>
    <s v="Local Transport"/>
    <x v="0"/>
    <x v="1"/>
    <n v="3500"/>
    <n v="3675"/>
    <n v="0.95238095238095233"/>
    <x v="4"/>
  </r>
  <r>
    <d v="2020-11-12T00:00:00"/>
    <s v="Local Transport"/>
    <x v="0"/>
    <x v="1"/>
    <n v="3000"/>
    <n v="3675"/>
    <n v="0.81632653061224492"/>
    <x v="2"/>
  </r>
  <r>
    <d v="2020-11-12T00:00:00"/>
    <s v="Local Transport"/>
    <x v="0"/>
    <x v="1"/>
    <n v="3500"/>
    <n v="3675"/>
    <n v="0.95238095238095233"/>
    <x v="2"/>
  </r>
  <r>
    <d v="2020-11-13T00:00:00"/>
    <s v="4 weeks french training fees"/>
    <x v="2"/>
    <x v="2"/>
    <n v="200000"/>
    <n v="3675"/>
    <n v="54.42176870748299"/>
    <x v="3"/>
  </r>
  <r>
    <d v="2020-11-13T00:00:00"/>
    <s v="String for hanging on office laundry"/>
    <x v="3"/>
    <x v="3"/>
    <n v="5000"/>
    <n v="3675"/>
    <n v="1.3605442176870748"/>
    <x v="3"/>
  </r>
  <r>
    <d v="2020-11-13T00:00:00"/>
    <s v="Compound broom"/>
    <x v="3"/>
    <x v="3"/>
    <n v="2500"/>
    <n v="3675"/>
    <n v="0.68027210884353739"/>
    <x v="3"/>
  </r>
  <r>
    <d v="2020-11-13T00:00:00"/>
    <s v="Local Transport"/>
    <x v="0"/>
    <x v="0"/>
    <n v="11000"/>
    <n v="3675"/>
    <n v="2.9931972789115648"/>
    <x v="1"/>
  </r>
  <r>
    <d v="2020-11-13T00:00:00"/>
    <s v="Local Transport"/>
    <x v="0"/>
    <x v="0"/>
    <n v="8000"/>
    <n v="3675"/>
    <n v="2.1768707482993199"/>
    <x v="1"/>
  </r>
  <r>
    <d v="2020-11-13T00:00:00"/>
    <s v="Local Transport"/>
    <x v="0"/>
    <x v="0"/>
    <n v="5000"/>
    <n v="3675"/>
    <n v="1.3605442176870748"/>
    <x v="1"/>
  </r>
  <r>
    <d v="2020-11-13T00:00:00"/>
    <s v="Local Transport"/>
    <x v="0"/>
    <x v="0"/>
    <n v="10000"/>
    <n v="3675"/>
    <n v="2.7210884353741496"/>
    <x v="1"/>
  </r>
  <r>
    <d v="2020-11-13T00:00:00"/>
    <s v="Trust Building"/>
    <x v="1"/>
    <x v="0"/>
    <n v="6000"/>
    <n v="3675"/>
    <n v="1.6326530612244898"/>
    <x v="1"/>
  </r>
  <r>
    <d v="2020-11-13T00:00:00"/>
    <s v="Trust Building"/>
    <x v="1"/>
    <x v="0"/>
    <n v="4000"/>
    <n v="3675"/>
    <n v="1.08843537414966"/>
    <x v="1"/>
  </r>
  <r>
    <d v="2020-11-13T00:00:00"/>
    <s v="Local Transport"/>
    <x v="0"/>
    <x v="0"/>
    <n v="12000"/>
    <n v="3675"/>
    <n v="3.2653061224489797"/>
    <x v="0"/>
  </r>
  <r>
    <d v="2020-11-13T00:00:00"/>
    <s v="Local Transport"/>
    <x v="0"/>
    <x v="0"/>
    <n v="10000"/>
    <n v="3675"/>
    <n v="2.7210884353741496"/>
    <x v="0"/>
  </r>
  <r>
    <d v="2020-11-13T00:00:00"/>
    <s v="Local Transport"/>
    <x v="0"/>
    <x v="0"/>
    <n v="10000"/>
    <n v="3675"/>
    <n v="2.7210884353741496"/>
    <x v="0"/>
  </r>
  <r>
    <d v="2020-11-13T00:00:00"/>
    <s v="Local Transport"/>
    <x v="0"/>
    <x v="0"/>
    <n v="7000"/>
    <n v="3675"/>
    <n v="1.9047619047619047"/>
    <x v="0"/>
  </r>
  <r>
    <d v="2020-11-13T00:00:00"/>
    <s v="Trust Building"/>
    <x v="1"/>
    <x v="0"/>
    <n v="4000"/>
    <n v="3675"/>
    <n v="1.08843537414966"/>
    <x v="0"/>
  </r>
  <r>
    <d v="2020-11-13T00:00:00"/>
    <s v="Trust Building"/>
    <x v="1"/>
    <x v="0"/>
    <n v="3500"/>
    <n v="3675"/>
    <n v="0.95238095238095233"/>
    <x v="0"/>
  </r>
  <r>
    <d v="2020-11-13T00:00:00"/>
    <s v="Trust Building"/>
    <x v="1"/>
    <x v="0"/>
    <n v="1500"/>
    <n v="3675"/>
    <n v="0.40816326530612246"/>
    <x v="0"/>
  </r>
  <r>
    <d v="2020-11-13T00:00:00"/>
    <s v="Trust Building"/>
    <x v="1"/>
    <x v="0"/>
    <n v="1000"/>
    <n v="3675"/>
    <n v="0.27210884353741499"/>
    <x v="0"/>
  </r>
  <r>
    <d v="2020-11-13T00:00:00"/>
    <s v="Bounced cheque charges"/>
    <x v="6"/>
    <x v="3"/>
    <n v="213370.5"/>
    <n v="3675"/>
    <n v="58.06"/>
    <x v="7"/>
  </r>
  <r>
    <d v="2020-11-16T00:00:00"/>
    <s v="Local Transport"/>
    <x v="0"/>
    <x v="0"/>
    <n v="8000"/>
    <n v="3675"/>
    <n v="2.1768707482993199"/>
    <x v="1"/>
  </r>
  <r>
    <d v="2020-11-16T00:00:00"/>
    <s v="Local Transport"/>
    <x v="0"/>
    <x v="0"/>
    <n v="5000"/>
    <n v="3675"/>
    <n v="1.3605442176870748"/>
    <x v="1"/>
  </r>
  <r>
    <d v="2020-11-16T00:00:00"/>
    <s v="Local Transport"/>
    <x v="0"/>
    <x v="0"/>
    <n v="12000"/>
    <n v="3675"/>
    <n v="3.2653061224489797"/>
    <x v="1"/>
  </r>
  <r>
    <d v="2020-11-16T00:00:00"/>
    <s v="Local Transport"/>
    <x v="0"/>
    <x v="0"/>
    <n v="9000"/>
    <n v="3675"/>
    <n v="2.4489795918367347"/>
    <x v="1"/>
  </r>
  <r>
    <d v="2020-11-16T00:00:00"/>
    <s v="Trust Building"/>
    <x v="1"/>
    <x v="0"/>
    <n v="6000"/>
    <n v="3675"/>
    <n v="1.6326530612244898"/>
    <x v="1"/>
  </r>
  <r>
    <d v="2020-11-16T00:00:00"/>
    <s v="Trust Building"/>
    <x v="1"/>
    <x v="0"/>
    <n v="3000"/>
    <n v="3675"/>
    <n v="0.81632653061224492"/>
    <x v="1"/>
  </r>
  <r>
    <d v="2020-11-16T00:00:00"/>
    <s v="Local Transport"/>
    <x v="0"/>
    <x v="0"/>
    <n v="15000"/>
    <n v="3675"/>
    <n v="4.0816326530612246"/>
    <x v="0"/>
  </r>
  <r>
    <d v="2020-11-16T00:00:00"/>
    <s v="Local Transport"/>
    <x v="0"/>
    <x v="0"/>
    <n v="10000"/>
    <n v="3675"/>
    <n v="2.7210884353741496"/>
    <x v="0"/>
  </r>
  <r>
    <d v="2020-11-16T00:00:00"/>
    <s v="Local Transport"/>
    <x v="0"/>
    <x v="0"/>
    <n v="10000"/>
    <n v="3675"/>
    <n v="2.7210884353741496"/>
    <x v="0"/>
  </r>
  <r>
    <d v="2020-11-16T00:00:00"/>
    <s v="Local Transport"/>
    <x v="0"/>
    <x v="0"/>
    <n v="7000"/>
    <n v="3675"/>
    <n v="1.9047619047619047"/>
    <x v="0"/>
  </r>
  <r>
    <d v="2020-11-16T00:00:00"/>
    <s v="Trust Building"/>
    <x v="1"/>
    <x v="0"/>
    <n v="6000"/>
    <n v="3675"/>
    <n v="1.6326530612244898"/>
    <x v="0"/>
  </r>
  <r>
    <d v="2020-11-16T00:00:00"/>
    <s v="Trust Building"/>
    <x v="1"/>
    <x v="0"/>
    <n v="2000"/>
    <n v="3675"/>
    <n v="0.54421768707482998"/>
    <x v="0"/>
  </r>
  <r>
    <d v="2020-11-16T00:00:00"/>
    <s v="Trust Building"/>
    <x v="1"/>
    <x v="0"/>
    <n v="2000"/>
    <n v="3675"/>
    <n v="0.54421768707482998"/>
    <x v="0"/>
  </r>
  <r>
    <d v="2020-11-17T00:00:00"/>
    <s v="Local Transport"/>
    <x v="0"/>
    <x v="0"/>
    <n v="8000"/>
    <n v="3675"/>
    <n v="2.1768707482993199"/>
    <x v="1"/>
  </r>
  <r>
    <d v="2020-11-17T00:00:00"/>
    <s v="Local Transport"/>
    <x v="0"/>
    <x v="0"/>
    <n v="11000"/>
    <n v="3675"/>
    <n v="2.9931972789115648"/>
    <x v="1"/>
  </r>
  <r>
    <d v="2020-11-17T00:00:00"/>
    <s v="Local Transport"/>
    <x v="0"/>
    <x v="0"/>
    <n v="8000"/>
    <n v="3675"/>
    <n v="2.1768707482993199"/>
    <x v="1"/>
  </r>
  <r>
    <d v="2020-11-17T00:00:00"/>
    <s v="Local Transport"/>
    <x v="0"/>
    <x v="0"/>
    <n v="12000"/>
    <n v="3675"/>
    <n v="3.2653061224489797"/>
    <x v="1"/>
  </r>
  <r>
    <d v="2020-11-17T00:00:00"/>
    <s v="Trust Building"/>
    <x v="1"/>
    <x v="0"/>
    <n v="5000"/>
    <n v="3675"/>
    <n v="1.3605442176870748"/>
    <x v="1"/>
  </r>
  <r>
    <d v="2020-11-17T00:00:00"/>
    <s v="Trust Building"/>
    <x v="1"/>
    <x v="0"/>
    <n v="3000"/>
    <n v="3675"/>
    <n v="0.81632653061224492"/>
    <x v="1"/>
  </r>
  <r>
    <d v="2020-11-17T00:00:00"/>
    <s v="Trust Building"/>
    <x v="1"/>
    <x v="0"/>
    <n v="2000"/>
    <n v="3675"/>
    <n v="0.54421768707482998"/>
    <x v="1"/>
  </r>
  <r>
    <d v="2020-11-17T00:00:00"/>
    <s v="Local Transport"/>
    <x v="0"/>
    <x v="0"/>
    <n v="10000"/>
    <n v="3675"/>
    <n v="2.7210884353741496"/>
    <x v="0"/>
  </r>
  <r>
    <d v="2020-11-17T00:00:00"/>
    <s v="Local Transport"/>
    <x v="0"/>
    <x v="0"/>
    <n v="12000"/>
    <n v="3675"/>
    <n v="3.2653061224489797"/>
    <x v="0"/>
  </r>
  <r>
    <d v="2020-11-17T00:00:00"/>
    <s v="Local Transport"/>
    <x v="0"/>
    <x v="0"/>
    <n v="9000"/>
    <n v="3675"/>
    <n v="2.4489795918367347"/>
    <x v="0"/>
  </r>
  <r>
    <d v="2020-11-17T00:00:00"/>
    <s v="Local Transport"/>
    <x v="0"/>
    <x v="0"/>
    <n v="9000"/>
    <n v="3675"/>
    <n v="2.4489795918367347"/>
    <x v="0"/>
  </r>
  <r>
    <d v="2020-11-17T00:00:00"/>
    <s v="Trust Building"/>
    <x v="1"/>
    <x v="0"/>
    <n v="4000"/>
    <n v="3675"/>
    <n v="1.08843537414966"/>
    <x v="0"/>
  </r>
  <r>
    <d v="2020-11-17T00:00:00"/>
    <s v="Trust Building"/>
    <x v="1"/>
    <x v="0"/>
    <n v="6000"/>
    <n v="3675"/>
    <n v="1.6326530612244898"/>
    <x v="0"/>
  </r>
  <r>
    <d v="2020-11-17T00:00:00"/>
    <s v="Local Transport"/>
    <x v="0"/>
    <x v="4"/>
    <n v="5000"/>
    <n v="3675"/>
    <n v="1.3605442176870748"/>
    <x v="3"/>
  </r>
  <r>
    <d v="2020-11-17T00:00:00"/>
    <s v="Local Transport"/>
    <x v="0"/>
    <x v="4"/>
    <n v="4000"/>
    <n v="3675"/>
    <n v="1.08843537414966"/>
    <x v="3"/>
  </r>
  <r>
    <d v="2020-11-17T00:00:00"/>
    <s v="Local Transport"/>
    <x v="0"/>
    <x v="4"/>
    <n v="4000"/>
    <n v="3675"/>
    <n v="1.08843537414966"/>
    <x v="3"/>
  </r>
  <r>
    <d v="2020-11-17T00:00:00"/>
    <s v="Cheque clearance services"/>
    <x v="6"/>
    <x v="3"/>
    <n v="5000"/>
    <n v="3675"/>
    <n v="1.3605442176870748"/>
    <x v="6"/>
  </r>
  <r>
    <d v="2020-11-17T00:00:00"/>
    <s v="Airtime for Lydia"/>
    <x v="5"/>
    <x v="4"/>
    <n v="20000"/>
    <n v="3675"/>
    <n v="5.4421768707482991"/>
    <x v="3"/>
  </r>
  <r>
    <d v="2020-11-17T00:00:00"/>
    <s v="Airtime for Augustus"/>
    <x v="5"/>
    <x v="1"/>
    <n v="20000"/>
    <n v="3675"/>
    <n v="5.4421768707482991"/>
    <x v="4"/>
  </r>
  <r>
    <d v="2020-11-17T00:00:00"/>
    <s v="Airtime  for Mary"/>
    <x v="5"/>
    <x v="1"/>
    <n v="20000"/>
    <n v="3675"/>
    <n v="5.4421768707482991"/>
    <x v="2"/>
  </r>
  <r>
    <d v="2020-11-17T00:00:00"/>
    <s v="Airtime for i45"/>
    <x v="5"/>
    <x v="0"/>
    <n v="25000"/>
    <n v="3675"/>
    <n v="6.8027210884353737"/>
    <x v="1"/>
  </r>
  <r>
    <d v="2020-11-17T00:00:00"/>
    <s v="Airtime for i67"/>
    <x v="5"/>
    <x v="0"/>
    <n v="25000"/>
    <n v="3675"/>
    <n v="6.8027210884353737"/>
    <x v="0"/>
  </r>
  <r>
    <d v="2020-11-17T00:00:00"/>
    <s v="Airtime for Day Guard"/>
    <x v="5"/>
    <x v="3"/>
    <n v="10000"/>
    <n v="3675"/>
    <n v="2.7210884353741496"/>
    <x v="5"/>
  </r>
  <r>
    <d v="2020-11-18T00:00:00"/>
    <s v="Local Transport"/>
    <x v="0"/>
    <x v="0"/>
    <n v="14000"/>
    <n v="3675"/>
    <n v="3.8095238095238093"/>
    <x v="0"/>
  </r>
  <r>
    <d v="2020-11-18T00:00:00"/>
    <s v="Local Transport"/>
    <x v="0"/>
    <x v="0"/>
    <n v="10000"/>
    <n v="3675"/>
    <n v="2.7210884353741496"/>
    <x v="0"/>
  </r>
  <r>
    <d v="2020-11-18T00:00:00"/>
    <s v="Local Transport"/>
    <x v="0"/>
    <x v="0"/>
    <n v="13000"/>
    <n v="3675"/>
    <n v="3.5374149659863945"/>
    <x v="0"/>
  </r>
  <r>
    <d v="2020-11-18T00:00:00"/>
    <s v="Trust Building"/>
    <x v="1"/>
    <x v="0"/>
    <n v="5000"/>
    <n v="3675"/>
    <n v="1.3605442176870748"/>
    <x v="0"/>
  </r>
  <r>
    <d v="2020-11-18T00:00:00"/>
    <s v="Trust Building"/>
    <x v="1"/>
    <x v="0"/>
    <n v="3000"/>
    <n v="3675"/>
    <n v="0.81632653061224492"/>
    <x v="0"/>
  </r>
  <r>
    <d v="2020-11-18T00:00:00"/>
    <s v="Trust Building"/>
    <x v="1"/>
    <x v="0"/>
    <n v="2000"/>
    <n v="3675"/>
    <n v="0.54421768707482998"/>
    <x v="0"/>
  </r>
  <r>
    <d v="2020-11-18T00:00:00"/>
    <s v="Local Transport"/>
    <x v="0"/>
    <x v="0"/>
    <n v="8000"/>
    <n v="3675"/>
    <n v="2.1768707482993199"/>
    <x v="1"/>
  </r>
  <r>
    <d v="2020-11-18T00:00:00"/>
    <s v="Local Transport"/>
    <x v="0"/>
    <x v="0"/>
    <n v="13000"/>
    <n v="3675"/>
    <n v="3.5374149659863945"/>
    <x v="1"/>
  </r>
  <r>
    <d v="2020-11-18T00:00:00"/>
    <s v="Local Transport"/>
    <x v="0"/>
    <x v="0"/>
    <n v="14000"/>
    <n v="3675"/>
    <n v="3.8095238095238093"/>
    <x v="1"/>
  </r>
  <r>
    <d v="2020-11-18T00:00:00"/>
    <s v="Trust Building"/>
    <x v="1"/>
    <x v="0"/>
    <n v="7000"/>
    <n v="3675"/>
    <n v="1.9047619047619047"/>
    <x v="1"/>
  </r>
  <r>
    <d v="2020-11-18T00:00:00"/>
    <s v="Trust Building"/>
    <x v="1"/>
    <x v="0"/>
    <n v="3000"/>
    <n v="3675"/>
    <n v="0.81632653061224492"/>
    <x v="1"/>
  </r>
  <r>
    <d v="2020-11-18T00:00:00"/>
    <s v="Local Transport"/>
    <x v="0"/>
    <x v="1"/>
    <n v="8000"/>
    <n v="3675"/>
    <n v="2.1768707482993199"/>
    <x v="4"/>
  </r>
  <r>
    <d v="2020-11-18T00:00:00"/>
    <s v="Local Transport"/>
    <x v="0"/>
    <x v="1"/>
    <n v="15000"/>
    <n v="3675"/>
    <n v="4.0816326530612246"/>
    <x v="4"/>
  </r>
  <r>
    <d v="2020-11-18T00:00:00"/>
    <s v="Trust Building"/>
    <x v="1"/>
    <x v="1"/>
    <n v="82000"/>
    <n v="3675"/>
    <n v="22.312925170068027"/>
    <x v="4"/>
  </r>
  <r>
    <d v="2020-11-19T00:00:00"/>
    <s v="Local Transport"/>
    <x v="0"/>
    <x v="0"/>
    <n v="14000"/>
    <n v="3675"/>
    <n v="3.8095238095238093"/>
    <x v="0"/>
  </r>
  <r>
    <d v="2020-11-19T00:00:00"/>
    <s v="Local Transport"/>
    <x v="0"/>
    <x v="0"/>
    <n v="14000"/>
    <n v="3675"/>
    <n v="3.8095238095238093"/>
    <x v="0"/>
  </r>
  <r>
    <d v="2020-11-19T00:00:00"/>
    <s v="Local Transport"/>
    <x v="0"/>
    <x v="0"/>
    <n v="6000"/>
    <n v="3675"/>
    <n v="1.6326530612244898"/>
    <x v="0"/>
  </r>
  <r>
    <d v="2020-11-19T00:00:00"/>
    <s v="Trust Building"/>
    <x v="1"/>
    <x v="0"/>
    <n v="6000"/>
    <n v="3675"/>
    <n v="1.6326530612244898"/>
    <x v="0"/>
  </r>
  <r>
    <d v="2020-11-19T00:00:00"/>
    <s v="Trust Building"/>
    <x v="1"/>
    <x v="0"/>
    <n v="2000"/>
    <n v="3675"/>
    <n v="0.54421768707482998"/>
    <x v="0"/>
  </r>
  <r>
    <d v="2020-11-19T00:00:00"/>
    <s v="Local Transport"/>
    <x v="0"/>
    <x v="0"/>
    <n v="9000"/>
    <n v="3675"/>
    <n v="2.4489795918367347"/>
    <x v="1"/>
  </r>
  <r>
    <d v="2020-11-19T00:00:00"/>
    <s v="Local Transport"/>
    <x v="0"/>
    <x v="0"/>
    <n v="14000"/>
    <n v="3675"/>
    <n v="3.8095238095238093"/>
    <x v="1"/>
  </r>
  <r>
    <d v="2020-11-19T00:00:00"/>
    <s v="Local Transport"/>
    <x v="0"/>
    <x v="0"/>
    <n v="7000"/>
    <n v="3675"/>
    <n v="1.9047619047619047"/>
    <x v="1"/>
  </r>
  <r>
    <d v="2020-11-19T00:00:00"/>
    <s v="Trust Building"/>
    <x v="1"/>
    <x v="0"/>
    <n v="6000"/>
    <n v="3675"/>
    <n v="1.6326530612244898"/>
    <x v="1"/>
  </r>
  <r>
    <d v="2020-11-19T00:00:00"/>
    <s v="Trust Building"/>
    <x v="1"/>
    <x v="0"/>
    <n v="2000"/>
    <n v="3675"/>
    <n v="0.54421768707482998"/>
    <x v="1"/>
  </r>
  <r>
    <d v="2020-11-23T00:00:00"/>
    <s v="Local Transport"/>
    <x v="0"/>
    <x v="0"/>
    <n v="12000"/>
    <n v="3675"/>
    <n v="3.2653061224489797"/>
    <x v="0"/>
  </r>
  <r>
    <d v="2020-11-23T00:00:00"/>
    <s v="Local Transport"/>
    <x v="0"/>
    <x v="0"/>
    <n v="8000"/>
    <n v="3675"/>
    <n v="2.1768707482993199"/>
    <x v="0"/>
  </r>
  <r>
    <d v="2020-11-23T00:00:00"/>
    <s v="Local Transport"/>
    <x v="0"/>
    <x v="0"/>
    <n v="9000"/>
    <n v="3675"/>
    <n v="2.4489795918367347"/>
    <x v="0"/>
  </r>
  <r>
    <d v="2020-11-23T00:00:00"/>
    <s v="Local Transport"/>
    <x v="0"/>
    <x v="0"/>
    <n v="12000"/>
    <n v="3675"/>
    <n v="3.2653061224489797"/>
    <x v="0"/>
  </r>
  <r>
    <d v="2020-11-23T00:00:00"/>
    <s v="Trust Building"/>
    <x v="1"/>
    <x v="0"/>
    <n v="4000"/>
    <n v="3675"/>
    <n v="1.08843537414966"/>
    <x v="0"/>
  </r>
  <r>
    <d v="2020-11-23T00:00:00"/>
    <s v="Trust Building"/>
    <x v="1"/>
    <x v="0"/>
    <n v="1000"/>
    <n v="3675"/>
    <n v="0.27210884353741499"/>
    <x v="0"/>
  </r>
  <r>
    <d v="2020-11-23T00:00:00"/>
    <s v="Trust Building"/>
    <x v="1"/>
    <x v="0"/>
    <n v="4000"/>
    <n v="3675"/>
    <n v="1.08843537414966"/>
    <x v="0"/>
  </r>
  <r>
    <d v="2020-11-23T00:00:00"/>
    <s v="Trust Building"/>
    <x v="1"/>
    <x v="0"/>
    <n v="1000"/>
    <n v="3675"/>
    <n v="0.27210884353741499"/>
    <x v="0"/>
  </r>
  <r>
    <d v="2020-11-23T00:00:00"/>
    <s v="Local Transport"/>
    <x v="0"/>
    <x v="0"/>
    <n v="7000"/>
    <n v="3675"/>
    <n v="1.9047619047619047"/>
    <x v="1"/>
  </r>
  <r>
    <d v="2020-11-23T00:00:00"/>
    <s v="Local Transport"/>
    <x v="0"/>
    <x v="0"/>
    <n v="8000"/>
    <n v="3675"/>
    <n v="2.1768707482993199"/>
    <x v="1"/>
  </r>
  <r>
    <d v="2020-11-23T00:00:00"/>
    <s v="Local Transport"/>
    <x v="0"/>
    <x v="0"/>
    <n v="12000"/>
    <n v="3675"/>
    <n v="3.2653061224489797"/>
    <x v="1"/>
  </r>
  <r>
    <d v="2020-11-23T00:00:00"/>
    <s v="Local Transport"/>
    <x v="0"/>
    <x v="0"/>
    <n v="10000"/>
    <n v="3675"/>
    <n v="2.7210884353741496"/>
    <x v="1"/>
  </r>
  <r>
    <d v="2020-11-23T00:00:00"/>
    <s v="Trust Building"/>
    <x v="1"/>
    <x v="0"/>
    <n v="6000"/>
    <n v="3675"/>
    <n v="1.6326530612244898"/>
    <x v="1"/>
  </r>
  <r>
    <d v="2020-11-23T00:00:00"/>
    <s v="Trust Building"/>
    <x v="1"/>
    <x v="0"/>
    <n v="4000"/>
    <n v="3675"/>
    <n v="1.08843537414966"/>
    <x v="1"/>
  </r>
  <r>
    <d v="2020-11-23T00:00:00"/>
    <s v="Local Transport"/>
    <x v="0"/>
    <x v="4"/>
    <n v="8000"/>
    <n v="3675"/>
    <n v="2.1768707482993199"/>
    <x v="3"/>
  </r>
  <r>
    <d v="2020-11-23T00:00:00"/>
    <s v="Local Transport"/>
    <x v="0"/>
    <x v="4"/>
    <n v="8000"/>
    <n v="3675"/>
    <n v="2.1768707482993199"/>
    <x v="3"/>
  </r>
  <r>
    <d v="2020-11-23T00:00:00"/>
    <s v="Local Transport"/>
    <x v="0"/>
    <x v="1"/>
    <n v="7000"/>
    <n v="3675"/>
    <n v="1.9047619047619047"/>
    <x v="4"/>
  </r>
  <r>
    <d v="2020-11-23T00:00:00"/>
    <s v="Local Transport"/>
    <x v="0"/>
    <x v="1"/>
    <n v="7000"/>
    <n v="3675"/>
    <n v="1.9047619047619047"/>
    <x v="4"/>
  </r>
  <r>
    <d v="2020-11-23T00:00:00"/>
    <s v="Mary's surgery bill"/>
    <x v="2"/>
    <x v="2"/>
    <n v="2000000"/>
    <n v="3675"/>
    <n v="544.21768707482988"/>
    <x v="6"/>
  </r>
  <r>
    <d v="2020-11-23T00:00:00"/>
    <s v="Cheque clearance services"/>
    <x v="6"/>
    <x v="3"/>
    <n v="2600"/>
    <n v="3675"/>
    <n v="0.70748299319727892"/>
    <x v="6"/>
  </r>
  <r>
    <d v="2020-11-24T00:00:00"/>
    <s v="Local Transport"/>
    <x v="0"/>
    <x v="0"/>
    <n v="8000"/>
    <n v="3675"/>
    <n v="2.1768707482993199"/>
    <x v="1"/>
  </r>
  <r>
    <d v="2020-11-24T00:00:00"/>
    <s v="Local Transport"/>
    <x v="0"/>
    <x v="0"/>
    <n v="9000"/>
    <n v="3675"/>
    <n v="2.4489795918367347"/>
    <x v="1"/>
  </r>
  <r>
    <d v="2020-11-24T00:00:00"/>
    <s v="Local Transport"/>
    <x v="0"/>
    <x v="0"/>
    <n v="11000"/>
    <n v="3675"/>
    <n v="2.9931972789115648"/>
    <x v="1"/>
  </r>
  <r>
    <d v="2020-11-24T00:00:00"/>
    <s v="Local Transport"/>
    <x v="0"/>
    <x v="0"/>
    <n v="12000"/>
    <n v="3675"/>
    <n v="3.2653061224489797"/>
    <x v="1"/>
  </r>
  <r>
    <d v="2020-11-24T00:00:00"/>
    <s v="Trust Building"/>
    <x v="1"/>
    <x v="0"/>
    <n v="7000"/>
    <n v="3675"/>
    <n v="1.9047619047619047"/>
    <x v="1"/>
  </r>
  <r>
    <d v="2020-11-24T00:00:00"/>
    <s v="Trust Building"/>
    <x v="1"/>
    <x v="0"/>
    <n v="2000"/>
    <n v="3675"/>
    <n v="0.54421768707482998"/>
    <x v="1"/>
  </r>
  <r>
    <d v="2020-11-24T00:00:00"/>
    <s v="Local Transport"/>
    <x v="0"/>
    <x v="0"/>
    <n v="7000"/>
    <n v="3675"/>
    <n v="1.9047619047619047"/>
    <x v="0"/>
  </r>
  <r>
    <d v="2020-11-24T00:00:00"/>
    <s v="Local Transport"/>
    <x v="0"/>
    <x v="0"/>
    <n v="8000"/>
    <n v="3675"/>
    <n v="2.1768707482993199"/>
    <x v="0"/>
  </r>
  <r>
    <d v="2020-11-24T00:00:00"/>
    <s v="Local Transport"/>
    <x v="0"/>
    <x v="0"/>
    <n v="9000"/>
    <n v="3675"/>
    <n v="2.4489795918367347"/>
    <x v="0"/>
  </r>
  <r>
    <d v="2020-11-24T00:00:00"/>
    <s v="Local Transport"/>
    <x v="0"/>
    <x v="0"/>
    <n v="6000"/>
    <n v="3675"/>
    <n v="1.6326530612244898"/>
    <x v="0"/>
  </r>
  <r>
    <d v="2020-11-24T00:00:00"/>
    <s v="Trust Building"/>
    <x v="1"/>
    <x v="0"/>
    <n v="4000"/>
    <n v="3675"/>
    <n v="1.08843537414966"/>
    <x v="0"/>
  </r>
  <r>
    <d v="2020-11-24T00:00:00"/>
    <s v="Trust Building"/>
    <x v="1"/>
    <x v="0"/>
    <n v="6000"/>
    <n v="3675"/>
    <n v="1.6326530612244898"/>
    <x v="0"/>
  </r>
  <r>
    <d v="2020-11-24T00:00:00"/>
    <s v="Local Transport"/>
    <x v="0"/>
    <x v="1"/>
    <n v="7000"/>
    <n v="3675"/>
    <n v="1.9047619047619047"/>
    <x v="4"/>
  </r>
  <r>
    <d v="2020-11-24T00:00:00"/>
    <s v="Local Transport"/>
    <x v="0"/>
    <x v="1"/>
    <n v="7000"/>
    <n v="3675"/>
    <n v="1.9047619047619047"/>
    <x v="4"/>
  </r>
  <r>
    <d v="2020-11-24T00:00:00"/>
    <s v="Local Transport"/>
    <x v="0"/>
    <x v="4"/>
    <n v="5000"/>
    <n v="3675"/>
    <n v="1.3605442176870748"/>
    <x v="3"/>
  </r>
  <r>
    <d v="2020-11-24T00:00:00"/>
    <s v="Local Transport"/>
    <x v="0"/>
    <x v="4"/>
    <n v="4000"/>
    <n v="3675"/>
    <n v="1.08843537414966"/>
    <x v="3"/>
  </r>
  <r>
    <d v="2020-11-24T00:00:00"/>
    <s v="Local Transport"/>
    <x v="0"/>
    <x v="4"/>
    <n v="4000"/>
    <n v="3675"/>
    <n v="1.08843537414966"/>
    <x v="3"/>
  </r>
  <r>
    <d v="2020-11-24T00:00:00"/>
    <s v="Local Transport"/>
    <x v="0"/>
    <x v="4"/>
    <n v="4000"/>
    <n v="3675"/>
    <n v="1.08843537414966"/>
    <x v="3"/>
  </r>
  <r>
    <d v="2020-11-24T00:00:00"/>
    <s v="Local Transport"/>
    <x v="0"/>
    <x v="4"/>
    <n v="1000"/>
    <n v="3675"/>
    <n v="0.27210884353741499"/>
    <x v="3"/>
  </r>
  <r>
    <d v="2020-11-24T00:00:00"/>
    <s v="Local Transport"/>
    <x v="0"/>
    <x v="4"/>
    <n v="4000"/>
    <n v="3675"/>
    <n v="1.08843537414966"/>
    <x v="3"/>
  </r>
  <r>
    <d v="2020-11-24T00:00:00"/>
    <s v="Local Transport"/>
    <x v="0"/>
    <x v="4"/>
    <n v="4000"/>
    <n v="3675"/>
    <n v="1.08843537414966"/>
    <x v="3"/>
  </r>
  <r>
    <d v="2020-11-24T00:00:00"/>
    <s v="Data call logs from Baker for 2 numbers"/>
    <x v="3"/>
    <x v="3"/>
    <n v="400000"/>
    <n v="3675"/>
    <n v="108.84353741496598"/>
    <x v="3"/>
  </r>
  <r>
    <d v="2020-11-24T00:00:00"/>
    <s v="Airtime for Lydia"/>
    <x v="5"/>
    <x v="4"/>
    <n v="20000"/>
    <n v="3675"/>
    <n v="5.4421768707482991"/>
    <x v="3"/>
  </r>
  <r>
    <d v="2020-11-24T00:00:00"/>
    <s v="Airtime for Augustus"/>
    <x v="5"/>
    <x v="1"/>
    <n v="20000"/>
    <n v="3675"/>
    <n v="5.4421768707482991"/>
    <x v="4"/>
  </r>
  <r>
    <d v="2020-11-24T00:00:00"/>
    <s v="Airtime for Mary"/>
    <x v="5"/>
    <x v="1"/>
    <n v="20000"/>
    <n v="3675"/>
    <n v="5.4421768707482991"/>
    <x v="2"/>
  </r>
  <r>
    <d v="2020-11-24T00:00:00"/>
    <s v="Airtime for i45"/>
    <x v="5"/>
    <x v="0"/>
    <n v="25000"/>
    <n v="3675"/>
    <n v="6.8027210884353737"/>
    <x v="1"/>
  </r>
  <r>
    <d v="2020-11-24T00:00:00"/>
    <s v="Airtime for i67"/>
    <x v="5"/>
    <x v="0"/>
    <n v="25000"/>
    <n v="3675"/>
    <n v="6.8027210884353737"/>
    <x v="0"/>
  </r>
  <r>
    <d v="2020-11-24T00:00:00"/>
    <s v="Airtime for Day Guard"/>
    <x v="5"/>
    <x v="3"/>
    <n v="10000"/>
    <n v="3675"/>
    <n v="2.7210884353741496"/>
    <x v="5"/>
  </r>
  <r>
    <d v="2020-11-24T00:00:00"/>
    <s v="Cheque clearance services"/>
    <x v="6"/>
    <x v="3"/>
    <n v="10000"/>
    <n v="3675"/>
    <n v="2.7210884353741496"/>
    <x v="6"/>
  </r>
  <r>
    <d v="2020-11-24T00:00:00"/>
    <s v="3 bottles of Rwenzori water"/>
    <x v="3"/>
    <x v="3"/>
    <n v="39000"/>
    <n v="3675"/>
    <n v="10.612244897959183"/>
    <x v="3"/>
  </r>
  <r>
    <d v="2020-11-24T00:00:00"/>
    <s v="2 packs of fay toilet paper"/>
    <x v="3"/>
    <x v="3"/>
    <n v="36000"/>
    <n v="3675"/>
    <n v="9.795918367346939"/>
    <x v="3"/>
  </r>
  <r>
    <d v="2020-11-24T00:00:00"/>
    <s v="3 packs of Fay Kitchen rolls"/>
    <x v="3"/>
    <x v="3"/>
    <n v="28500"/>
    <n v="3675"/>
    <n v="7.7551020408163263"/>
    <x v="3"/>
  </r>
  <r>
    <d v="2020-11-24T00:00:00"/>
    <s v="1 tin of lato milk"/>
    <x v="3"/>
    <x v="3"/>
    <n v="88000"/>
    <n v="3675"/>
    <n v="23.945578231292519"/>
    <x v="3"/>
  </r>
  <r>
    <d v="2020-11-24T00:00:00"/>
    <s v="2 black books for gate registration"/>
    <x v="3"/>
    <x v="3"/>
    <n v="10400"/>
    <n v="3675"/>
    <n v="2.8299319727891157"/>
    <x v="3"/>
  </r>
  <r>
    <d v="2020-11-24T00:00:00"/>
    <s v="2 Kgs of sugar"/>
    <x v="3"/>
    <x v="3"/>
    <n v="7200"/>
    <n v="3675"/>
    <n v="1.9591836734693877"/>
    <x v="3"/>
  </r>
  <r>
    <d v="2020-11-24T00:00:00"/>
    <s v="Digging up antihill"/>
    <x v="4"/>
    <x v="3"/>
    <n v="15000"/>
    <n v="3675"/>
    <n v="4.0816326530612246"/>
    <x v="3"/>
  </r>
  <r>
    <d v="2020-11-25T00:00:00"/>
    <s v="Local Transport"/>
    <x v="0"/>
    <x v="0"/>
    <n v="9000"/>
    <n v="3675"/>
    <n v="2.4489795918367347"/>
    <x v="1"/>
  </r>
  <r>
    <d v="2020-11-25T00:00:00"/>
    <s v="Local Transport"/>
    <x v="0"/>
    <x v="0"/>
    <n v="10000"/>
    <n v="3675"/>
    <n v="2.7210884353741496"/>
    <x v="1"/>
  </r>
  <r>
    <d v="2020-11-25T00:00:00"/>
    <s v="Local Transport"/>
    <x v="0"/>
    <x v="0"/>
    <n v="8000"/>
    <n v="3675"/>
    <n v="2.1768707482993199"/>
    <x v="1"/>
  </r>
  <r>
    <d v="2020-11-25T00:00:00"/>
    <s v="Local Transport"/>
    <x v="0"/>
    <x v="0"/>
    <n v="9000"/>
    <n v="3675"/>
    <n v="2.4489795918367347"/>
    <x v="1"/>
  </r>
  <r>
    <d v="2020-11-25T00:00:00"/>
    <s v="Trust Building"/>
    <x v="1"/>
    <x v="0"/>
    <n v="6000"/>
    <n v="3675"/>
    <n v="1.6326530612244898"/>
    <x v="1"/>
  </r>
  <r>
    <d v="2020-11-25T00:00:00"/>
    <s v="Trust Building"/>
    <x v="1"/>
    <x v="0"/>
    <n v="2000"/>
    <n v="3675"/>
    <n v="0.54421768707482998"/>
    <x v="1"/>
  </r>
  <r>
    <d v="2020-11-25T00:00:00"/>
    <s v="Trust Building"/>
    <x v="1"/>
    <x v="0"/>
    <n v="2000"/>
    <n v="3675"/>
    <n v="0.54421768707482998"/>
    <x v="1"/>
  </r>
  <r>
    <d v="2020-11-25T00:00:00"/>
    <s v="Local Transport"/>
    <x v="0"/>
    <x v="4"/>
    <n v="1000"/>
    <n v="3675"/>
    <n v="0.27210884353741499"/>
    <x v="3"/>
  </r>
  <r>
    <d v="2020-11-25T00:00:00"/>
    <s v="Local Transport"/>
    <x v="0"/>
    <x v="4"/>
    <n v="2000"/>
    <n v="3675"/>
    <n v="0.54421768707482998"/>
    <x v="3"/>
  </r>
  <r>
    <d v="2020-11-25T00:00:00"/>
    <s v="Local Transport"/>
    <x v="0"/>
    <x v="1"/>
    <n v="8000"/>
    <n v="3675"/>
    <n v="2.1768707482993199"/>
    <x v="4"/>
  </r>
  <r>
    <d v="2020-11-25T00:00:00"/>
    <s v="Local Transport"/>
    <x v="0"/>
    <x v="1"/>
    <n v="6000"/>
    <n v="3675"/>
    <n v="1.6326530612244898"/>
    <x v="4"/>
  </r>
  <r>
    <d v="2020-11-25T00:00:00"/>
    <s v="Trust Building"/>
    <x v="1"/>
    <x v="1"/>
    <n v="50000"/>
    <n v="3675"/>
    <n v="13.605442176870747"/>
    <x v="4"/>
  </r>
  <r>
    <d v="2020-11-25T00:00:00"/>
    <s v="December internet subscription"/>
    <x v="9"/>
    <x v="3"/>
    <n v="279900"/>
    <n v="3675"/>
    <n v="76.163265306122454"/>
    <x v="3"/>
  </r>
  <r>
    <d v="2020-11-25T00:00:00"/>
    <s v="Local Transport"/>
    <x v="0"/>
    <x v="0"/>
    <n v="7000"/>
    <n v="3675"/>
    <n v="1.9047619047619047"/>
    <x v="0"/>
  </r>
  <r>
    <d v="2020-11-25T00:00:00"/>
    <s v="Intercity Transport"/>
    <x v="0"/>
    <x v="0"/>
    <n v="50000"/>
    <n v="3675"/>
    <n v="13.605442176870747"/>
    <x v="0"/>
  </r>
  <r>
    <d v="2020-11-25T00:00:00"/>
    <s v="Lodging for 1 night @50,000"/>
    <x v="7"/>
    <x v="0"/>
    <n v="50000"/>
    <n v="3675"/>
    <n v="13.605442176870747"/>
    <x v="0"/>
  </r>
  <r>
    <d v="2020-11-25T00:00:00"/>
    <s v="Snacks"/>
    <x v="7"/>
    <x v="0"/>
    <n v="10000"/>
    <n v="3675"/>
    <n v="2.7210884353741496"/>
    <x v="0"/>
  </r>
  <r>
    <d v="2020-11-25T00:00:00"/>
    <s v="Snacks"/>
    <x v="7"/>
    <x v="0"/>
    <n v="10000"/>
    <n v="3675"/>
    <n v="2.7210884353741496"/>
    <x v="0"/>
  </r>
  <r>
    <d v="2020-11-25T00:00:00"/>
    <s v="Local Transport"/>
    <x v="0"/>
    <x v="0"/>
    <n v="5000"/>
    <n v="3675"/>
    <n v="1.3605442176870748"/>
    <x v="0"/>
  </r>
  <r>
    <d v="2020-11-25T00:00:00"/>
    <s v="Dinner"/>
    <x v="7"/>
    <x v="0"/>
    <n v="10000"/>
    <n v="3675"/>
    <n v="2.7210884353741496"/>
    <x v="0"/>
  </r>
  <r>
    <d v="2020-11-26T00:00:00"/>
    <s v="Local Transport"/>
    <x v="0"/>
    <x v="1"/>
    <n v="5000"/>
    <n v="3675"/>
    <n v="1.3605442176870748"/>
    <x v="4"/>
  </r>
  <r>
    <d v="2020-11-26T00:00:00"/>
    <s v="Local Transport"/>
    <x v="0"/>
    <x v="1"/>
    <n v="5000"/>
    <n v="3675"/>
    <n v="1.3605442176870748"/>
    <x v="4"/>
  </r>
  <r>
    <d v="2020-11-26T00:00:00"/>
    <s v="Local Transport for Daniel"/>
    <x v="0"/>
    <x v="1"/>
    <n v="100000"/>
    <n v="3675"/>
    <n v="27.210884353741495"/>
    <x v="4"/>
  </r>
  <r>
    <d v="2020-11-26T00:00:00"/>
    <s v="Court orders for 4 numbers"/>
    <x v="10"/>
    <x v="1"/>
    <n v="80000"/>
    <n v="3675"/>
    <n v="21.768707482993197"/>
    <x v="4"/>
  </r>
  <r>
    <d v="2020-11-26T00:00:00"/>
    <s v="Call logs for 4 numbers"/>
    <x v="3"/>
    <x v="3"/>
    <n v="220000"/>
    <n v="3675"/>
    <n v="59.863945578231295"/>
    <x v="4"/>
  </r>
  <r>
    <d v="2020-11-26T00:00:00"/>
    <s v="Local Transport"/>
    <x v="0"/>
    <x v="0"/>
    <n v="9000"/>
    <n v="3675"/>
    <n v="2.4489795918367347"/>
    <x v="1"/>
  </r>
  <r>
    <d v="2020-11-26T00:00:00"/>
    <s v="Intercity Transport"/>
    <x v="0"/>
    <x v="0"/>
    <n v="30000"/>
    <n v="3675"/>
    <n v="8.1632653061224492"/>
    <x v="1"/>
  </r>
  <r>
    <d v="2020-11-26T00:00:00"/>
    <s v="Lodging for 2 nights@30,000/="/>
    <x v="7"/>
    <x v="0"/>
    <n v="60000"/>
    <n v="3675"/>
    <n v="16.326530612244898"/>
    <x v="1"/>
  </r>
  <r>
    <d v="2020-11-26T00:00:00"/>
    <s v="Trust Building"/>
    <x v="1"/>
    <x v="0"/>
    <n v="6000"/>
    <n v="3675"/>
    <n v="1.6326530612244898"/>
    <x v="1"/>
  </r>
  <r>
    <d v="2020-11-26T00:00:00"/>
    <s v="Trust Building"/>
    <x v="1"/>
    <x v="0"/>
    <n v="8000"/>
    <n v="3675"/>
    <n v="2.1768707482993199"/>
    <x v="1"/>
  </r>
  <r>
    <d v="2020-11-26T00:00:00"/>
    <s v="Trust Building"/>
    <x v="1"/>
    <x v="0"/>
    <n v="8000"/>
    <n v="3675"/>
    <n v="2.1768707482993199"/>
    <x v="1"/>
  </r>
  <r>
    <d v="2020-11-26T00:00:00"/>
    <s v="Trust Building"/>
    <x v="1"/>
    <x v="0"/>
    <n v="2000"/>
    <n v="3675"/>
    <n v="0.54421768707482998"/>
    <x v="1"/>
  </r>
  <r>
    <d v="2020-11-26T00:00:00"/>
    <s v="Local Transport"/>
    <x v="0"/>
    <x v="0"/>
    <n v="8000"/>
    <n v="3675"/>
    <n v="2.1768707482993199"/>
    <x v="1"/>
  </r>
  <r>
    <d v="2020-11-26T00:00:00"/>
    <s v="Lunch"/>
    <x v="7"/>
    <x v="0"/>
    <n v="13000"/>
    <n v="3675"/>
    <n v="3.5374149659863945"/>
    <x v="1"/>
  </r>
  <r>
    <d v="2020-11-26T00:00:00"/>
    <s v="local Transport"/>
    <x v="0"/>
    <x v="4"/>
    <n v="5000"/>
    <n v="3675"/>
    <n v="1.3605442176870748"/>
    <x v="3"/>
  </r>
  <r>
    <d v="2020-11-26T00:00:00"/>
    <s v="local Transport"/>
    <x v="0"/>
    <x v="4"/>
    <n v="5000"/>
    <n v="3675"/>
    <n v="1.3605442176870748"/>
    <x v="3"/>
  </r>
  <r>
    <d v="2020-11-26T00:00:00"/>
    <s v="November Salary:Lydia"/>
    <x v="2"/>
    <x v="4"/>
    <n v="2760140"/>
    <n v="3675"/>
    <n v="751.05850340136055"/>
    <x v="6"/>
  </r>
  <r>
    <d v="2020-11-26T00:00:00"/>
    <s v="November salary:Augustus"/>
    <x v="2"/>
    <x v="1"/>
    <n v="935000"/>
    <n v="3675"/>
    <n v="254.42176870748298"/>
    <x v="6"/>
  </r>
  <r>
    <d v="2020-11-26T00:00:00"/>
    <s v="November salary:Augustus"/>
    <x v="2"/>
    <x v="1"/>
    <n v="935000"/>
    <n v="3675"/>
    <n v="254.42176870748298"/>
    <x v="4"/>
  </r>
  <r>
    <d v="2020-11-26T00:00:00"/>
    <s v="November salary:Mary"/>
    <x v="2"/>
    <x v="1"/>
    <n v="1209700"/>
    <n v="3675"/>
    <n v="329.1700680272109"/>
    <x v="6"/>
  </r>
  <r>
    <d v="2020-11-26T00:00:00"/>
    <s v="November salary i45"/>
    <x v="2"/>
    <x v="0"/>
    <n v="740400"/>
    <n v="3675"/>
    <n v="201.46938775510205"/>
    <x v="6"/>
  </r>
  <r>
    <d v="2020-11-26T00:00:00"/>
    <s v="November salary i67"/>
    <x v="2"/>
    <x v="0"/>
    <n v="740400"/>
    <n v="3675"/>
    <n v="201.46938775510205"/>
    <x v="6"/>
  </r>
  <r>
    <d v="2020-11-26T00:00:00"/>
    <s v="Local Transport"/>
    <x v="0"/>
    <x v="0"/>
    <n v="20000"/>
    <n v="3675"/>
    <n v="5.4421768707482991"/>
    <x v="0"/>
  </r>
  <r>
    <d v="2020-11-26T00:00:00"/>
    <s v="Local Transport"/>
    <x v="0"/>
    <x v="0"/>
    <n v="10000"/>
    <n v="3675"/>
    <n v="2.7210884353741496"/>
    <x v="0"/>
  </r>
  <r>
    <d v="2020-11-26T00:00:00"/>
    <s v="Local Transport"/>
    <x v="0"/>
    <x v="0"/>
    <n v="10000"/>
    <n v="3675"/>
    <n v="2.7210884353741496"/>
    <x v="0"/>
  </r>
  <r>
    <d v="2020-11-26T00:00:00"/>
    <s v="Local Transport"/>
    <x v="0"/>
    <x v="0"/>
    <n v="10000"/>
    <n v="3675"/>
    <n v="2.7210884353741496"/>
    <x v="0"/>
  </r>
  <r>
    <d v="2020-11-26T00:00:00"/>
    <s v="Local Transport"/>
    <x v="0"/>
    <x v="0"/>
    <n v="2000"/>
    <n v="3675"/>
    <n v="0.54421768707482998"/>
    <x v="0"/>
  </r>
  <r>
    <d v="2020-11-26T00:00:00"/>
    <s v="Trust Building"/>
    <x v="1"/>
    <x v="0"/>
    <n v="3000"/>
    <n v="3675"/>
    <n v="0.81632653061224492"/>
    <x v="0"/>
  </r>
  <r>
    <d v="2020-11-26T00:00:00"/>
    <s v="Trust Building"/>
    <x v="1"/>
    <x v="0"/>
    <n v="10000"/>
    <n v="3675"/>
    <n v="2.7210884353741496"/>
    <x v="0"/>
  </r>
  <r>
    <d v="2020-11-26T00:00:00"/>
    <s v="Trust Building"/>
    <x v="1"/>
    <x v="0"/>
    <n v="11000"/>
    <n v="3675"/>
    <n v="2.9931972789115648"/>
    <x v="0"/>
  </r>
  <r>
    <d v="2020-11-26T00:00:00"/>
    <s v="Trust Building"/>
    <x v="1"/>
    <x v="0"/>
    <n v="7000"/>
    <n v="3675"/>
    <n v="1.9047619047619047"/>
    <x v="0"/>
  </r>
  <r>
    <d v="2020-11-26T00:00:00"/>
    <s v="Local Transport"/>
    <x v="0"/>
    <x v="0"/>
    <n v="10000"/>
    <n v="3675"/>
    <n v="2.7210884353741496"/>
    <x v="0"/>
  </r>
  <r>
    <d v="2020-11-26T00:00:00"/>
    <s v="Lodging for 1 night@ 50,000"/>
    <x v="7"/>
    <x v="0"/>
    <n v="50000"/>
    <n v="3675"/>
    <n v="13.605442176870747"/>
    <x v="0"/>
  </r>
  <r>
    <d v="2020-11-26T00:00:00"/>
    <s v="Meals for i67"/>
    <x v="7"/>
    <x v="0"/>
    <n v="15000"/>
    <n v="3675"/>
    <n v="4.0816326530612246"/>
    <x v="0"/>
  </r>
  <r>
    <d v="2020-11-27T00:00:00"/>
    <s v="Lunch"/>
    <x v="7"/>
    <x v="0"/>
    <n v="13000"/>
    <n v="3675"/>
    <n v="3.5374149659863945"/>
    <x v="1"/>
  </r>
  <r>
    <d v="2020-11-27T00:00:00"/>
    <s v="Water"/>
    <x v="7"/>
    <x v="0"/>
    <n v="2000"/>
    <n v="3675"/>
    <n v="0.54421768707482998"/>
    <x v="1"/>
  </r>
  <r>
    <d v="2020-11-27T00:00:00"/>
    <s v="Trust Building"/>
    <x v="1"/>
    <x v="0"/>
    <n v="8000"/>
    <n v="3675"/>
    <n v="2.1768707482993199"/>
    <x v="1"/>
  </r>
  <r>
    <d v="2020-11-27T00:00:00"/>
    <s v="Trust Building"/>
    <x v="1"/>
    <x v="0"/>
    <n v="3000"/>
    <n v="3675"/>
    <n v="0.81632653061224492"/>
    <x v="1"/>
  </r>
  <r>
    <d v="2020-11-27T00:00:00"/>
    <s v="Trust Building"/>
    <x v="1"/>
    <x v="0"/>
    <n v="4000"/>
    <n v="3675"/>
    <n v="1.08843537414966"/>
    <x v="1"/>
  </r>
  <r>
    <d v="2020-11-27T00:00:00"/>
    <s v="Trust Building"/>
    <x v="1"/>
    <x v="0"/>
    <n v="2000"/>
    <n v="3675"/>
    <n v="0.54421768707482998"/>
    <x v="1"/>
  </r>
  <r>
    <d v="2020-11-27T00:00:00"/>
    <s v="Local Transport"/>
    <x v="0"/>
    <x v="0"/>
    <n v="6000"/>
    <n v="3675"/>
    <n v="1.6326530612244898"/>
    <x v="1"/>
  </r>
  <r>
    <d v="2020-11-27T00:00:00"/>
    <s v="Local Transport"/>
    <x v="0"/>
    <x v="0"/>
    <n v="7000"/>
    <n v="3675"/>
    <n v="1.9047619047619047"/>
    <x v="0"/>
  </r>
  <r>
    <d v="2020-11-27T00:00:00"/>
    <s v="Local Transport"/>
    <x v="0"/>
    <x v="0"/>
    <n v="2000"/>
    <n v="3675"/>
    <n v="0.54421768707482998"/>
    <x v="0"/>
  </r>
  <r>
    <d v="2020-11-27T00:00:00"/>
    <s v="Local Transport"/>
    <x v="0"/>
    <x v="0"/>
    <n v="5000"/>
    <n v="3675"/>
    <n v="1.3605442176870748"/>
    <x v="0"/>
  </r>
  <r>
    <d v="2020-11-27T00:00:00"/>
    <s v="Trust Building"/>
    <x v="1"/>
    <x v="0"/>
    <n v="4000"/>
    <n v="3675"/>
    <n v="1.08843537414966"/>
    <x v="0"/>
  </r>
  <r>
    <d v="2020-11-27T00:00:00"/>
    <s v="Trust Building"/>
    <x v="1"/>
    <x v="0"/>
    <n v="5000"/>
    <n v="3675"/>
    <n v="1.3605442176870748"/>
    <x v="0"/>
  </r>
  <r>
    <d v="2020-11-27T00:00:00"/>
    <s v="Lodging for 1 night @50,000/="/>
    <x v="7"/>
    <x v="0"/>
    <n v="50000"/>
    <n v="3675"/>
    <n v="13.605442176870747"/>
    <x v="0"/>
  </r>
  <r>
    <d v="2020-11-27T00:00:00"/>
    <s v="Airtime for Augustus"/>
    <x v="5"/>
    <x v="1"/>
    <n v="15000"/>
    <n v="3675"/>
    <n v="4.0816326530612246"/>
    <x v="4"/>
  </r>
  <r>
    <d v="2020-11-27T00:00:00"/>
    <s v="November salary:Dayguard"/>
    <x v="4"/>
    <x v="3"/>
    <n v="300000"/>
    <n v="3675"/>
    <n v="81.632653061224488"/>
    <x v="3"/>
  </r>
  <r>
    <d v="2020-11-27T00:00:00"/>
    <s v="Siimba Shield Security:Rcpt 506"/>
    <x v="4"/>
    <x v="3"/>
    <n v="1380000"/>
    <n v="3675"/>
    <n v="375.51020408163265"/>
    <x v="6"/>
  </r>
  <r>
    <d v="2020-11-27T00:00:00"/>
    <s v="Cheque clearance services"/>
    <x v="6"/>
    <x v="3"/>
    <n v="2600"/>
    <n v="3675"/>
    <n v="0.70748299319727892"/>
    <x v="6"/>
  </r>
  <r>
    <d v="2020-11-30T00:00:00"/>
    <s v="Globe Clean services (Nov) rcpt: 25821"/>
    <x v="4"/>
    <x v="3"/>
    <n v="50000"/>
    <n v="3675"/>
    <n v="13.605442176870747"/>
    <x v="3"/>
  </r>
  <r>
    <d v="2020-11-28T00:00:00"/>
    <s v="Lunch"/>
    <x v="7"/>
    <x v="0"/>
    <n v="12000"/>
    <n v="3675"/>
    <n v="3.2653061224489797"/>
    <x v="1"/>
  </r>
  <r>
    <d v="2020-11-28T00:00:00"/>
    <s v="Mobile money withdraw charges"/>
    <x v="5"/>
    <x v="0"/>
    <n v="1000"/>
    <n v="3675"/>
    <n v="0.27210884353741499"/>
    <x v="1"/>
  </r>
  <r>
    <d v="2020-11-28T00:00:00"/>
    <s v="Local Transport"/>
    <x v="0"/>
    <x v="0"/>
    <n v="2000"/>
    <n v="3675"/>
    <n v="0.54421768707482998"/>
    <x v="1"/>
  </r>
  <r>
    <d v="2020-11-28T00:00:00"/>
    <s v="Local Transport"/>
    <x v="0"/>
    <x v="0"/>
    <n v="9000"/>
    <n v="3675"/>
    <n v="2.4489795918367347"/>
    <x v="1"/>
  </r>
  <r>
    <d v="2020-11-28T00:00:00"/>
    <s v="Intercity Transport"/>
    <x v="0"/>
    <x v="0"/>
    <n v="30000"/>
    <n v="3675"/>
    <n v="8.1632653061224492"/>
    <x v="1"/>
  </r>
  <r>
    <d v="2020-11-28T00:00:00"/>
    <s v="Local Transport"/>
    <x v="0"/>
    <x v="0"/>
    <n v="7000"/>
    <n v="3675"/>
    <n v="1.9047619047619047"/>
    <x v="0"/>
  </r>
  <r>
    <d v="2020-11-28T00:00:00"/>
    <s v="Meals for i67"/>
    <x v="7"/>
    <x v="0"/>
    <n v="5000"/>
    <n v="3675"/>
    <n v="1.3605442176870748"/>
    <x v="0"/>
  </r>
  <r>
    <d v="2020-11-28T00:00:00"/>
    <s v="Trust Building"/>
    <x v="1"/>
    <x v="0"/>
    <n v="12000"/>
    <n v="3675"/>
    <n v="3.2653061224489797"/>
    <x v="0"/>
  </r>
  <r>
    <d v="2020-11-29T00:00:00"/>
    <s v="Intercity Transport"/>
    <x v="0"/>
    <x v="0"/>
    <n v="50000"/>
    <n v="3675"/>
    <n v="13.605442176870747"/>
    <x v="0"/>
  </r>
  <r>
    <d v="2020-11-29T00:00:00"/>
    <s v="Local Transport"/>
    <x v="0"/>
    <x v="0"/>
    <n v="3000"/>
    <n v="3675"/>
    <n v="0.81632653061224492"/>
    <x v="0"/>
  </r>
  <r>
    <d v="2020-11-30T00:00:00"/>
    <s v="Local Transport"/>
    <x v="0"/>
    <x v="0"/>
    <n v="7000"/>
    <n v="3675"/>
    <n v="1.9047619047619047"/>
    <x v="1"/>
  </r>
  <r>
    <d v="2020-11-30T00:00:00"/>
    <s v="Local Transport"/>
    <x v="0"/>
    <x v="0"/>
    <n v="10000"/>
    <n v="3675"/>
    <n v="2.7210884353741496"/>
    <x v="1"/>
  </r>
  <r>
    <d v="2020-11-30T00:00:00"/>
    <s v="Local Transport"/>
    <x v="0"/>
    <x v="0"/>
    <n v="11000"/>
    <n v="3675"/>
    <n v="2.9931972789115648"/>
    <x v="1"/>
  </r>
  <r>
    <d v="2020-11-30T00:00:00"/>
    <s v="Local Transport"/>
    <x v="0"/>
    <x v="0"/>
    <n v="4000"/>
    <n v="3675"/>
    <n v="1.08843537414966"/>
    <x v="1"/>
  </r>
  <r>
    <d v="2020-11-30T00:00:00"/>
    <s v="Trust Building"/>
    <x v="1"/>
    <x v="0"/>
    <n v="4000"/>
    <n v="3675"/>
    <n v="1.08843537414966"/>
    <x v="1"/>
  </r>
  <r>
    <d v="2020-11-30T00:00:00"/>
    <s v="Trust Building"/>
    <x v="1"/>
    <x v="0"/>
    <n v="2000"/>
    <n v="3675"/>
    <n v="0.54421768707482998"/>
    <x v="1"/>
  </r>
  <r>
    <d v="2020-11-30T00:00:00"/>
    <s v="Trust Building"/>
    <x v="1"/>
    <x v="0"/>
    <n v="4000"/>
    <n v="3675"/>
    <n v="1.08843537414966"/>
    <x v="1"/>
  </r>
  <r>
    <d v="2020-11-30T00:00:00"/>
    <s v="Local Transport"/>
    <x v="0"/>
    <x v="0"/>
    <n v="9000"/>
    <n v="3675"/>
    <n v="2.4489795918367347"/>
    <x v="0"/>
  </r>
  <r>
    <d v="2020-11-30T00:00:00"/>
    <s v="Local Transport"/>
    <x v="0"/>
    <x v="0"/>
    <n v="10000"/>
    <n v="3675"/>
    <n v="2.7210884353741496"/>
    <x v="0"/>
  </r>
  <r>
    <d v="2020-11-30T00:00:00"/>
    <s v="Local Transport"/>
    <x v="0"/>
    <x v="0"/>
    <n v="9000"/>
    <n v="3675"/>
    <n v="2.4489795918367347"/>
    <x v="0"/>
  </r>
  <r>
    <d v="2020-11-30T00:00:00"/>
    <s v="Local Transport"/>
    <x v="0"/>
    <x v="0"/>
    <n v="9000"/>
    <n v="3675"/>
    <n v="2.4489795918367347"/>
    <x v="0"/>
  </r>
  <r>
    <d v="2020-11-30T00:00:00"/>
    <s v="Trust Building"/>
    <x v="1"/>
    <x v="0"/>
    <n v="4000"/>
    <n v="3675"/>
    <n v="1.08843537414966"/>
    <x v="0"/>
  </r>
  <r>
    <d v="2020-11-30T00:00:00"/>
    <s v="Trust Building"/>
    <x v="1"/>
    <x v="0"/>
    <n v="3000"/>
    <n v="3675"/>
    <n v="0.81632653061224492"/>
    <x v="0"/>
  </r>
  <r>
    <d v="2020-11-30T00:00:00"/>
    <s v="Trust Building"/>
    <x v="1"/>
    <x v="0"/>
    <n v="3000"/>
    <n v="3675"/>
    <n v="0.81632653061224492"/>
    <x v="0"/>
  </r>
  <r>
    <d v="2020-11-30T00:00:00"/>
    <s v="Local Transport"/>
    <x v="0"/>
    <x v="4"/>
    <n v="7000"/>
    <n v="3675"/>
    <n v="1.9047619047619047"/>
    <x v="3"/>
  </r>
  <r>
    <d v="2020-11-30T00:00:00"/>
    <s v="Local Transport"/>
    <x v="0"/>
    <x v="4"/>
    <n v="7000"/>
    <n v="3675"/>
    <n v="1.9047619047619047"/>
    <x v="3"/>
  </r>
  <r>
    <d v="2020-11-30T00:00:00"/>
    <s v="Local Transport"/>
    <x v="0"/>
    <x v="4"/>
    <n v="1000"/>
    <n v="3675"/>
    <n v="0.27210884353741499"/>
    <x v="3"/>
  </r>
  <r>
    <d v="2020-11-30T00:00:00"/>
    <s v="Ofir's Visa fees"/>
    <x v="11"/>
    <x v="5"/>
    <n v="185000"/>
    <n v="3675"/>
    <n v="50.34013605442177"/>
    <x v="3"/>
  </r>
  <r>
    <d v="2020-11-30T00:00:00"/>
    <s v="Local Transport"/>
    <x v="0"/>
    <x v="5"/>
    <n v="1000"/>
    <n v="3675"/>
    <n v="0.27210884353741499"/>
    <x v="3"/>
  </r>
  <r>
    <d v="2020-11-30T00:00:00"/>
    <s v="Local Transport"/>
    <x v="0"/>
    <x v="5"/>
    <n v="1000"/>
    <n v="3675"/>
    <n v="0.27210884353741499"/>
    <x v="3"/>
  </r>
  <r>
    <d v="2020-11-30T00:00:00"/>
    <s v="Local Transport"/>
    <x v="0"/>
    <x v="5"/>
    <n v="1000"/>
    <n v="3675"/>
    <n v="0.27210884353741499"/>
    <x v="3"/>
  </r>
  <r>
    <d v="2020-11-30T00:00:00"/>
    <s v="Ofir's Covid-19 testing (test &amp; fly)"/>
    <x v="11"/>
    <x v="5"/>
    <n v="245000"/>
    <n v="3675"/>
    <n v="66.666666666666671"/>
    <x v="3"/>
  </r>
  <r>
    <d v="2020-11-30T00:00:00"/>
    <s v="Account opening passport photos:Ofir"/>
    <x v="12"/>
    <x v="5"/>
    <n v="10000"/>
    <n v="3675"/>
    <n v="2.721088435374149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71D483-94E7-4E45-98CC-01E12BDDE9E6}" name="PivotTable6"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2" firstHeaderRow="0" firstDataRow="1" firstDataCol="1"/>
  <pivotFields count="8">
    <pivotField numFmtId="14" showAll="0"/>
    <pivotField showAll="0"/>
    <pivotField showAll="0"/>
    <pivotField showAll="0"/>
    <pivotField dataField="1" numFmtId="164" showAll="0"/>
    <pivotField showAll="0"/>
    <pivotField dataField="1" numFmtId="165" showAll="0"/>
    <pivotField axis="axisRow" showAll="0">
      <items count="9">
        <item x="4"/>
        <item x="6"/>
        <item x="5"/>
        <item x="1"/>
        <item x="0"/>
        <item x="3"/>
        <item x="2"/>
        <item x="7"/>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16">
      <pivotArea outline="0" collapsedLevelsAreSubtotals="1" fieldPosition="0"/>
    </format>
    <format dxfId="15">
      <pivotArea outline="0" collapsedLevelsAreSubtotals="1" fieldPosition="0"/>
    </format>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15EC421-838E-4141-AD40-D79F7319E201}" name="PivotTable7"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O11" firstHeaderRow="1" firstDataRow="2" firstDataCol="1"/>
  <pivotFields count="8">
    <pivotField numFmtId="14" showAll="0"/>
    <pivotField showAll="0"/>
    <pivotField axis="axisCol" showAll="0">
      <items count="15">
        <item x="6"/>
        <item x="9"/>
        <item x="3"/>
        <item x="2"/>
        <item x="8"/>
        <item x="4"/>
        <item m="1" x="13"/>
        <item x="5"/>
        <item x="0"/>
        <item x="12"/>
        <item x="7"/>
        <item x="1"/>
        <item x="10"/>
        <item x="11"/>
        <item t="default"/>
      </items>
    </pivotField>
    <pivotField axis="axisRow" showAll="0">
      <items count="7">
        <item x="5"/>
        <item x="0"/>
        <item x="1"/>
        <item x="4"/>
        <item x="3"/>
        <item x="2"/>
        <item t="default"/>
      </items>
    </pivotField>
    <pivotField dataField="1" numFmtId="164" showAll="0"/>
    <pivotField showAll="0"/>
    <pivotField numFmtId="165" showAll="0"/>
    <pivotField showAll="0"/>
  </pivotFields>
  <rowFields count="1">
    <field x="3"/>
  </rowFields>
  <rowItems count="7">
    <i>
      <x/>
    </i>
    <i>
      <x v="1"/>
    </i>
    <i>
      <x v="2"/>
    </i>
    <i>
      <x v="3"/>
    </i>
    <i>
      <x v="4"/>
    </i>
    <i>
      <x v="5"/>
    </i>
    <i t="grand">
      <x/>
    </i>
  </rowItems>
  <colFields count="1">
    <field x="2"/>
  </colFields>
  <colItems count="14">
    <i>
      <x/>
    </i>
    <i>
      <x v="1"/>
    </i>
    <i>
      <x v="2"/>
    </i>
    <i>
      <x v="3"/>
    </i>
    <i>
      <x v="4"/>
    </i>
    <i>
      <x v="5"/>
    </i>
    <i>
      <x v="7"/>
    </i>
    <i>
      <x v="8"/>
    </i>
    <i>
      <x v="9"/>
    </i>
    <i>
      <x v="10"/>
    </i>
    <i>
      <x v="11"/>
    </i>
    <i>
      <x v="12"/>
    </i>
    <i>
      <x v="13"/>
    </i>
    <i t="grand">
      <x/>
    </i>
  </colItems>
  <dataFields count="1">
    <dataField name="Sum of Spent  in national currency (UGX)" fld="4" baseField="0" baseItem="0"/>
  </dataFields>
  <formats count="6">
    <format dxfId="13">
      <pivotArea outline="0" collapsedLevelsAreSubtotals="1" fieldPosition="0"/>
    </format>
    <format dxfId="4">
      <pivotArea outline="0" collapsedLevelsAreSubtotals="1" fieldPosition="0"/>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8DEB7D8-7A7C-4D7C-9DA3-71AB00CDC260}" name="PivotTable3" cacheId="1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7"/>
        <item x="5"/>
        <item x="6"/>
        <item x="3"/>
        <item x="2"/>
        <item x="4"/>
        <item x="1"/>
        <item x="0"/>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4">
    <format dxfId="12">
      <pivotArea outline="0" collapsedLevelsAreSubtotals="1" fieldPosition="0"/>
    </format>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27E6D4C-D086-4B51-8A99-2643CB1D96B1}" name="PivotTable5" cacheId="1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4:B52"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8">
        <item x="2"/>
        <item x="6"/>
        <item x="4"/>
        <item x="5"/>
        <item x="1"/>
        <item x="3"/>
        <item x="0"/>
        <item t="default"/>
      </items>
    </pivotField>
  </pivotFields>
  <rowFields count="1">
    <field x="7"/>
  </rowFields>
  <rowItems count="8">
    <i>
      <x/>
    </i>
    <i>
      <x v="1"/>
    </i>
    <i>
      <x v="2"/>
    </i>
    <i>
      <x v="3"/>
    </i>
    <i>
      <x v="4"/>
    </i>
    <i>
      <x v="5"/>
    </i>
    <i>
      <x v="6"/>
    </i>
    <i t="grand">
      <x/>
    </i>
  </rowItems>
  <colItems count="1">
    <i/>
  </colItems>
  <dataFields count="1">
    <dataField name="Sum of Spent  in national currency (UGX)" fld="4" baseField="0" baseItem="0"/>
  </dataFields>
  <formats count="4">
    <format dxfId="8">
      <pivotArea collapsedLevelsAreSubtotals="1" fieldPosition="0">
        <references count="1">
          <reference field="7" count="6">
            <x v="1"/>
            <x v="2"/>
            <x v="3"/>
            <x v="4"/>
            <x v="5"/>
            <x v="6"/>
          </reference>
        </references>
      </pivotArea>
    </format>
    <format dxfId="7">
      <pivotArea grandRow="1" outline="0" collapsedLevelsAreSubtotals="1" fieldPosition="0"/>
    </format>
    <format dxfId="6">
      <pivotArea collapsedLevelsAreSubtotals="1" fieldPosition="0">
        <references count="1">
          <reference field="7" count="6">
            <x v="1"/>
            <x v="2"/>
            <x v="3"/>
            <x v="4"/>
            <x v="5"/>
            <x v="6"/>
          </reference>
        </references>
      </pivotArea>
    </format>
    <format dxfId="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beers@3500"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3beers@350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8732-5A14-4BBB-AE64-5CD4AECBA0A3}">
  <dimension ref="A3:C12"/>
  <sheetViews>
    <sheetView workbookViewId="0">
      <selection activeCell="A15" sqref="A15"/>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587" t="s">
        <v>130</v>
      </c>
      <c r="B3" t="s">
        <v>544</v>
      </c>
      <c r="C3" t="s">
        <v>549</v>
      </c>
    </row>
    <row r="4" spans="1:3" x14ac:dyDescent="0.25">
      <c r="A4" s="299" t="s">
        <v>54</v>
      </c>
      <c r="B4" s="893">
        <v>1669500</v>
      </c>
      <c r="C4" s="893">
        <v>454.3347161511262</v>
      </c>
    </row>
    <row r="5" spans="1:3" x14ac:dyDescent="0.25">
      <c r="A5" s="299" t="s">
        <v>170</v>
      </c>
      <c r="B5" s="893">
        <v>19863970</v>
      </c>
      <c r="C5" s="893">
        <v>5412.6444376386289</v>
      </c>
    </row>
    <row r="6" spans="1:3" x14ac:dyDescent="0.25">
      <c r="A6" s="299" t="s">
        <v>168</v>
      </c>
      <c r="B6" s="893">
        <v>40000</v>
      </c>
      <c r="C6" s="893">
        <v>10.899202791621423</v>
      </c>
    </row>
    <row r="7" spans="1:3" x14ac:dyDescent="0.25">
      <c r="A7" s="299" t="s">
        <v>71</v>
      </c>
      <c r="B7" s="893">
        <v>1169000</v>
      </c>
      <c r="C7" s="893">
        <v>318.42711436552781</v>
      </c>
    </row>
    <row r="8" spans="1:3" x14ac:dyDescent="0.25">
      <c r="A8" s="299" t="s">
        <v>72</v>
      </c>
      <c r="B8" s="893">
        <v>1593500</v>
      </c>
      <c r="C8" s="893">
        <v>434.09880186726792</v>
      </c>
    </row>
    <row r="9" spans="1:3" x14ac:dyDescent="0.25">
      <c r="A9" s="299" t="s">
        <v>42</v>
      </c>
      <c r="B9" s="893">
        <v>2849500</v>
      </c>
      <c r="C9" s="893">
        <v>775.98444561999418</v>
      </c>
    </row>
    <row r="10" spans="1:3" x14ac:dyDescent="0.25">
      <c r="A10" s="299" t="s">
        <v>105</v>
      </c>
      <c r="B10" s="893">
        <v>165500</v>
      </c>
      <c r="C10" s="893">
        <v>45.122365453684885</v>
      </c>
    </row>
    <row r="11" spans="1:3" x14ac:dyDescent="0.25">
      <c r="A11" s="299" t="s">
        <v>552</v>
      </c>
      <c r="B11" s="893">
        <v>216155.9</v>
      </c>
      <c r="C11" s="893">
        <v>58.82</v>
      </c>
    </row>
    <row r="12" spans="1:3" x14ac:dyDescent="0.25">
      <c r="A12" s="299" t="s">
        <v>132</v>
      </c>
      <c r="B12" s="893">
        <v>27567125.899999999</v>
      </c>
      <c r="C12" s="893">
        <v>7510.3310838878515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F6FF-CA0D-4D1C-8EA5-B88A346D4220}">
  <dimension ref="A2:P13"/>
  <sheetViews>
    <sheetView topLeftCell="C1" workbookViewId="0">
      <selection activeCell="O17" sqref="O17"/>
    </sheetView>
  </sheetViews>
  <sheetFormatPr defaultRowHeight="15" x14ac:dyDescent="0.25"/>
  <cols>
    <col min="1" max="1" width="37.7109375" bestFit="1" customWidth="1"/>
    <col min="2" max="2" width="14" bestFit="1" customWidth="1"/>
    <col min="3" max="3" width="8.28515625" bestFit="1" customWidth="1"/>
    <col min="4" max="4" width="15.42578125" bestFit="1" customWidth="1"/>
    <col min="5" max="5" width="10" bestFit="1" customWidth="1"/>
    <col min="6" max="6" width="14.85546875" bestFit="1" customWidth="1"/>
    <col min="7" max="7" width="8.28515625" bestFit="1" customWidth="1"/>
    <col min="8" max="8" width="10.5703125" bestFit="1" customWidth="1"/>
    <col min="9" max="9" width="9.42578125" bestFit="1" customWidth="1"/>
    <col min="10" max="10" width="14.42578125" bestFit="1" customWidth="1"/>
    <col min="11" max="11" width="17.7109375" bestFit="1" customWidth="1"/>
    <col min="12" max="12" width="13.28515625" bestFit="1" customWidth="1"/>
    <col min="13" max="13" width="10.42578125" bestFit="1" customWidth="1"/>
    <col min="14" max="14" width="15.28515625" bestFit="1" customWidth="1"/>
    <col min="15" max="15" width="11.28515625" bestFit="1" customWidth="1"/>
  </cols>
  <sheetData>
    <row r="2" spans="1:16" x14ac:dyDescent="0.25">
      <c r="B2" s="946"/>
      <c r="C2" s="946"/>
      <c r="D2" s="946"/>
      <c r="E2" s="946"/>
      <c r="F2" s="946"/>
      <c r="G2" s="946"/>
      <c r="H2" s="946"/>
      <c r="I2" s="946"/>
      <c r="J2" s="946"/>
      <c r="K2" s="946"/>
      <c r="L2" s="946"/>
      <c r="M2" s="946"/>
      <c r="N2" s="946"/>
      <c r="O2" s="946"/>
    </row>
    <row r="3" spans="1:16" x14ac:dyDescent="0.25">
      <c r="A3" s="587" t="s">
        <v>544</v>
      </c>
      <c r="B3" s="947" t="s">
        <v>571</v>
      </c>
      <c r="C3" s="948"/>
      <c r="D3" s="948"/>
      <c r="E3" s="948"/>
      <c r="F3" s="948"/>
      <c r="G3" s="948"/>
      <c r="H3" s="948"/>
      <c r="I3" s="948"/>
      <c r="J3" s="948"/>
      <c r="K3" s="948"/>
      <c r="L3" s="948"/>
      <c r="M3" s="948"/>
      <c r="N3" s="948"/>
      <c r="O3" s="948"/>
    </row>
    <row r="4" spans="1:16" x14ac:dyDescent="0.25">
      <c r="A4" s="587" t="s">
        <v>130</v>
      </c>
      <c r="B4" s="948" t="s">
        <v>98</v>
      </c>
      <c r="C4" s="948" t="s">
        <v>458</v>
      </c>
      <c r="D4" s="948" t="s">
        <v>99</v>
      </c>
      <c r="E4" s="948" t="s">
        <v>127</v>
      </c>
      <c r="F4" s="948" t="s">
        <v>123</v>
      </c>
      <c r="G4" s="948" t="s">
        <v>96</v>
      </c>
      <c r="H4" s="948" t="s">
        <v>107</v>
      </c>
      <c r="I4" s="948" t="s">
        <v>68</v>
      </c>
      <c r="J4" s="948" t="s">
        <v>535</v>
      </c>
      <c r="K4" s="948" t="s">
        <v>115</v>
      </c>
      <c r="L4" s="948" t="s">
        <v>100</v>
      </c>
      <c r="M4" s="948" t="s">
        <v>622</v>
      </c>
      <c r="N4" s="948" t="s">
        <v>621</v>
      </c>
      <c r="O4" s="948" t="s">
        <v>132</v>
      </c>
    </row>
    <row r="5" spans="1:16" x14ac:dyDescent="0.25">
      <c r="A5" s="299" t="s">
        <v>536</v>
      </c>
      <c r="B5" s="897"/>
      <c r="C5" s="897"/>
      <c r="D5" s="897"/>
      <c r="E5" s="897"/>
      <c r="F5" s="897"/>
      <c r="G5" s="897"/>
      <c r="H5" s="897"/>
      <c r="I5" s="897">
        <v>3000</v>
      </c>
      <c r="J5" s="897">
        <v>10000</v>
      </c>
      <c r="K5" s="897"/>
      <c r="L5" s="897"/>
      <c r="M5" s="897"/>
      <c r="N5" s="897">
        <v>430000</v>
      </c>
      <c r="O5" s="897">
        <v>443000</v>
      </c>
      <c r="P5" s="503"/>
    </row>
    <row r="6" spans="1:16" x14ac:dyDescent="0.25">
      <c r="A6" s="299" t="s">
        <v>95</v>
      </c>
      <c r="B6" s="897"/>
      <c r="C6" s="897"/>
      <c r="D6" s="897"/>
      <c r="E6" s="897">
        <v>1480800</v>
      </c>
      <c r="F6" s="897"/>
      <c r="G6" s="897"/>
      <c r="H6" s="897">
        <v>213000</v>
      </c>
      <c r="I6" s="897">
        <v>1677000</v>
      </c>
      <c r="J6" s="897"/>
      <c r="K6" s="897">
        <v>441000</v>
      </c>
      <c r="L6" s="897">
        <v>431500</v>
      </c>
      <c r="M6" s="897"/>
      <c r="N6" s="897"/>
      <c r="O6" s="897">
        <v>4243300</v>
      </c>
      <c r="P6" s="503"/>
    </row>
    <row r="7" spans="1:16" x14ac:dyDescent="0.25">
      <c r="A7" s="299" t="s">
        <v>53</v>
      </c>
      <c r="B7" s="897"/>
      <c r="C7" s="897"/>
      <c r="D7" s="897"/>
      <c r="E7" s="897">
        <v>4224780</v>
      </c>
      <c r="F7" s="897"/>
      <c r="G7" s="897"/>
      <c r="H7" s="897">
        <v>187000</v>
      </c>
      <c r="I7" s="897">
        <v>241000</v>
      </c>
      <c r="J7" s="897"/>
      <c r="K7" s="897"/>
      <c r="L7" s="897">
        <v>132000</v>
      </c>
      <c r="M7" s="897">
        <v>80000</v>
      </c>
      <c r="N7" s="897"/>
      <c r="O7" s="897">
        <v>4864780</v>
      </c>
      <c r="P7" s="503"/>
    </row>
    <row r="8" spans="1:16" x14ac:dyDescent="0.25">
      <c r="A8" s="299" t="s">
        <v>14</v>
      </c>
      <c r="B8" s="897"/>
      <c r="C8" s="897"/>
      <c r="D8" s="897"/>
      <c r="E8" s="897">
        <v>4168290</v>
      </c>
      <c r="F8" s="897"/>
      <c r="G8" s="897"/>
      <c r="H8" s="897">
        <v>86000</v>
      </c>
      <c r="I8" s="897">
        <v>137000</v>
      </c>
      <c r="J8" s="897"/>
      <c r="K8" s="897"/>
      <c r="L8" s="897"/>
      <c r="M8" s="897"/>
      <c r="N8" s="897"/>
      <c r="O8" s="897">
        <v>4391290</v>
      </c>
      <c r="P8" s="503"/>
    </row>
    <row r="9" spans="1:16" x14ac:dyDescent="0.25">
      <c r="A9" s="299" t="s">
        <v>97</v>
      </c>
      <c r="B9" s="897">
        <v>251255.9</v>
      </c>
      <c r="C9" s="897">
        <v>279900</v>
      </c>
      <c r="D9" s="897">
        <v>1373600</v>
      </c>
      <c r="E9" s="897"/>
      <c r="F9" s="897">
        <v>7510000</v>
      </c>
      <c r="G9" s="897">
        <v>1870000</v>
      </c>
      <c r="H9" s="897">
        <v>40000</v>
      </c>
      <c r="I9" s="897"/>
      <c r="J9" s="897"/>
      <c r="K9" s="897"/>
      <c r="L9" s="897"/>
      <c r="M9" s="897"/>
      <c r="N9" s="897"/>
      <c r="O9" s="897">
        <v>11324755.9</v>
      </c>
      <c r="P9" s="503"/>
    </row>
    <row r="10" spans="1:16" x14ac:dyDescent="0.25">
      <c r="A10" s="299" t="s">
        <v>151</v>
      </c>
      <c r="B10" s="897"/>
      <c r="C10" s="897"/>
      <c r="D10" s="897"/>
      <c r="E10" s="897">
        <v>2300000</v>
      </c>
      <c r="F10" s="897"/>
      <c r="G10" s="897"/>
      <c r="H10" s="897"/>
      <c r="I10" s="897"/>
      <c r="J10" s="897"/>
      <c r="K10" s="897"/>
      <c r="L10" s="897"/>
      <c r="M10" s="897"/>
      <c r="N10" s="897"/>
      <c r="O10" s="897">
        <v>2300000</v>
      </c>
      <c r="P10" s="503"/>
    </row>
    <row r="11" spans="1:16" x14ac:dyDescent="0.25">
      <c r="A11" s="299" t="s">
        <v>132</v>
      </c>
      <c r="B11" s="897">
        <v>251255.9</v>
      </c>
      <c r="C11" s="897">
        <v>279900</v>
      </c>
      <c r="D11" s="897">
        <v>1373600</v>
      </c>
      <c r="E11" s="897">
        <v>12173870</v>
      </c>
      <c r="F11" s="897">
        <v>7510000</v>
      </c>
      <c r="G11" s="897">
        <v>1870000</v>
      </c>
      <c r="H11" s="897">
        <v>526000</v>
      </c>
      <c r="I11" s="897">
        <v>2058000</v>
      </c>
      <c r="J11" s="897">
        <v>10000</v>
      </c>
      <c r="K11" s="897">
        <v>441000</v>
      </c>
      <c r="L11" s="897">
        <v>563500</v>
      </c>
      <c r="M11" s="897">
        <v>80000</v>
      </c>
      <c r="N11" s="897">
        <v>430000</v>
      </c>
      <c r="O11" s="897">
        <v>27567125.899999999</v>
      </c>
      <c r="P11" s="503"/>
    </row>
    <row r="12" spans="1:16" x14ac:dyDescent="0.25">
      <c r="B12" s="503"/>
      <c r="C12" s="503"/>
      <c r="D12" s="503"/>
      <c r="E12" s="503"/>
      <c r="F12" s="503"/>
      <c r="G12" s="503"/>
      <c r="H12" s="503"/>
      <c r="I12" s="503"/>
      <c r="J12" s="503"/>
      <c r="K12" s="503"/>
      <c r="L12" s="503"/>
      <c r="M12" s="503"/>
      <c r="N12" s="503"/>
      <c r="O12" s="503"/>
      <c r="P12" s="503"/>
    </row>
    <row r="13" spans="1:16" x14ac:dyDescent="0.25">
      <c r="B13" s="503"/>
      <c r="C13" s="503"/>
      <c r="D13" s="503"/>
      <c r="E13" s="503"/>
      <c r="F13" s="503"/>
      <c r="G13" s="503"/>
      <c r="H13" s="503"/>
      <c r="I13" s="503"/>
      <c r="J13" s="503"/>
      <c r="K13" s="503"/>
      <c r="L13" s="503"/>
      <c r="M13" s="503"/>
      <c r="N13" s="503"/>
      <c r="O13" s="503"/>
      <c r="P13" s="5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96"/>
  <sheetViews>
    <sheetView tabSelected="1" topLeftCell="A344" zoomScaleNormal="100" workbookViewId="0">
      <selection activeCell="D356" sqref="D356"/>
    </sheetView>
  </sheetViews>
  <sheetFormatPr defaultColWidth="10.85546875" defaultRowHeight="15" x14ac:dyDescent="0.25"/>
  <cols>
    <col min="1" max="1" width="12.42578125" style="79" customWidth="1"/>
    <col min="2" max="2" width="36.710937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906" t="s">
        <v>179</v>
      </c>
      <c r="B1" s="906"/>
      <c r="C1" s="906"/>
      <c r="D1" s="906"/>
      <c r="E1" s="906"/>
      <c r="F1" s="906"/>
      <c r="G1" s="906"/>
      <c r="H1" s="906"/>
      <c r="I1" s="906"/>
      <c r="J1" s="906"/>
      <c r="K1" s="906"/>
      <c r="L1" s="906"/>
      <c r="M1" s="906"/>
      <c r="N1" s="906"/>
    </row>
    <row r="2" spans="1:14" s="2" customFormat="1" ht="69.95" customHeight="1" x14ac:dyDescent="0.25">
      <c r="A2" s="602" t="s">
        <v>0</v>
      </c>
      <c r="B2" s="596" t="s">
        <v>5</v>
      </c>
      <c r="C2" s="596" t="s">
        <v>10</v>
      </c>
      <c r="D2" s="597" t="s">
        <v>8</v>
      </c>
      <c r="E2" s="597" t="s">
        <v>13</v>
      </c>
      <c r="F2" s="598" t="s">
        <v>7</v>
      </c>
      <c r="G2" s="599" t="s">
        <v>6</v>
      </c>
      <c r="H2" s="597" t="s">
        <v>2</v>
      </c>
      <c r="I2" s="597" t="s">
        <v>3</v>
      </c>
      <c r="J2" s="596" t="s">
        <v>9</v>
      </c>
      <c r="K2" s="596" t="s">
        <v>1</v>
      </c>
      <c r="L2" s="596" t="s">
        <v>4</v>
      </c>
      <c r="M2" s="600" t="s">
        <v>12</v>
      </c>
      <c r="N2" s="601" t="s">
        <v>11</v>
      </c>
    </row>
    <row r="3" spans="1:14" s="2" customFormat="1" ht="15" customHeight="1" x14ac:dyDescent="0.25">
      <c r="A3" s="258">
        <v>44137</v>
      </c>
      <c r="B3" s="259" t="s">
        <v>69</v>
      </c>
      <c r="C3" s="259" t="s">
        <v>68</v>
      </c>
      <c r="D3" s="260" t="s">
        <v>95</v>
      </c>
      <c r="E3" s="240">
        <v>7000</v>
      </c>
      <c r="F3" s="669">
        <v>3665</v>
      </c>
      <c r="G3" s="611">
        <f t="shared" ref="G3:G68" si="0">E3/F3</f>
        <v>1.9099590723055935</v>
      </c>
      <c r="H3" s="344" t="s">
        <v>72</v>
      </c>
      <c r="I3" s="260" t="s">
        <v>18</v>
      </c>
      <c r="J3" s="311" t="s">
        <v>160</v>
      </c>
      <c r="K3" s="259" t="s">
        <v>74</v>
      </c>
      <c r="L3" s="259" t="s">
        <v>63</v>
      </c>
      <c r="M3" s="670"/>
      <c r="N3" s="671"/>
    </row>
    <row r="4" spans="1:14" s="2" customFormat="1" ht="15" customHeight="1" x14ac:dyDescent="0.25">
      <c r="A4" s="258">
        <v>44137</v>
      </c>
      <c r="B4" s="259" t="s">
        <v>69</v>
      </c>
      <c r="C4" s="259" t="s">
        <v>68</v>
      </c>
      <c r="D4" s="260" t="s">
        <v>95</v>
      </c>
      <c r="E4" s="211">
        <v>8000</v>
      </c>
      <c r="F4" s="669">
        <v>3665</v>
      </c>
      <c r="G4" s="611">
        <f t="shared" si="0"/>
        <v>2.1828103683492497</v>
      </c>
      <c r="H4" s="344" t="s">
        <v>72</v>
      </c>
      <c r="I4" s="260" t="s">
        <v>18</v>
      </c>
      <c r="J4" s="311" t="s">
        <v>160</v>
      </c>
      <c r="K4" s="259" t="s">
        <v>74</v>
      </c>
      <c r="L4" s="259" t="s">
        <v>63</v>
      </c>
      <c r="M4" s="670"/>
      <c r="N4" s="671"/>
    </row>
    <row r="5" spans="1:14" s="2" customFormat="1" ht="15" customHeight="1" x14ac:dyDescent="0.25">
      <c r="A5" s="258">
        <v>44137</v>
      </c>
      <c r="B5" s="259" t="s">
        <v>69</v>
      </c>
      <c r="C5" s="259" t="s">
        <v>68</v>
      </c>
      <c r="D5" s="260" t="s">
        <v>95</v>
      </c>
      <c r="E5" s="211">
        <v>13000</v>
      </c>
      <c r="F5" s="669">
        <v>3665</v>
      </c>
      <c r="G5" s="611">
        <f t="shared" si="0"/>
        <v>3.5470668485675305</v>
      </c>
      <c r="H5" s="344" t="s">
        <v>72</v>
      </c>
      <c r="I5" s="260" t="s">
        <v>18</v>
      </c>
      <c r="J5" s="311" t="s">
        <v>160</v>
      </c>
      <c r="K5" s="259" t="s">
        <v>74</v>
      </c>
      <c r="L5" s="259" t="s">
        <v>63</v>
      </c>
      <c r="M5" s="670"/>
      <c r="N5" s="671"/>
    </row>
    <row r="6" spans="1:14" s="2" customFormat="1" ht="15" customHeight="1" x14ac:dyDescent="0.25">
      <c r="A6" s="258">
        <v>44137</v>
      </c>
      <c r="B6" s="259" t="s">
        <v>69</v>
      </c>
      <c r="C6" s="259" t="s">
        <v>68</v>
      </c>
      <c r="D6" s="260" t="s">
        <v>95</v>
      </c>
      <c r="E6" s="211">
        <v>13000</v>
      </c>
      <c r="F6" s="669">
        <v>3665</v>
      </c>
      <c r="G6" s="611">
        <f t="shared" si="0"/>
        <v>3.5470668485675305</v>
      </c>
      <c r="H6" s="344" t="s">
        <v>72</v>
      </c>
      <c r="I6" s="260" t="s">
        <v>18</v>
      </c>
      <c r="J6" s="311" t="s">
        <v>160</v>
      </c>
      <c r="K6" s="259" t="s">
        <v>74</v>
      </c>
      <c r="L6" s="259" t="s">
        <v>63</v>
      </c>
      <c r="M6" s="670"/>
      <c r="N6" s="671"/>
    </row>
    <row r="7" spans="1:14" s="2" customFormat="1" ht="15" customHeight="1" x14ac:dyDescent="0.25">
      <c r="A7" s="258">
        <v>44137</v>
      </c>
      <c r="B7" s="222" t="s">
        <v>100</v>
      </c>
      <c r="C7" s="222" t="s">
        <v>100</v>
      </c>
      <c r="D7" s="222" t="s">
        <v>95</v>
      </c>
      <c r="E7" s="232">
        <v>2000</v>
      </c>
      <c r="F7" s="669">
        <v>3665</v>
      </c>
      <c r="G7" s="611">
        <f t="shared" si="0"/>
        <v>0.54570259208731242</v>
      </c>
      <c r="H7" s="344" t="s">
        <v>72</v>
      </c>
      <c r="I7" s="260" t="s">
        <v>18</v>
      </c>
      <c r="J7" s="311" t="s">
        <v>160</v>
      </c>
      <c r="K7" s="259" t="s">
        <v>74</v>
      </c>
      <c r="L7" s="259" t="s">
        <v>63</v>
      </c>
      <c r="M7" s="670"/>
      <c r="N7" s="671"/>
    </row>
    <row r="8" spans="1:14" s="2" customFormat="1" ht="15" customHeight="1" x14ac:dyDescent="0.25">
      <c r="A8" s="258">
        <v>44137</v>
      </c>
      <c r="B8" s="222" t="s">
        <v>100</v>
      </c>
      <c r="C8" s="222" t="s">
        <v>100</v>
      </c>
      <c r="D8" s="222" t="s">
        <v>95</v>
      </c>
      <c r="E8" s="211">
        <v>1000</v>
      </c>
      <c r="F8" s="669">
        <v>3665</v>
      </c>
      <c r="G8" s="611">
        <f t="shared" si="0"/>
        <v>0.27285129604365621</v>
      </c>
      <c r="H8" s="344" t="s">
        <v>72</v>
      </c>
      <c r="I8" s="260" t="s">
        <v>18</v>
      </c>
      <c r="J8" s="311" t="s">
        <v>160</v>
      </c>
      <c r="K8" s="259" t="s">
        <v>74</v>
      </c>
      <c r="L8" s="259" t="s">
        <v>63</v>
      </c>
      <c r="M8" s="670"/>
      <c r="N8" s="671"/>
    </row>
    <row r="9" spans="1:14" s="2" customFormat="1" ht="15" customHeight="1" x14ac:dyDescent="0.25">
      <c r="A9" s="258">
        <v>44137</v>
      </c>
      <c r="B9" s="222" t="s">
        <v>100</v>
      </c>
      <c r="C9" s="222" t="s">
        <v>100</v>
      </c>
      <c r="D9" s="222" t="s">
        <v>95</v>
      </c>
      <c r="E9" s="232">
        <v>4000</v>
      </c>
      <c r="F9" s="669">
        <v>3665</v>
      </c>
      <c r="G9" s="611">
        <f t="shared" si="0"/>
        <v>1.0914051841746248</v>
      </c>
      <c r="H9" s="344" t="s">
        <v>72</v>
      </c>
      <c r="I9" s="260" t="s">
        <v>18</v>
      </c>
      <c r="J9" s="311" t="s">
        <v>160</v>
      </c>
      <c r="K9" s="259" t="s">
        <v>74</v>
      </c>
      <c r="L9" s="259" t="s">
        <v>63</v>
      </c>
      <c r="M9" s="670"/>
      <c r="N9" s="671"/>
    </row>
    <row r="10" spans="1:14" s="2" customFormat="1" ht="15" customHeight="1" x14ac:dyDescent="0.25">
      <c r="A10" s="258">
        <v>44137</v>
      </c>
      <c r="B10" s="222" t="s">
        <v>100</v>
      </c>
      <c r="C10" s="222" t="s">
        <v>100</v>
      </c>
      <c r="D10" s="222" t="s">
        <v>95</v>
      </c>
      <c r="E10" s="232">
        <v>3000</v>
      </c>
      <c r="F10" s="669">
        <v>3665</v>
      </c>
      <c r="G10" s="611">
        <f t="shared" si="0"/>
        <v>0.81855388813096863</v>
      </c>
      <c r="H10" s="344" t="s">
        <v>72</v>
      </c>
      <c r="I10" s="260" t="s">
        <v>18</v>
      </c>
      <c r="J10" s="311" t="s">
        <v>160</v>
      </c>
      <c r="K10" s="259" t="s">
        <v>74</v>
      </c>
      <c r="L10" s="259" t="s">
        <v>63</v>
      </c>
      <c r="M10" s="670"/>
      <c r="N10" s="671"/>
    </row>
    <row r="11" spans="1:14" s="2" customFormat="1" ht="15" customHeight="1" x14ac:dyDescent="0.25">
      <c r="A11" s="221">
        <v>44137</v>
      </c>
      <c r="B11" s="222" t="s">
        <v>69</v>
      </c>
      <c r="C11" s="222" t="s">
        <v>68</v>
      </c>
      <c r="D11" s="222" t="s">
        <v>95</v>
      </c>
      <c r="E11" s="240">
        <v>7000</v>
      </c>
      <c r="F11" s="669">
        <v>3665</v>
      </c>
      <c r="G11" s="611">
        <f t="shared" si="0"/>
        <v>1.9099590723055935</v>
      </c>
      <c r="H11" s="344" t="s">
        <v>71</v>
      </c>
      <c r="I11" s="260" t="s">
        <v>18</v>
      </c>
      <c r="J11" s="463" t="s">
        <v>161</v>
      </c>
      <c r="K11" s="259" t="s">
        <v>74</v>
      </c>
      <c r="L11" s="259" t="s">
        <v>63</v>
      </c>
      <c r="M11" s="670"/>
      <c r="N11" s="671"/>
    </row>
    <row r="12" spans="1:14" s="2" customFormat="1" ht="15" customHeight="1" x14ac:dyDescent="0.25">
      <c r="A12" s="221">
        <v>44137</v>
      </c>
      <c r="B12" s="222" t="s">
        <v>69</v>
      </c>
      <c r="C12" s="222" t="s">
        <v>68</v>
      </c>
      <c r="D12" s="222" t="s">
        <v>95</v>
      </c>
      <c r="E12" s="211">
        <v>12000</v>
      </c>
      <c r="F12" s="669">
        <v>3665</v>
      </c>
      <c r="G12" s="611">
        <f t="shared" si="0"/>
        <v>3.2742155525238745</v>
      </c>
      <c r="H12" s="344" t="s">
        <v>71</v>
      </c>
      <c r="I12" s="260" t="s">
        <v>18</v>
      </c>
      <c r="J12" s="463" t="s">
        <v>161</v>
      </c>
      <c r="K12" s="259" t="s">
        <v>74</v>
      </c>
      <c r="L12" s="259" t="s">
        <v>63</v>
      </c>
      <c r="M12" s="670"/>
      <c r="N12" s="671"/>
    </row>
    <row r="13" spans="1:14" s="2" customFormat="1" ht="15" customHeight="1" x14ac:dyDescent="0.25">
      <c r="A13" s="221">
        <v>44137</v>
      </c>
      <c r="B13" s="222" t="s">
        <v>69</v>
      </c>
      <c r="C13" s="222" t="s">
        <v>68</v>
      </c>
      <c r="D13" s="222" t="s">
        <v>95</v>
      </c>
      <c r="E13" s="211">
        <v>11000</v>
      </c>
      <c r="F13" s="669">
        <v>3665</v>
      </c>
      <c r="G13" s="611">
        <f t="shared" si="0"/>
        <v>3.0013642564802181</v>
      </c>
      <c r="H13" s="344" t="s">
        <v>71</v>
      </c>
      <c r="I13" s="260" t="s">
        <v>18</v>
      </c>
      <c r="J13" s="463" t="s">
        <v>161</v>
      </c>
      <c r="K13" s="259" t="s">
        <v>74</v>
      </c>
      <c r="L13" s="259" t="s">
        <v>63</v>
      </c>
      <c r="M13" s="670"/>
      <c r="N13" s="671"/>
    </row>
    <row r="14" spans="1:14" s="2" customFormat="1" ht="15" customHeight="1" x14ac:dyDescent="0.25">
      <c r="A14" s="221">
        <v>44137</v>
      </c>
      <c r="B14" s="222" t="s">
        <v>69</v>
      </c>
      <c r="C14" s="222" t="s">
        <v>68</v>
      </c>
      <c r="D14" s="222" t="s">
        <v>95</v>
      </c>
      <c r="E14" s="232">
        <v>5000</v>
      </c>
      <c r="F14" s="669">
        <v>3665</v>
      </c>
      <c r="G14" s="611">
        <f t="shared" si="0"/>
        <v>1.3642564802182811</v>
      </c>
      <c r="H14" s="344" t="s">
        <v>71</v>
      </c>
      <c r="I14" s="260" t="s">
        <v>18</v>
      </c>
      <c r="J14" s="463" t="s">
        <v>161</v>
      </c>
      <c r="K14" s="259" t="s">
        <v>74</v>
      </c>
      <c r="L14" s="259" t="s">
        <v>63</v>
      </c>
      <c r="M14" s="670"/>
      <c r="N14" s="671"/>
    </row>
    <row r="15" spans="1:14" s="2" customFormat="1" ht="15" customHeight="1" x14ac:dyDescent="0.25">
      <c r="A15" s="221">
        <v>44137</v>
      </c>
      <c r="B15" s="222" t="s">
        <v>100</v>
      </c>
      <c r="C15" s="222" t="s">
        <v>100</v>
      </c>
      <c r="D15" s="222" t="s">
        <v>95</v>
      </c>
      <c r="E15" s="261">
        <v>5000</v>
      </c>
      <c r="F15" s="669">
        <v>3665</v>
      </c>
      <c r="G15" s="611">
        <f t="shared" si="0"/>
        <v>1.3642564802182811</v>
      </c>
      <c r="H15" s="344" t="s">
        <v>71</v>
      </c>
      <c r="I15" s="260" t="s">
        <v>18</v>
      </c>
      <c r="J15" s="463" t="s">
        <v>161</v>
      </c>
      <c r="K15" s="259" t="s">
        <v>74</v>
      </c>
      <c r="L15" s="259" t="s">
        <v>63</v>
      </c>
      <c r="M15" s="670"/>
      <c r="N15" s="671"/>
    </row>
    <row r="16" spans="1:14" s="2" customFormat="1" ht="15" customHeight="1" x14ac:dyDescent="0.25">
      <c r="A16" s="221">
        <v>44137</v>
      </c>
      <c r="B16" s="222" t="s">
        <v>100</v>
      </c>
      <c r="C16" s="222" t="s">
        <v>100</v>
      </c>
      <c r="D16" s="222" t="s">
        <v>95</v>
      </c>
      <c r="E16" s="211">
        <v>2000</v>
      </c>
      <c r="F16" s="669">
        <v>3665</v>
      </c>
      <c r="G16" s="611">
        <f t="shared" si="0"/>
        <v>0.54570259208731242</v>
      </c>
      <c r="H16" s="344" t="s">
        <v>71</v>
      </c>
      <c r="I16" s="260" t="s">
        <v>18</v>
      </c>
      <c r="J16" s="463" t="s">
        <v>161</v>
      </c>
      <c r="K16" s="259" t="s">
        <v>74</v>
      </c>
      <c r="L16" s="259" t="s">
        <v>63</v>
      </c>
      <c r="M16" s="670"/>
      <c r="N16" s="671"/>
    </row>
    <row r="17" spans="1:14" s="2" customFormat="1" ht="15" customHeight="1" x14ac:dyDescent="0.25">
      <c r="A17" s="221">
        <v>44137</v>
      </c>
      <c r="B17" s="222" t="s">
        <v>100</v>
      </c>
      <c r="C17" s="222" t="s">
        <v>100</v>
      </c>
      <c r="D17" s="222" t="s">
        <v>95</v>
      </c>
      <c r="E17" s="232">
        <v>3000</v>
      </c>
      <c r="F17" s="669">
        <v>3665</v>
      </c>
      <c r="G17" s="611">
        <f t="shared" si="0"/>
        <v>0.81855388813096863</v>
      </c>
      <c r="H17" s="344" t="s">
        <v>71</v>
      </c>
      <c r="I17" s="260" t="s">
        <v>18</v>
      </c>
      <c r="J17" s="463" t="s">
        <v>161</v>
      </c>
      <c r="K17" s="259" t="s">
        <v>74</v>
      </c>
      <c r="L17" s="259" t="s">
        <v>63</v>
      </c>
      <c r="M17" s="670"/>
      <c r="N17" s="671"/>
    </row>
    <row r="18" spans="1:14" s="2" customFormat="1" ht="15" customHeight="1" x14ac:dyDescent="0.25">
      <c r="A18" s="221">
        <v>44138</v>
      </c>
      <c r="B18" s="259" t="s">
        <v>69</v>
      </c>
      <c r="C18" s="259" t="s">
        <v>68</v>
      </c>
      <c r="D18" s="672" t="s">
        <v>53</v>
      </c>
      <c r="E18" s="234">
        <v>2000</v>
      </c>
      <c r="F18" s="669">
        <v>3665</v>
      </c>
      <c r="G18" s="611">
        <f>E18/F18</f>
        <v>0.54570259208731242</v>
      </c>
      <c r="H18" s="344" t="s">
        <v>105</v>
      </c>
      <c r="I18" s="260" t="s">
        <v>18</v>
      </c>
      <c r="J18" s="311" t="s">
        <v>158</v>
      </c>
      <c r="K18" s="259" t="s">
        <v>74</v>
      </c>
      <c r="L18" s="259" t="s">
        <v>63</v>
      </c>
      <c r="M18" s="670"/>
      <c r="N18" s="671"/>
    </row>
    <row r="19" spans="1:14" s="2" customFormat="1" ht="15" customHeight="1" x14ac:dyDescent="0.25">
      <c r="A19" s="221">
        <v>44138</v>
      </c>
      <c r="B19" s="259" t="s">
        <v>69</v>
      </c>
      <c r="C19" s="259" t="s">
        <v>68</v>
      </c>
      <c r="D19" s="672" t="s">
        <v>53</v>
      </c>
      <c r="E19" s="282">
        <v>8000</v>
      </c>
      <c r="F19" s="669">
        <v>3665</v>
      </c>
      <c r="G19" s="611">
        <f t="shared" si="0"/>
        <v>2.1828103683492497</v>
      </c>
      <c r="H19" s="344" t="s">
        <v>105</v>
      </c>
      <c r="I19" s="260" t="s">
        <v>18</v>
      </c>
      <c r="J19" s="311" t="s">
        <v>158</v>
      </c>
      <c r="K19" s="259" t="s">
        <v>74</v>
      </c>
      <c r="L19" s="259" t="s">
        <v>63</v>
      </c>
      <c r="M19" s="670"/>
      <c r="N19" s="671"/>
    </row>
    <row r="20" spans="1:14" s="2" customFormat="1" ht="15" customHeight="1" x14ac:dyDescent="0.25">
      <c r="A20" s="221">
        <v>44138</v>
      </c>
      <c r="B20" s="259" t="s">
        <v>69</v>
      </c>
      <c r="C20" s="259" t="s">
        <v>68</v>
      </c>
      <c r="D20" s="672" t="s">
        <v>53</v>
      </c>
      <c r="E20" s="240">
        <v>5000</v>
      </c>
      <c r="F20" s="669">
        <v>3665</v>
      </c>
      <c r="G20" s="611">
        <f t="shared" si="0"/>
        <v>1.3642564802182811</v>
      </c>
      <c r="H20" s="344" t="s">
        <v>105</v>
      </c>
      <c r="I20" s="260" t="s">
        <v>18</v>
      </c>
      <c r="J20" s="311" t="s">
        <v>158</v>
      </c>
      <c r="K20" s="259" t="s">
        <v>74</v>
      </c>
      <c r="L20" s="259" t="s">
        <v>63</v>
      </c>
      <c r="M20" s="670"/>
      <c r="N20" s="671"/>
    </row>
    <row r="21" spans="1:14" s="2" customFormat="1" ht="15" customHeight="1" x14ac:dyDescent="0.25">
      <c r="A21" s="221">
        <v>44138</v>
      </c>
      <c r="B21" s="259" t="s">
        <v>69</v>
      </c>
      <c r="C21" s="259" t="s">
        <v>68</v>
      </c>
      <c r="D21" s="672" t="s">
        <v>53</v>
      </c>
      <c r="E21" s="232">
        <v>8000</v>
      </c>
      <c r="F21" s="669">
        <v>3665</v>
      </c>
      <c r="G21" s="611">
        <f t="shared" si="0"/>
        <v>2.1828103683492497</v>
      </c>
      <c r="H21" s="344" t="s">
        <v>105</v>
      </c>
      <c r="I21" s="260" t="s">
        <v>18</v>
      </c>
      <c r="J21" s="311" t="s">
        <v>158</v>
      </c>
      <c r="K21" s="259" t="s">
        <v>74</v>
      </c>
      <c r="L21" s="259" t="s">
        <v>63</v>
      </c>
      <c r="M21" s="670"/>
      <c r="N21" s="671"/>
    </row>
    <row r="22" spans="1:14" s="2" customFormat="1" ht="15" customHeight="1" x14ac:dyDescent="0.25">
      <c r="A22" s="221">
        <v>44138</v>
      </c>
      <c r="B22" s="259" t="s">
        <v>146</v>
      </c>
      <c r="C22" s="259" t="s">
        <v>127</v>
      </c>
      <c r="D22" s="672" t="s">
        <v>151</v>
      </c>
      <c r="E22" s="232">
        <v>40000</v>
      </c>
      <c r="F22" s="669">
        <v>3665</v>
      </c>
      <c r="G22" s="611">
        <f t="shared" si="0"/>
        <v>10.914051841746248</v>
      </c>
      <c r="H22" s="344" t="s">
        <v>105</v>
      </c>
      <c r="I22" s="260" t="s">
        <v>18</v>
      </c>
      <c r="J22" s="311" t="s">
        <v>159</v>
      </c>
      <c r="K22" s="259" t="s">
        <v>74</v>
      </c>
      <c r="L22" s="259" t="s">
        <v>63</v>
      </c>
      <c r="M22" s="670"/>
      <c r="N22" s="671"/>
    </row>
    <row r="23" spans="1:14" s="2" customFormat="1" ht="15" customHeight="1" x14ac:dyDescent="0.25">
      <c r="A23" s="221">
        <v>44138</v>
      </c>
      <c r="B23" s="222" t="s">
        <v>69</v>
      </c>
      <c r="C23" s="222" t="s">
        <v>68</v>
      </c>
      <c r="D23" s="307" t="s">
        <v>95</v>
      </c>
      <c r="E23" s="675">
        <v>12000</v>
      </c>
      <c r="F23" s="669">
        <v>3665</v>
      </c>
      <c r="G23" s="611">
        <f t="shared" si="0"/>
        <v>3.2742155525238745</v>
      </c>
      <c r="H23" s="344" t="s">
        <v>72</v>
      </c>
      <c r="I23" s="260" t="s">
        <v>18</v>
      </c>
      <c r="J23" s="345" t="s">
        <v>162</v>
      </c>
      <c r="K23" s="259" t="s">
        <v>74</v>
      </c>
      <c r="L23" s="259" t="s">
        <v>63</v>
      </c>
      <c r="M23" s="670"/>
      <c r="N23" s="671"/>
    </row>
    <row r="24" spans="1:14" s="2" customFormat="1" ht="15" customHeight="1" x14ac:dyDescent="0.25">
      <c r="A24" s="221">
        <v>44138</v>
      </c>
      <c r="B24" s="222" t="s">
        <v>69</v>
      </c>
      <c r="C24" s="222" t="s">
        <v>68</v>
      </c>
      <c r="D24" s="307" t="s">
        <v>95</v>
      </c>
      <c r="E24" s="211">
        <v>10000</v>
      </c>
      <c r="F24" s="669">
        <v>3665</v>
      </c>
      <c r="G24" s="611">
        <f t="shared" si="0"/>
        <v>2.7285129604365621</v>
      </c>
      <c r="H24" s="344" t="s">
        <v>72</v>
      </c>
      <c r="I24" s="260" t="s">
        <v>18</v>
      </c>
      <c r="J24" s="345" t="s">
        <v>162</v>
      </c>
      <c r="K24" s="259" t="s">
        <v>74</v>
      </c>
      <c r="L24" s="259" t="s">
        <v>63</v>
      </c>
      <c r="M24" s="670"/>
      <c r="N24" s="671"/>
    </row>
    <row r="25" spans="1:14" s="2" customFormat="1" ht="15" customHeight="1" x14ac:dyDescent="0.25">
      <c r="A25" s="221">
        <v>44138</v>
      </c>
      <c r="B25" s="222" t="s">
        <v>69</v>
      </c>
      <c r="C25" s="222" t="s">
        <v>68</v>
      </c>
      <c r="D25" s="307" t="s">
        <v>95</v>
      </c>
      <c r="E25" s="232">
        <v>11000</v>
      </c>
      <c r="F25" s="669">
        <v>3665</v>
      </c>
      <c r="G25" s="611">
        <f t="shared" si="0"/>
        <v>3.0013642564802181</v>
      </c>
      <c r="H25" s="344" t="s">
        <v>72</v>
      </c>
      <c r="I25" s="260" t="s">
        <v>18</v>
      </c>
      <c r="J25" s="345" t="s">
        <v>162</v>
      </c>
      <c r="K25" s="259" t="s">
        <v>74</v>
      </c>
      <c r="L25" s="259" t="s">
        <v>63</v>
      </c>
      <c r="M25" s="670"/>
      <c r="N25" s="671"/>
    </row>
    <row r="26" spans="1:14" s="2" customFormat="1" ht="15" customHeight="1" x14ac:dyDescent="0.25">
      <c r="A26" s="221">
        <v>44138</v>
      </c>
      <c r="B26" s="222" t="s">
        <v>69</v>
      </c>
      <c r="C26" s="222" t="s">
        <v>68</v>
      </c>
      <c r="D26" s="307" t="s">
        <v>95</v>
      </c>
      <c r="E26" s="232">
        <v>10000</v>
      </c>
      <c r="F26" s="669">
        <v>3665</v>
      </c>
      <c r="G26" s="611">
        <f t="shared" si="0"/>
        <v>2.7285129604365621</v>
      </c>
      <c r="H26" s="344" t="s">
        <v>72</v>
      </c>
      <c r="I26" s="260" t="s">
        <v>18</v>
      </c>
      <c r="J26" s="345" t="s">
        <v>162</v>
      </c>
      <c r="K26" s="259" t="s">
        <v>74</v>
      </c>
      <c r="L26" s="259" t="s">
        <v>63</v>
      </c>
      <c r="M26" s="670"/>
      <c r="N26" s="671"/>
    </row>
    <row r="27" spans="1:14" s="2" customFormat="1" ht="15" customHeight="1" x14ac:dyDescent="0.25">
      <c r="A27" s="221">
        <v>44138</v>
      </c>
      <c r="B27" s="222" t="s">
        <v>100</v>
      </c>
      <c r="C27" s="222" t="s">
        <v>100</v>
      </c>
      <c r="D27" s="307" t="s">
        <v>95</v>
      </c>
      <c r="E27" s="232">
        <v>5000</v>
      </c>
      <c r="F27" s="669">
        <v>3665</v>
      </c>
      <c r="G27" s="611">
        <f t="shared" si="0"/>
        <v>1.3642564802182811</v>
      </c>
      <c r="H27" s="344" t="s">
        <v>72</v>
      </c>
      <c r="I27" s="260" t="s">
        <v>18</v>
      </c>
      <c r="J27" s="345" t="s">
        <v>162</v>
      </c>
      <c r="K27" s="259" t="s">
        <v>74</v>
      </c>
      <c r="L27" s="259" t="s">
        <v>63</v>
      </c>
      <c r="M27" s="670"/>
      <c r="N27" s="671"/>
    </row>
    <row r="28" spans="1:14" s="2" customFormat="1" ht="15" customHeight="1" x14ac:dyDescent="0.25">
      <c r="A28" s="221">
        <v>44138</v>
      </c>
      <c r="B28" s="222" t="s">
        <v>100</v>
      </c>
      <c r="C28" s="222" t="s">
        <v>100</v>
      </c>
      <c r="D28" s="307" t="s">
        <v>95</v>
      </c>
      <c r="E28" s="211">
        <v>4000</v>
      </c>
      <c r="F28" s="669">
        <v>3665</v>
      </c>
      <c r="G28" s="611">
        <f t="shared" si="0"/>
        <v>1.0914051841746248</v>
      </c>
      <c r="H28" s="344" t="s">
        <v>72</v>
      </c>
      <c r="I28" s="260" t="s">
        <v>18</v>
      </c>
      <c r="J28" s="345" t="s">
        <v>162</v>
      </c>
      <c r="K28" s="259" t="s">
        <v>74</v>
      </c>
      <c r="L28" s="259" t="s">
        <v>63</v>
      </c>
      <c r="M28" s="670"/>
      <c r="N28" s="671"/>
    </row>
    <row r="29" spans="1:14" s="2" customFormat="1" ht="15" customHeight="1" x14ac:dyDescent="0.25">
      <c r="A29" s="221">
        <v>44138</v>
      </c>
      <c r="B29" s="222" t="s">
        <v>100</v>
      </c>
      <c r="C29" s="222" t="s">
        <v>100</v>
      </c>
      <c r="D29" s="307" t="s">
        <v>95</v>
      </c>
      <c r="E29" s="232">
        <v>1000</v>
      </c>
      <c r="F29" s="669">
        <v>3665</v>
      </c>
      <c r="G29" s="611">
        <f t="shared" si="0"/>
        <v>0.27285129604365621</v>
      </c>
      <c r="H29" s="344" t="s">
        <v>72</v>
      </c>
      <c r="I29" s="260" t="s">
        <v>18</v>
      </c>
      <c r="J29" s="345" t="s">
        <v>162</v>
      </c>
      <c r="K29" s="259" t="s">
        <v>74</v>
      </c>
      <c r="L29" s="259" t="s">
        <v>63</v>
      </c>
      <c r="M29" s="670"/>
      <c r="N29" s="671"/>
    </row>
    <row r="30" spans="1:14" s="2" customFormat="1" ht="15" customHeight="1" x14ac:dyDescent="0.25">
      <c r="A30" s="221">
        <v>44138</v>
      </c>
      <c r="B30" s="222" t="s">
        <v>69</v>
      </c>
      <c r="C30" s="222" t="s">
        <v>68</v>
      </c>
      <c r="D30" s="307" t="s">
        <v>95</v>
      </c>
      <c r="E30" s="232">
        <v>8000</v>
      </c>
      <c r="F30" s="669">
        <v>3665</v>
      </c>
      <c r="G30" s="611">
        <f t="shared" si="0"/>
        <v>2.1828103683492497</v>
      </c>
      <c r="H30" s="344" t="s">
        <v>71</v>
      </c>
      <c r="I30" s="260" t="s">
        <v>18</v>
      </c>
      <c r="J30" s="463" t="s">
        <v>163</v>
      </c>
      <c r="K30" s="259" t="s">
        <v>74</v>
      </c>
      <c r="L30" s="259" t="s">
        <v>63</v>
      </c>
      <c r="M30" s="670"/>
      <c r="N30" s="671"/>
    </row>
    <row r="31" spans="1:14" s="2" customFormat="1" ht="15" customHeight="1" x14ac:dyDescent="0.25">
      <c r="A31" s="221">
        <v>44138</v>
      </c>
      <c r="B31" s="222" t="s">
        <v>69</v>
      </c>
      <c r="C31" s="222" t="s">
        <v>68</v>
      </c>
      <c r="D31" s="307" t="s">
        <v>95</v>
      </c>
      <c r="E31" s="300">
        <v>9000</v>
      </c>
      <c r="F31" s="669">
        <v>3665</v>
      </c>
      <c r="G31" s="611">
        <f t="shared" si="0"/>
        <v>2.4556616643929057</v>
      </c>
      <c r="H31" s="344" t="s">
        <v>71</v>
      </c>
      <c r="I31" s="260" t="s">
        <v>18</v>
      </c>
      <c r="J31" s="463" t="s">
        <v>163</v>
      </c>
      <c r="K31" s="259" t="s">
        <v>74</v>
      </c>
      <c r="L31" s="259" t="s">
        <v>63</v>
      </c>
      <c r="M31" s="670"/>
      <c r="N31" s="671"/>
    </row>
    <row r="32" spans="1:14" s="2" customFormat="1" ht="15" customHeight="1" x14ac:dyDescent="0.25">
      <c r="A32" s="221">
        <v>44138</v>
      </c>
      <c r="B32" s="222" t="s">
        <v>69</v>
      </c>
      <c r="C32" s="222" t="s">
        <v>68</v>
      </c>
      <c r="D32" s="307" t="s">
        <v>95</v>
      </c>
      <c r="E32" s="231">
        <v>11000</v>
      </c>
      <c r="F32" s="669">
        <v>3665</v>
      </c>
      <c r="G32" s="611">
        <f t="shared" si="0"/>
        <v>3.0013642564802181</v>
      </c>
      <c r="H32" s="344" t="s">
        <v>71</v>
      </c>
      <c r="I32" s="260" t="s">
        <v>18</v>
      </c>
      <c r="J32" s="463" t="s">
        <v>163</v>
      </c>
      <c r="K32" s="259" t="s">
        <v>74</v>
      </c>
      <c r="L32" s="259" t="s">
        <v>63</v>
      </c>
      <c r="M32" s="670"/>
      <c r="N32" s="671"/>
    </row>
    <row r="33" spans="1:15" s="2" customFormat="1" ht="15" customHeight="1" x14ac:dyDescent="0.25">
      <c r="A33" s="221">
        <v>44138</v>
      </c>
      <c r="B33" s="222" t="s">
        <v>69</v>
      </c>
      <c r="C33" s="222" t="s">
        <v>68</v>
      </c>
      <c r="D33" s="307" t="s">
        <v>95</v>
      </c>
      <c r="E33" s="211">
        <v>12000</v>
      </c>
      <c r="F33" s="669">
        <v>3665</v>
      </c>
      <c r="G33" s="611">
        <f t="shared" si="0"/>
        <v>3.2742155525238745</v>
      </c>
      <c r="H33" s="344" t="s">
        <v>71</v>
      </c>
      <c r="I33" s="260" t="s">
        <v>18</v>
      </c>
      <c r="J33" s="463" t="s">
        <v>163</v>
      </c>
      <c r="K33" s="259" t="s">
        <v>74</v>
      </c>
      <c r="L33" s="259" t="s">
        <v>63</v>
      </c>
      <c r="M33" s="670"/>
      <c r="N33" s="671"/>
    </row>
    <row r="34" spans="1:15" s="2" customFormat="1" ht="15" customHeight="1" x14ac:dyDescent="0.25">
      <c r="A34" s="221">
        <v>44138</v>
      </c>
      <c r="B34" s="222" t="s">
        <v>100</v>
      </c>
      <c r="C34" s="222" t="s">
        <v>100</v>
      </c>
      <c r="D34" s="307" t="s">
        <v>95</v>
      </c>
      <c r="E34" s="240">
        <v>5000</v>
      </c>
      <c r="F34" s="669">
        <v>3665</v>
      </c>
      <c r="G34" s="611">
        <f t="shared" si="0"/>
        <v>1.3642564802182811</v>
      </c>
      <c r="H34" s="344" t="s">
        <v>71</v>
      </c>
      <c r="I34" s="260" t="s">
        <v>18</v>
      </c>
      <c r="J34" s="463" t="s">
        <v>163</v>
      </c>
      <c r="K34" s="259" t="s">
        <v>74</v>
      </c>
      <c r="L34" s="259" t="s">
        <v>63</v>
      </c>
      <c r="M34" s="670"/>
      <c r="N34" s="671"/>
    </row>
    <row r="35" spans="1:15" s="2" customFormat="1" ht="15" customHeight="1" x14ac:dyDescent="0.25">
      <c r="A35" s="221">
        <v>44138</v>
      </c>
      <c r="B35" s="222" t="s">
        <v>100</v>
      </c>
      <c r="C35" s="222" t="s">
        <v>100</v>
      </c>
      <c r="D35" s="307" t="s">
        <v>95</v>
      </c>
      <c r="E35" s="231">
        <v>3000</v>
      </c>
      <c r="F35" s="669">
        <v>3665</v>
      </c>
      <c r="G35" s="611">
        <f t="shared" si="0"/>
        <v>0.81855388813096863</v>
      </c>
      <c r="H35" s="344" t="s">
        <v>71</v>
      </c>
      <c r="I35" s="260" t="s">
        <v>18</v>
      </c>
      <c r="J35" s="463" t="s">
        <v>163</v>
      </c>
      <c r="K35" s="259" t="s">
        <v>74</v>
      </c>
      <c r="L35" s="259" t="s">
        <v>63</v>
      </c>
      <c r="M35" s="670"/>
      <c r="N35" s="671"/>
    </row>
    <row r="36" spans="1:15" s="2" customFormat="1" ht="15" customHeight="1" x14ac:dyDescent="0.25">
      <c r="A36" s="221">
        <v>44138</v>
      </c>
      <c r="B36" s="222" t="s">
        <v>100</v>
      </c>
      <c r="C36" s="222" t="s">
        <v>100</v>
      </c>
      <c r="D36" s="307" t="s">
        <v>95</v>
      </c>
      <c r="E36" s="295">
        <v>2000</v>
      </c>
      <c r="F36" s="669">
        <v>3665</v>
      </c>
      <c r="G36" s="611">
        <f t="shared" si="0"/>
        <v>0.54570259208731242</v>
      </c>
      <c r="H36" s="344" t="s">
        <v>71</v>
      </c>
      <c r="I36" s="260" t="s">
        <v>18</v>
      </c>
      <c r="J36" s="463" t="s">
        <v>163</v>
      </c>
      <c r="K36" s="259" t="s">
        <v>74</v>
      </c>
      <c r="L36" s="259" t="s">
        <v>63</v>
      </c>
      <c r="M36" s="670"/>
      <c r="N36" s="671"/>
    </row>
    <row r="37" spans="1:15" s="2" customFormat="1" ht="15.75" customHeight="1" x14ac:dyDescent="0.25">
      <c r="A37" s="221">
        <v>44138</v>
      </c>
      <c r="B37" s="222" t="s">
        <v>148</v>
      </c>
      <c r="C37" s="676" t="s">
        <v>99</v>
      </c>
      <c r="D37" s="677" t="s">
        <v>97</v>
      </c>
      <c r="E37" s="225">
        <v>35000</v>
      </c>
      <c r="F37" s="669">
        <v>3665</v>
      </c>
      <c r="G37" s="611">
        <f t="shared" si="0"/>
        <v>9.549795361527968</v>
      </c>
      <c r="H37" s="344" t="s">
        <v>42</v>
      </c>
      <c r="I37" s="260" t="s">
        <v>18</v>
      </c>
      <c r="J37" s="360" t="s">
        <v>164</v>
      </c>
      <c r="K37" s="259" t="s">
        <v>74</v>
      </c>
      <c r="L37" s="259" t="s">
        <v>63</v>
      </c>
      <c r="M37" s="670"/>
      <c r="N37" s="671"/>
    </row>
    <row r="38" spans="1:15" s="2" customFormat="1" ht="15.75" customHeight="1" x14ac:dyDescent="0.25">
      <c r="A38" s="221">
        <v>44138</v>
      </c>
      <c r="B38" s="222" t="s">
        <v>149</v>
      </c>
      <c r="C38" s="676" t="s">
        <v>96</v>
      </c>
      <c r="D38" s="677" t="s">
        <v>97</v>
      </c>
      <c r="E38" s="225">
        <v>50000</v>
      </c>
      <c r="F38" s="669">
        <v>3665</v>
      </c>
      <c r="G38" s="611">
        <f t="shared" si="0"/>
        <v>13.642564802182811</v>
      </c>
      <c r="H38" s="344" t="s">
        <v>42</v>
      </c>
      <c r="I38" s="260" t="s">
        <v>18</v>
      </c>
      <c r="J38" s="360" t="s">
        <v>165</v>
      </c>
      <c r="K38" s="259" t="s">
        <v>74</v>
      </c>
      <c r="L38" s="259" t="s">
        <v>63</v>
      </c>
      <c r="M38" s="670"/>
      <c r="N38" s="671"/>
    </row>
    <row r="39" spans="1:15" s="2" customFormat="1" ht="15.75" customHeight="1" x14ac:dyDescent="0.25">
      <c r="A39" s="221">
        <v>44138</v>
      </c>
      <c r="B39" s="222" t="s">
        <v>69</v>
      </c>
      <c r="C39" s="676" t="s">
        <v>68</v>
      </c>
      <c r="D39" s="677" t="s">
        <v>14</v>
      </c>
      <c r="E39" s="295">
        <v>5000</v>
      </c>
      <c r="F39" s="679">
        <v>3665</v>
      </c>
      <c r="G39" s="611">
        <f t="shared" si="0"/>
        <v>1.3642564802182811</v>
      </c>
      <c r="H39" s="344" t="s">
        <v>42</v>
      </c>
      <c r="I39" s="260" t="s">
        <v>18</v>
      </c>
      <c r="J39" s="360" t="s">
        <v>166</v>
      </c>
      <c r="K39" s="259" t="s">
        <v>74</v>
      </c>
      <c r="L39" s="259" t="s">
        <v>63</v>
      </c>
      <c r="M39" s="670"/>
      <c r="N39" s="671"/>
    </row>
    <row r="40" spans="1:15" s="2" customFormat="1" ht="15.75" customHeight="1" x14ac:dyDescent="0.25">
      <c r="A40" s="221">
        <v>44138</v>
      </c>
      <c r="B40" s="222" t="s">
        <v>69</v>
      </c>
      <c r="C40" s="676" t="s">
        <v>68</v>
      </c>
      <c r="D40" s="677" t="s">
        <v>14</v>
      </c>
      <c r="E40" s="279">
        <v>6000</v>
      </c>
      <c r="F40" s="679">
        <v>3665</v>
      </c>
      <c r="G40" s="611">
        <f t="shared" si="0"/>
        <v>1.6371077762619373</v>
      </c>
      <c r="H40" s="344" t="s">
        <v>42</v>
      </c>
      <c r="I40" s="260" t="s">
        <v>18</v>
      </c>
      <c r="J40" s="360" t="s">
        <v>166</v>
      </c>
      <c r="K40" s="259" t="s">
        <v>74</v>
      </c>
      <c r="L40" s="259" t="s">
        <v>63</v>
      </c>
      <c r="M40" s="670"/>
      <c r="N40" s="671"/>
    </row>
    <row r="41" spans="1:15" s="80" customFormat="1" x14ac:dyDescent="0.25">
      <c r="A41" s="221">
        <v>44138</v>
      </c>
      <c r="B41" s="222" t="s">
        <v>69</v>
      </c>
      <c r="C41" s="676" t="s">
        <v>68</v>
      </c>
      <c r="D41" s="677" t="s">
        <v>14</v>
      </c>
      <c r="E41" s="295">
        <v>3000</v>
      </c>
      <c r="F41" s="679">
        <v>3665</v>
      </c>
      <c r="G41" s="611">
        <f t="shared" si="0"/>
        <v>0.81855388813096863</v>
      </c>
      <c r="H41" s="344" t="s">
        <v>42</v>
      </c>
      <c r="I41" s="260" t="s">
        <v>18</v>
      </c>
      <c r="J41" s="360" t="s">
        <v>166</v>
      </c>
      <c r="K41" s="259" t="s">
        <v>74</v>
      </c>
      <c r="L41" s="259" t="s">
        <v>63</v>
      </c>
      <c r="M41" s="670"/>
      <c r="N41" s="671"/>
      <c r="O41" s="143"/>
    </row>
    <row r="42" spans="1:15" s="80" customFormat="1" x14ac:dyDescent="0.25">
      <c r="A42" s="221">
        <v>44138</v>
      </c>
      <c r="B42" s="222" t="s">
        <v>69</v>
      </c>
      <c r="C42" s="676" t="s">
        <v>68</v>
      </c>
      <c r="D42" s="677" t="s">
        <v>14</v>
      </c>
      <c r="E42" s="211">
        <v>5000</v>
      </c>
      <c r="F42" s="679">
        <v>3665</v>
      </c>
      <c r="G42" s="611">
        <f t="shared" si="0"/>
        <v>1.3642564802182811</v>
      </c>
      <c r="H42" s="344" t="s">
        <v>42</v>
      </c>
      <c r="I42" s="260" t="s">
        <v>18</v>
      </c>
      <c r="J42" s="360" t="s">
        <v>166</v>
      </c>
      <c r="K42" s="259" t="s">
        <v>74</v>
      </c>
      <c r="L42" s="259" t="s">
        <v>63</v>
      </c>
      <c r="M42" s="670"/>
      <c r="N42" s="671"/>
      <c r="O42" s="143"/>
    </row>
    <row r="43" spans="1:15" s="80" customFormat="1" x14ac:dyDescent="0.25">
      <c r="A43" s="221">
        <v>44138</v>
      </c>
      <c r="B43" s="222" t="s">
        <v>69</v>
      </c>
      <c r="C43" s="676" t="s">
        <v>68</v>
      </c>
      <c r="D43" s="677" t="s">
        <v>14</v>
      </c>
      <c r="E43" s="232">
        <v>6000</v>
      </c>
      <c r="F43" s="679">
        <v>3665</v>
      </c>
      <c r="G43" s="611">
        <f t="shared" si="0"/>
        <v>1.6371077762619373</v>
      </c>
      <c r="H43" s="344" t="s">
        <v>42</v>
      </c>
      <c r="I43" s="260" t="s">
        <v>18</v>
      </c>
      <c r="J43" s="360" t="s">
        <v>166</v>
      </c>
      <c r="K43" s="259" t="s">
        <v>74</v>
      </c>
      <c r="L43" s="259" t="s">
        <v>63</v>
      </c>
      <c r="M43" s="670"/>
      <c r="N43" s="671"/>
      <c r="O43" s="143"/>
    </row>
    <row r="44" spans="1:15" x14ac:dyDescent="0.25">
      <c r="A44" s="221">
        <v>44138</v>
      </c>
      <c r="B44" s="222" t="s">
        <v>69</v>
      </c>
      <c r="C44" s="676" t="s">
        <v>68</v>
      </c>
      <c r="D44" s="677" t="s">
        <v>14</v>
      </c>
      <c r="E44" s="682">
        <v>2000</v>
      </c>
      <c r="F44" s="679">
        <v>3665</v>
      </c>
      <c r="G44" s="611">
        <f t="shared" si="0"/>
        <v>0.54570259208731242</v>
      </c>
      <c r="H44" s="344" t="s">
        <v>42</v>
      </c>
      <c r="I44" s="260" t="s">
        <v>18</v>
      </c>
      <c r="J44" s="360" t="s">
        <v>166</v>
      </c>
      <c r="K44" s="259" t="s">
        <v>74</v>
      </c>
      <c r="L44" s="259" t="s">
        <v>63</v>
      </c>
      <c r="M44" s="670"/>
      <c r="N44" s="671"/>
    </row>
    <row r="45" spans="1:15" x14ac:dyDescent="0.25">
      <c r="A45" s="221">
        <v>44138</v>
      </c>
      <c r="B45" s="220" t="s">
        <v>117</v>
      </c>
      <c r="C45" s="222" t="s">
        <v>107</v>
      </c>
      <c r="D45" s="220" t="s">
        <v>14</v>
      </c>
      <c r="E45" s="232">
        <v>20000</v>
      </c>
      <c r="F45" s="679">
        <v>3665</v>
      </c>
      <c r="G45" s="611">
        <f t="shared" si="0"/>
        <v>5.4570259208731242</v>
      </c>
      <c r="H45" s="344" t="s">
        <v>42</v>
      </c>
      <c r="I45" s="260" t="s">
        <v>18</v>
      </c>
      <c r="J45" s="259" t="s">
        <v>167</v>
      </c>
      <c r="K45" s="259" t="s">
        <v>74</v>
      </c>
      <c r="L45" s="259" t="s">
        <v>63</v>
      </c>
      <c r="M45" s="670"/>
      <c r="N45" s="671"/>
    </row>
    <row r="46" spans="1:15" x14ac:dyDescent="0.25">
      <c r="A46" s="221">
        <v>44138</v>
      </c>
      <c r="B46" s="220" t="s">
        <v>118</v>
      </c>
      <c r="C46" s="222" t="s">
        <v>107</v>
      </c>
      <c r="D46" s="222" t="s">
        <v>53</v>
      </c>
      <c r="E46" s="282">
        <v>20000</v>
      </c>
      <c r="F46" s="679">
        <v>3665</v>
      </c>
      <c r="G46" s="611">
        <f t="shared" si="0"/>
        <v>5.4570259208731242</v>
      </c>
      <c r="H46" s="344" t="s">
        <v>54</v>
      </c>
      <c r="I46" s="260" t="s">
        <v>18</v>
      </c>
      <c r="J46" s="259" t="s">
        <v>167</v>
      </c>
      <c r="K46" s="259" t="s">
        <v>74</v>
      </c>
      <c r="L46" s="259" t="s">
        <v>63</v>
      </c>
      <c r="M46" s="670"/>
      <c r="N46" s="671"/>
    </row>
    <row r="47" spans="1:15" x14ac:dyDescent="0.25">
      <c r="A47" s="221">
        <v>44138</v>
      </c>
      <c r="B47" s="220" t="s">
        <v>119</v>
      </c>
      <c r="C47" s="222" t="s">
        <v>107</v>
      </c>
      <c r="D47" s="222" t="s">
        <v>53</v>
      </c>
      <c r="E47" s="294">
        <v>20000</v>
      </c>
      <c r="F47" s="679">
        <v>3665</v>
      </c>
      <c r="G47" s="611">
        <f t="shared" si="0"/>
        <v>5.4570259208731242</v>
      </c>
      <c r="H47" s="344" t="s">
        <v>105</v>
      </c>
      <c r="I47" s="260" t="s">
        <v>18</v>
      </c>
      <c r="J47" s="259" t="s">
        <v>167</v>
      </c>
      <c r="K47" s="259" t="s">
        <v>74</v>
      </c>
      <c r="L47" s="259" t="s">
        <v>63</v>
      </c>
      <c r="M47" s="670"/>
      <c r="N47" s="671"/>
    </row>
    <row r="48" spans="1:15" x14ac:dyDescent="0.25">
      <c r="A48" s="221">
        <v>44138</v>
      </c>
      <c r="B48" s="220" t="s">
        <v>120</v>
      </c>
      <c r="C48" s="222" t="s">
        <v>107</v>
      </c>
      <c r="D48" s="220" t="s">
        <v>95</v>
      </c>
      <c r="E48" s="211">
        <v>25000</v>
      </c>
      <c r="F48" s="679">
        <v>3665</v>
      </c>
      <c r="G48" s="611">
        <f t="shared" si="0"/>
        <v>6.8212824010914055</v>
      </c>
      <c r="H48" s="344" t="s">
        <v>71</v>
      </c>
      <c r="I48" s="260" t="s">
        <v>18</v>
      </c>
      <c r="J48" s="259" t="s">
        <v>167</v>
      </c>
      <c r="K48" s="259" t="s">
        <v>74</v>
      </c>
      <c r="L48" s="259" t="s">
        <v>63</v>
      </c>
      <c r="M48" s="670"/>
      <c r="N48" s="671"/>
    </row>
    <row r="49" spans="1:14" x14ac:dyDescent="0.25">
      <c r="A49" s="221">
        <v>44138</v>
      </c>
      <c r="B49" s="220" t="s">
        <v>121</v>
      </c>
      <c r="C49" s="222" t="s">
        <v>107</v>
      </c>
      <c r="D49" s="220" t="s">
        <v>95</v>
      </c>
      <c r="E49" s="240">
        <v>25000</v>
      </c>
      <c r="F49" s="679">
        <v>3665</v>
      </c>
      <c r="G49" s="611">
        <f t="shared" si="0"/>
        <v>6.8212824010914055</v>
      </c>
      <c r="H49" s="344" t="s">
        <v>72</v>
      </c>
      <c r="I49" s="260" t="s">
        <v>18</v>
      </c>
      <c r="J49" s="259" t="s">
        <v>167</v>
      </c>
      <c r="K49" s="259" t="s">
        <v>74</v>
      </c>
      <c r="L49" s="259" t="s">
        <v>63</v>
      </c>
      <c r="M49" s="680"/>
      <c r="N49" s="681"/>
    </row>
    <row r="50" spans="1:14" x14ac:dyDescent="0.25">
      <c r="A50" s="221">
        <v>44138</v>
      </c>
      <c r="B50" s="220" t="s">
        <v>137</v>
      </c>
      <c r="C50" s="222" t="s">
        <v>107</v>
      </c>
      <c r="D50" s="222" t="s">
        <v>97</v>
      </c>
      <c r="E50" s="211">
        <v>10000</v>
      </c>
      <c r="F50" s="679">
        <v>3665</v>
      </c>
      <c r="G50" s="611">
        <f t="shared" si="0"/>
        <v>2.7285129604365621</v>
      </c>
      <c r="H50" s="344" t="s">
        <v>168</v>
      </c>
      <c r="I50" s="260" t="s">
        <v>18</v>
      </c>
      <c r="J50" s="259" t="s">
        <v>167</v>
      </c>
      <c r="K50" s="259" t="s">
        <v>74</v>
      </c>
      <c r="L50" s="259" t="s">
        <v>63</v>
      </c>
      <c r="M50" s="680"/>
      <c r="N50" s="681"/>
    </row>
    <row r="51" spans="1:14" ht="30" x14ac:dyDescent="0.25">
      <c r="A51" s="264">
        <v>44138</v>
      </c>
      <c r="B51" s="673" t="s">
        <v>150</v>
      </c>
      <c r="C51" s="673" t="s">
        <v>127</v>
      </c>
      <c r="D51" s="673" t="s">
        <v>151</v>
      </c>
      <c r="E51" s="678">
        <v>60000</v>
      </c>
      <c r="F51" s="679">
        <v>3665</v>
      </c>
      <c r="G51" s="611">
        <f t="shared" si="0"/>
        <v>16.371077762619372</v>
      </c>
      <c r="H51" s="344" t="s">
        <v>42</v>
      </c>
      <c r="I51" s="829" t="s">
        <v>18</v>
      </c>
      <c r="J51" s="265" t="s">
        <v>169</v>
      </c>
      <c r="K51" s="259" t="s">
        <v>74</v>
      </c>
      <c r="L51" s="259" t="s">
        <v>63</v>
      </c>
      <c r="M51" s="680"/>
      <c r="N51" s="681"/>
    </row>
    <row r="52" spans="1:14" x14ac:dyDescent="0.25">
      <c r="A52" s="221">
        <v>44138</v>
      </c>
      <c r="B52" s="222" t="s">
        <v>152</v>
      </c>
      <c r="C52" s="676" t="s">
        <v>98</v>
      </c>
      <c r="D52" s="677" t="s">
        <v>97</v>
      </c>
      <c r="E52" s="211">
        <v>5000</v>
      </c>
      <c r="F52" s="679">
        <v>3665</v>
      </c>
      <c r="G52" s="611">
        <f t="shared" si="0"/>
        <v>1.3642564802182811</v>
      </c>
      <c r="H52" s="344" t="s">
        <v>170</v>
      </c>
      <c r="I52" s="260" t="s">
        <v>18</v>
      </c>
      <c r="J52" s="360" t="s">
        <v>550</v>
      </c>
      <c r="K52" s="259" t="s">
        <v>74</v>
      </c>
      <c r="L52" s="259" t="s">
        <v>63</v>
      </c>
      <c r="M52" s="680"/>
      <c r="N52" s="681"/>
    </row>
    <row r="53" spans="1:14" ht="14.25" customHeight="1" x14ac:dyDescent="0.25">
      <c r="A53" s="221">
        <v>44138</v>
      </c>
      <c r="B53" s="676" t="s">
        <v>153</v>
      </c>
      <c r="C53" s="676" t="s">
        <v>99</v>
      </c>
      <c r="D53" s="677" t="s">
        <v>97</v>
      </c>
      <c r="E53" s="282">
        <v>320000</v>
      </c>
      <c r="F53" s="679">
        <v>3665</v>
      </c>
      <c r="G53" s="611">
        <f t="shared" si="0"/>
        <v>87.312414733969987</v>
      </c>
      <c r="H53" s="265" t="s">
        <v>42</v>
      </c>
      <c r="I53" s="260" t="s">
        <v>18</v>
      </c>
      <c r="J53" s="265" t="s">
        <v>171</v>
      </c>
      <c r="K53" s="259" t="s">
        <v>74</v>
      </c>
      <c r="L53" s="259" t="s">
        <v>63</v>
      </c>
      <c r="M53" s="680"/>
      <c r="N53" s="681"/>
    </row>
    <row r="54" spans="1:14" ht="14.25" customHeight="1" x14ac:dyDescent="0.25">
      <c r="A54" s="221">
        <v>44138</v>
      </c>
      <c r="B54" s="676" t="s">
        <v>154</v>
      </c>
      <c r="C54" s="676" t="s">
        <v>99</v>
      </c>
      <c r="D54" s="677" t="s">
        <v>97</v>
      </c>
      <c r="E54" s="675">
        <v>15000</v>
      </c>
      <c r="F54" s="679">
        <v>3665</v>
      </c>
      <c r="G54" s="611">
        <f t="shared" si="0"/>
        <v>4.0927694406548429</v>
      </c>
      <c r="H54" s="265" t="s">
        <v>42</v>
      </c>
      <c r="I54" s="260" t="s">
        <v>18</v>
      </c>
      <c r="J54" s="265" t="s">
        <v>172</v>
      </c>
      <c r="K54" s="259" t="s">
        <v>74</v>
      </c>
      <c r="L54" s="259" t="s">
        <v>63</v>
      </c>
      <c r="M54" s="683"/>
      <c r="N54" s="681"/>
    </row>
    <row r="55" spans="1:14" ht="14.25" customHeight="1" x14ac:dyDescent="0.25">
      <c r="A55" s="221">
        <v>44139</v>
      </c>
      <c r="B55" s="222" t="s">
        <v>69</v>
      </c>
      <c r="C55" s="222" t="s">
        <v>68</v>
      </c>
      <c r="D55" s="307" t="s">
        <v>95</v>
      </c>
      <c r="E55" s="232">
        <v>9000</v>
      </c>
      <c r="F55" s="679">
        <v>3665</v>
      </c>
      <c r="G55" s="611">
        <f t="shared" si="0"/>
        <v>2.4556616643929057</v>
      </c>
      <c r="H55" s="344" t="s">
        <v>71</v>
      </c>
      <c r="I55" s="260" t="s">
        <v>18</v>
      </c>
      <c r="J55" s="463" t="s">
        <v>173</v>
      </c>
      <c r="K55" s="259" t="s">
        <v>74</v>
      </c>
      <c r="L55" s="259" t="s">
        <v>63</v>
      </c>
      <c r="M55" s="683"/>
      <c r="N55" s="681"/>
    </row>
    <row r="56" spans="1:14" ht="14.25" customHeight="1" x14ac:dyDescent="0.25">
      <c r="A56" s="221">
        <v>44139</v>
      </c>
      <c r="B56" s="222" t="s">
        <v>69</v>
      </c>
      <c r="C56" s="222" t="s">
        <v>68</v>
      </c>
      <c r="D56" s="307" t="s">
        <v>95</v>
      </c>
      <c r="E56" s="277">
        <v>11000</v>
      </c>
      <c r="F56" s="679">
        <v>3665</v>
      </c>
      <c r="G56" s="611">
        <f t="shared" si="0"/>
        <v>3.0013642564802181</v>
      </c>
      <c r="H56" s="344" t="s">
        <v>71</v>
      </c>
      <c r="I56" s="260" t="s">
        <v>18</v>
      </c>
      <c r="J56" s="463" t="s">
        <v>173</v>
      </c>
      <c r="K56" s="259" t="s">
        <v>74</v>
      </c>
      <c r="L56" s="259" t="s">
        <v>63</v>
      </c>
      <c r="M56" s="683"/>
      <c r="N56" s="681"/>
    </row>
    <row r="57" spans="1:14" ht="14.25" customHeight="1" x14ac:dyDescent="0.25">
      <c r="A57" s="221">
        <v>44139</v>
      </c>
      <c r="B57" s="222" t="s">
        <v>69</v>
      </c>
      <c r="C57" s="222" t="s">
        <v>68</v>
      </c>
      <c r="D57" s="307" t="s">
        <v>95</v>
      </c>
      <c r="E57" s="277">
        <v>7000</v>
      </c>
      <c r="F57" s="679">
        <v>3665</v>
      </c>
      <c r="G57" s="611">
        <f t="shared" si="0"/>
        <v>1.9099590723055935</v>
      </c>
      <c r="H57" s="344" t="s">
        <v>71</v>
      </c>
      <c r="I57" s="260" t="s">
        <v>18</v>
      </c>
      <c r="J57" s="463" t="s">
        <v>173</v>
      </c>
      <c r="K57" s="259" t="s">
        <v>74</v>
      </c>
      <c r="L57" s="259" t="s">
        <v>63</v>
      </c>
      <c r="M57" s="683"/>
      <c r="N57" s="681"/>
    </row>
    <row r="58" spans="1:14" ht="14.25" customHeight="1" x14ac:dyDescent="0.25">
      <c r="A58" s="221">
        <v>44139</v>
      </c>
      <c r="B58" s="222" t="s">
        <v>69</v>
      </c>
      <c r="C58" s="222" t="s">
        <v>68</v>
      </c>
      <c r="D58" s="307" t="s">
        <v>95</v>
      </c>
      <c r="E58" s="232">
        <v>8000</v>
      </c>
      <c r="F58" s="679">
        <v>3665</v>
      </c>
      <c r="G58" s="611">
        <f t="shared" si="0"/>
        <v>2.1828103683492497</v>
      </c>
      <c r="H58" s="344" t="s">
        <v>71</v>
      </c>
      <c r="I58" s="260" t="s">
        <v>18</v>
      </c>
      <c r="J58" s="463" t="s">
        <v>173</v>
      </c>
      <c r="K58" s="259" t="s">
        <v>74</v>
      </c>
      <c r="L58" s="259" t="s">
        <v>63</v>
      </c>
      <c r="M58" s="683"/>
      <c r="N58" s="681"/>
    </row>
    <row r="59" spans="1:14" ht="14.25" customHeight="1" x14ac:dyDescent="0.25">
      <c r="A59" s="221">
        <v>44139</v>
      </c>
      <c r="B59" s="222" t="s">
        <v>100</v>
      </c>
      <c r="C59" s="222" t="s">
        <v>100</v>
      </c>
      <c r="D59" s="222" t="s">
        <v>95</v>
      </c>
      <c r="E59" s="277">
        <v>6000</v>
      </c>
      <c r="F59" s="679">
        <v>3665</v>
      </c>
      <c r="G59" s="611">
        <f t="shared" si="0"/>
        <v>1.6371077762619373</v>
      </c>
      <c r="H59" s="344" t="s">
        <v>71</v>
      </c>
      <c r="I59" s="260" t="s">
        <v>18</v>
      </c>
      <c r="J59" s="463" t="s">
        <v>173</v>
      </c>
      <c r="K59" s="259" t="s">
        <v>74</v>
      </c>
      <c r="L59" s="259" t="s">
        <v>63</v>
      </c>
      <c r="M59" s="683"/>
      <c r="N59" s="681"/>
    </row>
    <row r="60" spans="1:14" ht="14.25" customHeight="1" x14ac:dyDescent="0.25">
      <c r="A60" s="221">
        <v>44139</v>
      </c>
      <c r="B60" s="222" t="s">
        <v>100</v>
      </c>
      <c r="C60" s="222" t="s">
        <v>100</v>
      </c>
      <c r="D60" s="222" t="s">
        <v>95</v>
      </c>
      <c r="E60" s="232">
        <v>3000</v>
      </c>
      <c r="F60" s="679">
        <v>3665</v>
      </c>
      <c r="G60" s="611">
        <f t="shared" si="0"/>
        <v>0.81855388813096863</v>
      </c>
      <c r="H60" s="344" t="s">
        <v>71</v>
      </c>
      <c r="I60" s="260" t="s">
        <v>18</v>
      </c>
      <c r="J60" s="463" t="s">
        <v>173</v>
      </c>
      <c r="K60" s="259" t="s">
        <v>74</v>
      </c>
      <c r="L60" s="259" t="s">
        <v>63</v>
      </c>
      <c r="M60" s="683"/>
      <c r="N60" s="681"/>
    </row>
    <row r="61" spans="1:14" ht="14.25" customHeight="1" x14ac:dyDescent="0.25">
      <c r="A61" s="221">
        <v>44139</v>
      </c>
      <c r="B61" s="676" t="s">
        <v>155</v>
      </c>
      <c r="C61" s="676" t="s">
        <v>96</v>
      </c>
      <c r="D61" s="677" t="s">
        <v>97</v>
      </c>
      <c r="E61" s="295">
        <v>25000</v>
      </c>
      <c r="F61" s="679">
        <v>3665</v>
      </c>
      <c r="G61" s="611">
        <f t="shared" si="0"/>
        <v>6.8212824010914055</v>
      </c>
      <c r="H61" s="344" t="s">
        <v>42</v>
      </c>
      <c r="I61" s="260" t="s">
        <v>18</v>
      </c>
      <c r="J61" s="360" t="s">
        <v>174</v>
      </c>
      <c r="K61" s="259" t="s">
        <v>74</v>
      </c>
      <c r="L61" s="259" t="s">
        <v>63</v>
      </c>
      <c r="M61" s="683"/>
      <c r="N61" s="681"/>
    </row>
    <row r="62" spans="1:14" ht="14.25" customHeight="1" x14ac:dyDescent="0.25">
      <c r="A62" s="221">
        <v>44139</v>
      </c>
      <c r="B62" s="676" t="s">
        <v>156</v>
      </c>
      <c r="C62" s="676" t="s">
        <v>96</v>
      </c>
      <c r="D62" s="677" t="s">
        <v>97</v>
      </c>
      <c r="E62" s="282">
        <v>50000</v>
      </c>
      <c r="F62" s="679">
        <v>3665</v>
      </c>
      <c r="G62" s="611">
        <f t="shared" si="0"/>
        <v>13.642564802182811</v>
      </c>
      <c r="H62" s="344" t="s">
        <v>42</v>
      </c>
      <c r="I62" s="260" t="s">
        <v>18</v>
      </c>
      <c r="J62" s="265" t="s">
        <v>175</v>
      </c>
      <c r="K62" s="259" t="s">
        <v>74</v>
      </c>
      <c r="L62" s="259" t="s">
        <v>63</v>
      </c>
      <c r="M62" s="683"/>
      <c r="N62" s="681"/>
    </row>
    <row r="63" spans="1:14" ht="14.25" customHeight="1" x14ac:dyDescent="0.25">
      <c r="A63" s="264">
        <v>44140</v>
      </c>
      <c r="B63" s="222" t="s">
        <v>69</v>
      </c>
      <c r="C63" s="222" t="s">
        <v>68</v>
      </c>
      <c r="D63" s="222" t="s">
        <v>95</v>
      </c>
      <c r="E63" s="240">
        <v>8000</v>
      </c>
      <c r="F63" s="679">
        <v>3665</v>
      </c>
      <c r="G63" s="611">
        <f t="shared" si="0"/>
        <v>2.1828103683492497</v>
      </c>
      <c r="H63" s="344" t="s">
        <v>71</v>
      </c>
      <c r="I63" s="260" t="s">
        <v>18</v>
      </c>
      <c r="J63" s="463" t="s">
        <v>176</v>
      </c>
      <c r="K63" s="259" t="s">
        <v>74</v>
      </c>
      <c r="L63" s="259" t="s">
        <v>63</v>
      </c>
      <c r="M63" s="683"/>
      <c r="N63" s="681"/>
    </row>
    <row r="64" spans="1:14" ht="14.25" customHeight="1" x14ac:dyDescent="0.25">
      <c r="A64" s="264">
        <v>44140</v>
      </c>
      <c r="B64" s="222" t="s">
        <v>69</v>
      </c>
      <c r="C64" s="222" t="s">
        <v>68</v>
      </c>
      <c r="D64" s="222" t="s">
        <v>95</v>
      </c>
      <c r="E64" s="232">
        <v>10000</v>
      </c>
      <c r="F64" s="679">
        <v>3665</v>
      </c>
      <c r="G64" s="611">
        <f t="shared" si="0"/>
        <v>2.7285129604365621</v>
      </c>
      <c r="H64" s="344" t="s">
        <v>71</v>
      </c>
      <c r="I64" s="260" t="s">
        <v>18</v>
      </c>
      <c r="J64" s="463" t="s">
        <v>176</v>
      </c>
      <c r="K64" s="259" t="s">
        <v>74</v>
      </c>
      <c r="L64" s="259" t="s">
        <v>63</v>
      </c>
      <c r="M64" s="683"/>
      <c r="N64" s="681"/>
    </row>
    <row r="65" spans="1:14" ht="14.25" customHeight="1" x14ac:dyDescent="0.25">
      <c r="A65" s="264">
        <v>44140</v>
      </c>
      <c r="B65" s="222" t="s">
        <v>69</v>
      </c>
      <c r="C65" s="222" t="s">
        <v>68</v>
      </c>
      <c r="D65" s="222" t="s">
        <v>95</v>
      </c>
      <c r="E65" s="231">
        <v>11000</v>
      </c>
      <c r="F65" s="679">
        <v>3665</v>
      </c>
      <c r="G65" s="611">
        <f t="shared" si="0"/>
        <v>3.0013642564802181</v>
      </c>
      <c r="H65" s="344" t="s">
        <v>71</v>
      </c>
      <c r="I65" s="260" t="s">
        <v>18</v>
      </c>
      <c r="J65" s="463" t="s">
        <v>176</v>
      </c>
      <c r="K65" s="259" t="s">
        <v>74</v>
      </c>
      <c r="L65" s="259" t="s">
        <v>63</v>
      </c>
      <c r="M65" s="683"/>
      <c r="N65" s="681"/>
    </row>
    <row r="66" spans="1:14" ht="14.25" customHeight="1" x14ac:dyDescent="0.25">
      <c r="A66" s="264">
        <v>44140</v>
      </c>
      <c r="B66" s="222" t="s">
        <v>69</v>
      </c>
      <c r="C66" s="222" t="s">
        <v>68</v>
      </c>
      <c r="D66" s="222" t="s">
        <v>95</v>
      </c>
      <c r="E66" s="232">
        <v>7000</v>
      </c>
      <c r="F66" s="679">
        <v>3665</v>
      </c>
      <c r="G66" s="611">
        <f t="shared" si="0"/>
        <v>1.9099590723055935</v>
      </c>
      <c r="H66" s="344" t="s">
        <v>71</v>
      </c>
      <c r="I66" s="260" t="s">
        <v>18</v>
      </c>
      <c r="J66" s="463" t="s">
        <v>176</v>
      </c>
      <c r="K66" s="259" t="s">
        <v>74</v>
      </c>
      <c r="L66" s="259" t="s">
        <v>63</v>
      </c>
      <c r="M66" s="683"/>
      <c r="N66" s="681"/>
    </row>
    <row r="67" spans="1:14" ht="14.25" customHeight="1" x14ac:dyDescent="0.25">
      <c r="A67" s="264">
        <v>44140</v>
      </c>
      <c r="B67" s="222" t="s">
        <v>100</v>
      </c>
      <c r="C67" s="265" t="s">
        <v>100</v>
      </c>
      <c r="D67" s="359" t="s">
        <v>95</v>
      </c>
      <c r="E67" s="295">
        <v>2000</v>
      </c>
      <c r="F67" s="679">
        <v>3665</v>
      </c>
      <c r="G67" s="611">
        <f t="shared" si="0"/>
        <v>0.54570259208731242</v>
      </c>
      <c r="H67" s="344" t="s">
        <v>71</v>
      </c>
      <c r="I67" s="260" t="s">
        <v>18</v>
      </c>
      <c r="J67" s="463" t="s">
        <v>176</v>
      </c>
      <c r="K67" s="259" t="s">
        <v>74</v>
      </c>
      <c r="L67" s="259" t="s">
        <v>63</v>
      </c>
      <c r="M67" s="683"/>
      <c r="N67" s="681"/>
    </row>
    <row r="68" spans="1:14" ht="14.25" customHeight="1" x14ac:dyDescent="0.25">
      <c r="A68" s="264">
        <v>44140</v>
      </c>
      <c r="B68" s="222" t="s">
        <v>100</v>
      </c>
      <c r="C68" s="265" t="s">
        <v>100</v>
      </c>
      <c r="D68" s="359" t="s">
        <v>95</v>
      </c>
      <c r="E68" s="232">
        <v>6000</v>
      </c>
      <c r="F68" s="679">
        <v>3665</v>
      </c>
      <c r="G68" s="611">
        <f t="shared" si="0"/>
        <v>1.6371077762619373</v>
      </c>
      <c r="H68" s="344" t="s">
        <v>71</v>
      </c>
      <c r="I68" s="260" t="s">
        <v>18</v>
      </c>
      <c r="J68" s="463" t="s">
        <v>176</v>
      </c>
      <c r="K68" s="259" t="s">
        <v>74</v>
      </c>
      <c r="L68" s="259" t="s">
        <v>63</v>
      </c>
      <c r="M68" s="683"/>
      <c r="N68" s="681"/>
    </row>
    <row r="69" spans="1:14" ht="14.25" customHeight="1" x14ac:dyDescent="0.25">
      <c r="A69" s="264">
        <v>44140</v>
      </c>
      <c r="B69" s="222" t="s">
        <v>100</v>
      </c>
      <c r="C69" s="265" t="s">
        <v>100</v>
      </c>
      <c r="D69" s="359" t="s">
        <v>95</v>
      </c>
      <c r="E69" s="211">
        <v>2000</v>
      </c>
      <c r="F69" s="679">
        <v>3665</v>
      </c>
      <c r="G69" s="611">
        <f t="shared" ref="G69:G132" si="1">E69/F69</f>
        <v>0.54570259208731242</v>
      </c>
      <c r="H69" s="344" t="s">
        <v>71</v>
      </c>
      <c r="I69" s="260" t="s">
        <v>18</v>
      </c>
      <c r="J69" s="463" t="s">
        <v>176</v>
      </c>
      <c r="K69" s="259" t="s">
        <v>74</v>
      </c>
      <c r="L69" s="259" t="s">
        <v>63</v>
      </c>
      <c r="M69" s="683"/>
      <c r="N69" s="681"/>
    </row>
    <row r="70" spans="1:14" ht="14.25" customHeight="1" x14ac:dyDescent="0.25">
      <c r="A70" s="221">
        <v>44140</v>
      </c>
      <c r="B70" s="222" t="s">
        <v>69</v>
      </c>
      <c r="C70" s="312" t="s">
        <v>68</v>
      </c>
      <c r="D70" s="500" t="s">
        <v>53</v>
      </c>
      <c r="E70" s="277">
        <v>10000</v>
      </c>
      <c r="F70" s="679">
        <v>3665</v>
      </c>
      <c r="G70" s="611">
        <f t="shared" si="1"/>
        <v>2.7285129604365621</v>
      </c>
      <c r="H70" s="366" t="s">
        <v>54</v>
      </c>
      <c r="I70" s="260" t="s">
        <v>18</v>
      </c>
      <c r="J70" s="312" t="s">
        <v>177</v>
      </c>
      <c r="K70" s="259" t="s">
        <v>74</v>
      </c>
      <c r="L70" s="259" t="s">
        <v>63</v>
      </c>
      <c r="M70" s="683"/>
      <c r="N70" s="681"/>
    </row>
    <row r="71" spans="1:14" ht="14.25" customHeight="1" x14ac:dyDescent="0.25">
      <c r="A71" s="221">
        <v>44140</v>
      </c>
      <c r="B71" s="222" t="s">
        <v>69</v>
      </c>
      <c r="C71" s="222" t="s">
        <v>68</v>
      </c>
      <c r="D71" s="222" t="s">
        <v>53</v>
      </c>
      <c r="E71" s="254">
        <v>10000</v>
      </c>
      <c r="F71" s="679">
        <v>3665</v>
      </c>
      <c r="G71" s="611">
        <f t="shared" si="1"/>
        <v>2.7285129604365621</v>
      </c>
      <c r="H71" s="366" t="s">
        <v>54</v>
      </c>
      <c r="I71" s="260" t="s">
        <v>18</v>
      </c>
      <c r="J71" s="312" t="s">
        <v>177</v>
      </c>
      <c r="K71" s="259" t="s">
        <v>74</v>
      </c>
      <c r="L71" s="259" t="s">
        <v>63</v>
      </c>
      <c r="M71" s="683"/>
      <c r="N71" s="681"/>
    </row>
    <row r="72" spans="1:14" ht="14.25" customHeight="1" x14ac:dyDescent="0.25">
      <c r="A72" s="221">
        <v>44140</v>
      </c>
      <c r="B72" s="222" t="s">
        <v>69</v>
      </c>
      <c r="C72" s="222" t="s">
        <v>68</v>
      </c>
      <c r="D72" s="672" t="s">
        <v>53</v>
      </c>
      <c r="E72" s="232">
        <v>2000</v>
      </c>
      <c r="F72" s="679">
        <v>3665</v>
      </c>
      <c r="G72" s="611">
        <f t="shared" si="1"/>
        <v>0.54570259208731242</v>
      </c>
      <c r="H72" s="344" t="s">
        <v>105</v>
      </c>
      <c r="I72" s="260" t="s">
        <v>18</v>
      </c>
      <c r="J72" s="312" t="s">
        <v>178</v>
      </c>
      <c r="K72" s="259" t="s">
        <v>74</v>
      </c>
      <c r="L72" s="259" t="s">
        <v>63</v>
      </c>
      <c r="M72" s="683"/>
      <c r="N72" s="681"/>
    </row>
    <row r="73" spans="1:14" ht="14.25" customHeight="1" x14ac:dyDescent="0.25">
      <c r="A73" s="221">
        <v>44140</v>
      </c>
      <c r="B73" s="222" t="s">
        <v>69</v>
      </c>
      <c r="C73" s="311" t="s">
        <v>68</v>
      </c>
      <c r="D73" s="260" t="s">
        <v>53</v>
      </c>
      <c r="E73" s="231">
        <v>8000</v>
      </c>
      <c r="F73" s="679">
        <v>3665</v>
      </c>
      <c r="G73" s="611">
        <f t="shared" si="1"/>
        <v>2.1828103683492497</v>
      </c>
      <c r="H73" s="344" t="s">
        <v>105</v>
      </c>
      <c r="I73" s="260" t="s">
        <v>18</v>
      </c>
      <c r="J73" s="312" t="s">
        <v>178</v>
      </c>
      <c r="K73" s="259" t="s">
        <v>74</v>
      </c>
      <c r="L73" s="259" t="s">
        <v>63</v>
      </c>
      <c r="M73" s="683"/>
      <c r="N73" s="681"/>
    </row>
    <row r="74" spans="1:14" ht="14.25" customHeight="1" x14ac:dyDescent="0.25">
      <c r="A74" s="264">
        <v>44140</v>
      </c>
      <c r="B74" s="222" t="s">
        <v>69</v>
      </c>
      <c r="C74" s="265" t="s">
        <v>68</v>
      </c>
      <c r="D74" s="359" t="s">
        <v>95</v>
      </c>
      <c r="E74" s="282">
        <v>8000</v>
      </c>
      <c r="F74" s="679">
        <v>3665</v>
      </c>
      <c r="G74" s="611">
        <f t="shared" si="1"/>
        <v>2.1828103683492497</v>
      </c>
      <c r="H74" s="344" t="s">
        <v>72</v>
      </c>
      <c r="I74" s="260" t="s">
        <v>18</v>
      </c>
      <c r="J74" s="311" t="s">
        <v>310</v>
      </c>
      <c r="K74" s="259" t="s">
        <v>74</v>
      </c>
      <c r="L74" s="259" t="s">
        <v>63</v>
      </c>
      <c r="M74" s="683"/>
      <c r="N74" s="681"/>
    </row>
    <row r="75" spans="1:14" ht="14.25" customHeight="1" x14ac:dyDescent="0.25">
      <c r="A75" s="264">
        <v>44140</v>
      </c>
      <c r="B75" s="222" t="s">
        <v>313</v>
      </c>
      <c r="C75" s="265" t="s">
        <v>68</v>
      </c>
      <c r="D75" s="359" t="s">
        <v>95</v>
      </c>
      <c r="E75" s="294">
        <v>50000</v>
      </c>
      <c r="F75" s="679">
        <v>3665</v>
      </c>
      <c r="G75" s="611">
        <f t="shared" si="1"/>
        <v>13.642564802182811</v>
      </c>
      <c r="H75" s="344" t="s">
        <v>72</v>
      </c>
      <c r="I75" s="260" t="s">
        <v>18</v>
      </c>
      <c r="J75" s="311" t="s">
        <v>314</v>
      </c>
      <c r="K75" s="259" t="s">
        <v>74</v>
      </c>
      <c r="L75" s="259" t="s">
        <v>63</v>
      </c>
      <c r="M75" s="683"/>
      <c r="N75" s="681"/>
    </row>
    <row r="76" spans="1:14" ht="14.25" customHeight="1" x14ac:dyDescent="0.25">
      <c r="A76" s="264">
        <v>44140</v>
      </c>
      <c r="B76" s="222" t="s">
        <v>583</v>
      </c>
      <c r="C76" s="265" t="s">
        <v>115</v>
      </c>
      <c r="D76" s="359" t="s">
        <v>95</v>
      </c>
      <c r="E76" s="232">
        <v>56000</v>
      </c>
      <c r="F76" s="679">
        <v>3665</v>
      </c>
      <c r="G76" s="611">
        <f t="shared" si="1"/>
        <v>15.279672578444748</v>
      </c>
      <c r="H76" s="344" t="s">
        <v>72</v>
      </c>
      <c r="I76" s="260" t="s">
        <v>18</v>
      </c>
      <c r="J76" s="311" t="s">
        <v>316</v>
      </c>
      <c r="K76" s="259" t="s">
        <v>74</v>
      </c>
      <c r="L76" s="259" t="s">
        <v>63</v>
      </c>
      <c r="M76" s="683"/>
      <c r="N76" s="681"/>
    </row>
    <row r="77" spans="1:14" ht="14.25" customHeight="1" x14ac:dyDescent="0.25">
      <c r="A77" s="264">
        <v>44140</v>
      </c>
      <c r="B77" s="222" t="s">
        <v>317</v>
      </c>
      <c r="C77" s="222" t="s">
        <v>115</v>
      </c>
      <c r="D77" s="222" t="s">
        <v>95</v>
      </c>
      <c r="E77" s="240">
        <v>3000</v>
      </c>
      <c r="F77" s="679">
        <v>3665</v>
      </c>
      <c r="G77" s="611">
        <f t="shared" si="1"/>
        <v>0.81855388813096863</v>
      </c>
      <c r="H77" s="344" t="s">
        <v>72</v>
      </c>
      <c r="I77" s="260" t="s">
        <v>18</v>
      </c>
      <c r="J77" s="311" t="s">
        <v>318</v>
      </c>
      <c r="K77" s="259" t="s">
        <v>74</v>
      </c>
      <c r="L77" s="259" t="s">
        <v>63</v>
      </c>
      <c r="M77" s="683"/>
      <c r="N77" s="681"/>
    </row>
    <row r="78" spans="1:14" ht="14.25" customHeight="1" x14ac:dyDescent="0.25">
      <c r="A78" s="264">
        <v>44140</v>
      </c>
      <c r="B78" s="222" t="s">
        <v>408</v>
      </c>
      <c r="C78" s="222" t="s">
        <v>115</v>
      </c>
      <c r="D78" s="222" t="s">
        <v>95</v>
      </c>
      <c r="E78" s="211">
        <v>5000</v>
      </c>
      <c r="F78" s="679">
        <v>3665</v>
      </c>
      <c r="G78" s="611">
        <f t="shared" si="1"/>
        <v>1.3642564802182811</v>
      </c>
      <c r="H78" s="344" t="s">
        <v>72</v>
      </c>
      <c r="I78" s="260" t="s">
        <v>18</v>
      </c>
      <c r="J78" s="311" t="s">
        <v>318</v>
      </c>
      <c r="K78" s="259" t="s">
        <v>74</v>
      </c>
      <c r="L78" s="259" t="s">
        <v>63</v>
      </c>
      <c r="M78" s="683"/>
      <c r="N78" s="681"/>
    </row>
    <row r="79" spans="1:14" ht="14.25" customHeight="1" x14ac:dyDescent="0.25">
      <c r="A79" s="264">
        <v>44141</v>
      </c>
      <c r="B79" s="222" t="s">
        <v>69</v>
      </c>
      <c r="C79" s="222" t="s">
        <v>68</v>
      </c>
      <c r="D79" s="222" t="s">
        <v>95</v>
      </c>
      <c r="E79" s="232">
        <v>2000</v>
      </c>
      <c r="F79" s="679">
        <v>3665</v>
      </c>
      <c r="G79" s="611">
        <f t="shared" si="1"/>
        <v>0.54570259208731242</v>
      </c>
      <c r="H79" s="344" t="s">
        <v>72</v>
      </c>
      <c r="I79" s="260" t="s">
        <v>18</v>
      </c>
      <c r="J79" s="345" t="s">
        <v>310</v>
      </c>
      <c r="K79" s="259" t="s">
        <v>74</v>
      </c>
      <c r="L79" s="259" t="s">
        <v>63</v>
      </c>
      <c r="M79" s="683"/>
      <c r="N79" s="681"/>
    </row>
    <row r="80" spans="1:14" ht="14.25" customHeight="1" x14ac:dyDescent="0.25">
      <c r="A80" s="264">
        <v>44141</v>
      </c>
      <c r="B80" s="222" t="s">
        <v>69</v>
      </c>
      <c r="C80" s="222" t="s">
        <v>68</v>
      </c>
      <c r="D80" s="222" t="s">
        <v>95</v>
      </c>
      <c r="E80" s="231">
        <v>7000</v>
      </c>
      <c r="F80" s="679">
        <v>3665</v>
      </c>
      <c r="G80" s="611">
        <f t="shared" si="1"/>
        <v>1.9099590723055935</v>
      </c>
      <c r="H80" s="344" t="s">
        <v>72</v>
      </c>
      <c r="I80" s="260" t="s">
        <v>18</v>
      </c>
      <c r="J80" s="345" t="s">
        <v>310</v>
      </c>
      <c r="K80" s="259" t="s">
        <v>74</v>
      </c>
      <c r="L80" s="259" t="s">
        <v>63</v>
      </c>
      <c r="M80" s="683"/>
      <c r="N80" s="681"/>
    </row>
    <row r="81" spans="1:14" ht="14.25" customHeight="1" x14ac:dyDescent="0.25">
      <c r="A81" s="264">
        <v>44141</v>
      </c>
      <c r="B81" s="220" t="s">
        <v>319</v>
      </c>
      <c r="C81" s="220" t="s">
        <v>100</v>
      </c>
      <c r="D81" s="220" t="s">
        <v>95</v>
      </c>
      <c r="E81" s="279">
        <v>3000</v>
      </c>
      <c r="F81" s="679">
        <v>3665</v>
      </c>
      <c r="G81" s="611">
        <f t="shared" si="1"/>
        <v>0.81855388813096863</v>
      </c>
      <c r="H81" s="344" t="s">
        <v>72</v>
      </c>
      <c r="I81" s="260" t="s">
        <v>18</v>
      </c>
      <c r="J81" s="311" t="s">
        <v>322</v>
      </c>
      <c r="K81" s="259" t="s">
        <v>74</v>
      </c>
      <c r="L81" s="259" t="s">
        <v>63</v>
      </c>
      <c r="M81" s="683"/>
      <c r="N81" s="681"/>
    </row>
    <row r="82" spans="1:14" ht="14.25" customHeight="1" x14ac:dyDescent="0.25">
      <c r="A82" s="264">
        <v>44141</v>
      </c>
      <c r="B82" s="832" t="s">
        <v>320</v>
      </c>
      <c r="C82" s="220" t="s">
        <v>100</v>
      </c>
      <c r="D82" s="220" t="s">
        <v>95</v>
      </c>
      <c r="E82" s="211">
        <v>10500</v>
      </c>
      <c r="F82" s="679">
        <v>3665</v>
      </c>
      <c r="G82" s="611">
        <f t="shared" si="1"/>
        <v>2.8649386084583903</v>
      </c>
      <c r="H82" s="344" t="s">
        <v>72</v>
      </c>
      <c r="I82" s="260" t="s">
        <v>18</v>
      </c>
      <c r="J82" s="311" t="s">
        <v>322</v>
      </c>
      <c r="K82" s="259" t="s">
        <v>74</v>
      </c>
      <c r="L82" s="259" t="s">
        <v>63</v>
      </c>
      <c r="M82" s="683"/>
      <c r="N82" s="681"/>
    </row>
    <row r="83" spans="1:14" ht="14.25" customHeight="1" x14ac:dyDescent="0.25">
      <c r="A83" s="264">
        <v>44141</v>
      </c>
      <c r="B83" s="220" t="s">
        <v>100</v>
      </c>
      <c r="C83" s="220" t="s">
        <v>100</v>
      </c>
      <c r="D83" s="220" t="s">
        <v>95</v>
      </c>
      <c r="E83" s="211">
        <v>8000</v>
      </c>
      <c r="F83" s="679">
        <v>3665</v>
      </c>
      <c r="G83" s="611">
        <f t="shared" si="1"/>
        <v>2.1828103683492497</v>
      </c>
      <c r="H83" s="344" t="s">
        <v>72</v>
      </c>
      <c r="I83" s="260" t="s">
        <v>18</v>
      </c>
      <c r="J83" s="311" t="s">
        <v>323</v>
      </c>
      <c r="K83" s="259" t="s">
        <v>74</v>
      </c>
      <c r="L83" s="259" t="s">
        <v>63</v>
      </c>
      <c r="M83" s="683"/>
      <c r="N83" s="681"/>
    </row>
    <row r="84" spans="1:14" ht="14.25" customHeight="1" x14ac:dyDescent="0.25">
      <c r="A84" s="264">
        <v>44141</v>
      </c>
      <c r="B84" s="220" t="s">
        <v>100</v>
      </c>
      <c r="C84" s="220" t="s">
        <v>100</v>
      </c>
      <c r="D84" s="220" t="s">
        <v>95</v>
      </c>
      <c r="E84" s="231">
        <v>2000</v>
      </c>
      <c r="F84" s="679">
        <v>3665</v>
      </c>
      <c r="G84" s="611">
        <f t="shared" si="1"/>
        <v>0.54570259208731242</v>
      </c>
      <c r="H84" s="344" t="s">
        <v>72</v>
      </c>
      <c r="I84" s="260" t="s">
        <v>18</v>
      </c>
      <c r="J84" s="311" t="s">
        <v>323</v>
      </c>
      <c r="K84" s="259" t="s">
        <v>74</v>
      </c>
      <c r="L84" s="259" t="s">
        <v>63</v>
      </c>
      <c r="M84" s="683"/>
      <c r="N84" s="681"/>
    </row>
    <row r="85" spans="1:14" ht="14.25" customHeight="1" x14ac:dyDescent="0.25">
      <c r="A85" s="264">
        <v>44141</v>
      </c>
      <c r="B85" s="220" t="s">
        <v>321</v>
      </c>
      <c r="C85" s="220" t="s">
        <v>115</v>
      </c>
      <c r="D85" s="220" t="s">
        <v>95</v>
      </c>
      <c r="E85" s="211">
        <v>10000</v>
      </c>
      <c r="F85" s="679">
        <v>3665</v>
      </c>
      <c r="G85" s="611">
        <f t="shared" si="1"/>
        <v>2.7285129604365621</v>
      </c>
      <c r="H85" s="344" t="s">
        <v>72</v>
      </c>
      <c r="I85" s="260" t="s">
        <v>18</v>
      </c>
      <c r="J85" s="345" t="s">
        <v>310</v>
      </c>
      <c r="K85" s="259" t="s">
        <v>74</v>
      </c>
      <c r="L85" s="259" t="s">
        <v>63</v>
      </c>
      <c r="M85" s="683"/>
      <c r="N85" s="681"/>
    </row>
    <row r="86" spans="1:14" ht="14.25" customHeight="1" x14ac:dyDescent="0.25">
      <c r="A86" s="264">
        <v>44141</v>
      </c>
      <c r="B86" s="222" t="s">
        <v>69</v>
      </c>
      <c r="C86" s="222" t="s">
        <v>68</v>
      </c>
      <c r="D86" s="222" t="s">
        <v>95</v>
      </c>
      <c r="E86" s="231">
        <v>10000</v>
      </c>
      <c r="F86" s="679">
        <v>3665</v>
      </c>
      <c r="G86" s="611">
        <f t="shared" si="1"/>
        <v>2.7285129604365621</v>
      </c>
      <c r="H86" s="344" t="s">
        <v>72</v>
      </c>
      <c r="I86" s="260" t="s">
        <v>18</v>
      </c>
      <c r="J86" s="345" t="s">
        <v>310</v>
      </c>
      <c r="K86" s="259" t="s">
        <v>74</v>
      </c>
      <c r="L86" s="259" t="s">
        <v>63</v>
      </c>
      <c r="M86" s="683"/>
      <c r="N86" s="681"/>
    </row>
    <row r="87" spans="1:14" ht="14.25" customHeight="1" x14ac:dyDescent="0.25">
      <c r="A87" s="264">
        <v>44141</v>
      </c>
      <c r="B87" s="222" t="s">
        <v>313</v>
      </c>
      <c r="C87" s="222" t="s">
        <v>68</v>
      </c>
      <c r="D87" s="222" t="s">
        <v>95</v>
      </c>
      <c r="E87" s="211">
        <v>35000</v>
      </c>
      <c r="F87" s="679">
        <v>3665</v>
      </c>
      <c r="G87" s="611">
        <f t="shared" si="1"/>
        <v>9.549795361527968</v>
      </c>
      <c r="H87" s="344" t="s">
        <v>72</v>
      </c>
      <c r="I87" s="260" t="s">
        <v>18</v>
      </c>
      <c r="J87" s="311" t="s">
        <v>325</v>
      </c>
      <c r="K87" s="259" t="s">
        <v>74</v>
      </c>
      <c r="L87" s="259" t="s">
        <v>63</v>
      </c>
      <c r="M87" s="683"/>
      <c r="N87" s="681"/>
    </row>
    <row r="88" spans="1:14" ht="14.25" customHeight="1" x14ac:dyDescent="0.25">
      <c r="A88" s="264">
        <v>44141</v>
      </c>
      <c r="B88" s="222" t="s">
        <v>313</v>
      </c>
      <c r="C88" s="222" t="s">
        <v>68</v>
      </c>
      <c r="D88" s="222" t="s">
        <v>95</v>
      </c>
      <c r="E88" s="240">
        <v>25000</v>
      </c>
      <c r="F88" s="679">
        <v>3665</v>
      </c>
      <c r="G88" s="611">
        <f t="shared" si="1"/>
        <v>6.8212824010914055</v>
      </c>
      <c r="H88" s="344" t="s">
        <v>72</v>
      </c>
      <c r="I88" s="260" t="s">
        <v>18</v>
      </c>
      <c r="J88" s="311" t="s">
        <v>326</v>
      </c>
      <c r="K88" s="259" t="s">
        <v>74</v>
      </c>
      <c r="L88" s="259" t="s">
        <v>63</v>
      </c>
      <c r="M88" s="683"/>
      <c r="N88" s="681"/>
    </row>
    <row r="89" spans="1:14" ht="14.25" customHeight="1" x14ac:dyDescent="0.25">
      <c r="A89" s="774">
        <v>44141</v>
      </c>
      <c r="B89" s="222" t="s">
        <v>581</v>
      </c>
      <c r="C89" s="233" t="s">
        <v>115</v>
      </c>
      <c r="D89" s="516" t="s">
        <v>95</v>
      </c>
      <c r="E89" s="234">
        <v>50000</v>
      </c>
      <c r="F89" s="679">
        <v>3665</v>
      </c>
      <c r="G89" s="611">
        <f t="shared" si="1"/>
        <v>13.642564802182811</v>
      </c>
      <c r="H89" s="344" t="s">
        <v>72</v>
      </c>
      <c r="I89" s="260" t="s">
        <v>18</v>
      </c>
      <c r="J89" s="311" t="s">
        <v>330</v>
      </c>
      <c r="K89" s="259" t="s">
        <v>74</v>
      </c>
      <c r="L89" s="259" t="s">
        <v>63</v>
      </c>
      <c r="M89" s="683"/>
      <c r="N89" s="681"/>
    </row>
    <row r="90" spans="1:14" ht="14.25" customHeight="1" x14ac:dyDescent="0.25">
      <c r="A90" s="774">
        <v>44141</v>
      </c>
      <c r="B90" s="222" t="s">
        <v>100</v>
      </c>
      <c r="C90" s="222" t="s">
        <v>100</v>
      </c>
      <c r="D90" s="222" t="s">
        <v>95</v>
      </c>
      <c r="E90" s="282">
        <v>4000</v>
      </c>
      <c r="F90" s="679">
        <v>3665</v>
      </c>
      <c r="G90" s="611">
        <f t="shared" si="1"/>
        <v>1.0914051841746248</v>
      </c>
      <c r="H90" s="344" t="s">
        <v>72</v>
      </c>
      <c r="I90" s="260" t="s">
        <v>18</v>
      </c>
      <c r="J90" s="345" t="s">
        <v>310</v>
      </c>
      <c r="K90" s="259" t="s">
        <v>74</v>
      </c>
      <c r="L90" s="259" t="s">
        <v>63</v>
      </c>
      <c r="M90" s="683"/>
      <c r="N90" s="681"/>
    </row>
    <row r="91" spans="1:14" ht="14.25" customHeight="1" x14ac:dyDescent="0.25">
      <c r="A91" s="774">
        <v>44141</v>
      </c>
      <c r="B91" s="222" t="s">
        <v>100</v>
      </c>
      <c r="C91" s="222" t="s">
        <v>100</v>
      </c>
      <c r="D91" s="222" t="s">
        <v>95</v>
      </c>
      <c r="E91" s="282">
        <v>5000</v>
      </c>
      <c r="F91" s="679">
        <v>3665</v>
      </c>
      <c r="G91" s="611">
        <f t="shared" si="1"/>
        <v>1.3642564802182811</v>
      </c>
      <c r="H91" s="344" t="s">
        <v>72</v>
      </c>
      <c r="I91" s="260" t="s">
        <v>18</v>
      </c>
      <c r="J91" s="345" t="s">
        <v>310</v>
      </c>
      <c r="K91" s="259" t="s">
        <v>74</v>
      </c>
      <c r="L91" s="259" t="s">
        <v>63</v>
      </c>
      <c r="M91" s="683"/>
      <c r="N91" s="681"/>
    </row>
    <row r="92" spans="1:14" ht="14.25" customHeight="1" x14ac:dyDescent="0.25">
      <c r="A92" s="221">
        <v>44141</v>
      </c>
      <c r="B92" s="222" t="s">
        <v>69</v>
      </c>
      <c r="C92" s="222" t="s">
        <v>68</v>
      </c>
      <c r="D92" s="222" t="s">
        <v>95</v>
      </c>
      <c r="E92" s="282">
        <v>5000</v>
      </c>
      <c r="F92" s="679">
        <v>3665</v>
      </c>
      <c r="G92" s="611">
        <f t="shared" si="1"/>
        <v>1.3642564802182811</v>
      </c>
      <c r="H92" s="344" t="s">
        <v>72</v>
      </c>
      <c r="I92" s="260" t="s">
        <v>18</v>
      </c>
      <c r="J92" s="345" t="s">
        <v>310</v>
      </c>
      <c r="K92" s="259" t="s">
        <v>74</v>
      </c>
      <c r="L92" s="259" t="s">
        <v>63</v>
      </c>
      <c r="M92" s="683"/>
      <c r="N92" s="681"/>
    </row>
    <row r="93" spans="1:14" ht="14.25" customHeight="1" x14ac:dyDescent="0.25">
      <c r="A93" s="221">
        <v>44141</v>
      </c>
      <c r="B93" s="222" t="s">
        <v>331</v>
      </c>
      <c r="C93" s="222" t="s">
        <v>115</v>
      </c>
      <c r="D93" s="222" t="s">
        <v>95</v>
      </c>
      <c r="E93" s="282">
        <v>10000</v>
      </c>
      <c r="F93" s="679">
        <v>3665</v>
      </c>
      <c r="G93" s="611">
        <f t="shared" si="1"/>
        <v>2.7285129604365621</v>
      </c>
      <c r="H93" s="344" t="s">
        <v>72</v>
      </c>
      <c r="I93" s="260" t="s">
        <v>18</v>
      </c>
      <c r="J93" s="311" t="s">
        <v>310</v>
      </c>
      <c r="K93" s="259" t="s">
        <v>74</v>
      </c>
      <c r="L93" s="259" t="s">
        <v>63</v>
      </c>
      <c r="M93" s="683"/>
      <c r="N93" s="681"/>
    </row>
    <row r="94" spans="1:14" ht="14.25" customHeight="1" x14ac:dyDescent="0.25">
      <c r="A94" s="221">
        <v>44141</v>
      </c>
      <c r="B94" s="222" t="s">
        <v>582</v>
      </c>
      <c r="C94" s="311" t="s">
        <v>99</v>
      </c>
      <c r="D94" s="821" t="s">
        <v>97</v>
      </c>
      <c r="E94" s="232">
        <v>4000</v>
      </c>
      <c r="F94" s="679">
        <v>3665</v>
      </c>
      <c r="G94" s="611">
        <f t="shared" si="1"/>
        <v>1.0914051841746248</v>
      </c>
      <c r="H94" s="344" t="s">
        <v>42</v>
      </c>
      <c r="I94" s="260" t="s">
        <v>18</v>
      </c>
      <c r="J94" s="822" t="s">
        <v>276</v>
      </c>
      <c r="K94" s="259" t="s">
        <v>74</v>
      </c>
      <c r="L94" s="259" t="s">
        <v>63</v>
      </c>
      <c r="M94" s="683"/>
      <c r="N94" s="681"/>
    </row>
    <row r="95" spans="1:14" x14ac:dyDescent="0.25">
      <c r="A95" s="221">
        <v>44141</v>
      </c>
      <c r="B95" s="222" t="s">
        <v>69</v>
      </c>
      <c r="C95" s="265" t="s">
        <v>68</v>
      </c>
      <c r="D95" s="359" t="s">
        <v>95</v>
      </c>
      <c r="E95" s="277">
        <v>12000</v>
      </c>
      <c r="F95" s="679">
        <v>3665</v>
      </c>
      <c r="G95" s="611">
        <f t="shared" si="1"/>
        <v>3.2742155525238745</v>
      </c>
      <c r="H95" s="688" t="s">
        <v>71</v>
      </c>
      <c r="I95" s="260" t="s">
        <v>18</v>
      </c>
      <c r="J95" s="463" t="s">
        <v>219</v>
      </c>
      <c r="K95" s="259" t="s">
        <v>74</v>
      </c>
      <c r="L95" s="259" t="s">
        <v>63</v>
      </c>
      <c r="M95" s="570"/>
      <c r="N95" s="214"/>
    </row>
    <row r="96" spans="1:14" x14ac:dyDescent="0.25">
      <c r="A96" s="221">
        <v>44141</v>
      </c>
      <c r="B96" s="222" t="s">
        <v>69</v>
      </c>
      <c r="C96" s="265" t="s">
        <v>68</v>
      </c>
      <c r="D96" s="359" t="s">
        <v>95</v>
      </c>
      <c r="E96" s="211">
        <v>9000</v>
      </c>
      <c r="F96" s="679">
        <v>3665</v>
      </c>
      <c r="G96" s="611">
        <f t="shared" si="1"/>
        <v>2.4556616643929057</v>
      </c>
      <c r="H96" s="688" t="s">
        <v>71</v>
      </c>
      <c r="I96" s="260" t="s">
        <v>18</v>
      </c>
      <c r="J96" s="463" t="s">
        <v>219</v>
      </c>
      <c r="K96" s="259" t="s">
        <v>74</v>
      </c>
      <c r="L96" s="259" t="s">
        <v>63</v>
      </c>
      <c r="M96" s="570"/>
      <c r="N96" s="214"/>
    </row>
    <row r="97" spans="1:14" x14ac:dyDescent="0.25">
      <c r="A97" s="221">
        <v>44141</v>
      </c>
      <c r="B97" s="222" t="s">
        <v>69</v>
      </c>
      <c r="C97" s="265" t="s">
        <v>68</v>
      </c>
      <c r="D97" s="359" t="s">
        <v>95</v>
      </c>
      <c r="E97" s="300">
        <v>9000</v>
      </c>
      <c r="F97" s="679">
        <v>3665</v>
      </c>
      <c r="G97" s="611">
        <f t="shared" si="1"/>
        <v>2.4556616643929057</v>
      </c>
      <c r="H97" s="688" t="s">
        <v>71</v>
      </c>
      <c r="I97" s="260" t="s">
        <v>18</v>
      </c>
      <c r="J97" s="463" t="s">
        <v>219</v>
      </c>
      <c r="K97" s="259" t="s">
        <v>74</v>
      </c>
      <c r="L97" s="259" t="s">
        <v>63</v>
      </c>
      <c r="M97" s="570"/>
      <c r="N97" s="214"/>
    </row>
    <row r="98" spans="1:14" x14ac:dyDescent="0.25">
      <c r="A98" s="221">
        <v>44141</v>
      </c>
      <c r="B98" s="222" t="s">
        <v>69</v>
      </c>
      <c r="C98" s="265" t="s">
        <v>68</v>
      </c>
      <c r="D98" s="359" t="s">
        <v>95</v>
      </c>
      <c r="E98" s="211">
        <v>8000</v>
      </c>
      <c r="F98" s="679">
        <v>3665</v>
      </c>
      <c r="G98" s="611">
        <f t="shared" si="1"/>
        <v>2.1828103683492497</v>
      </c>
      <c r="H98" s="688" t="s">
        <v>71</v>
      </c>
      <c r="I98" s="260" t="s">
        <v>18</v>
      </c>
      <c r="J98" s="463" t="s">
        <v>219</v>
      </c>
      <c r="K98" s="259" t="s">
        <v>74</v>
      </c>
      <c r="L98" s="259" t="s">
        <v>63</v>
      </c>
      <c r="M98" s="570"/>
      <c r="N98" s="214"/>
    </row>
    <row r="99" spans="1:14" x14ac:dyDescent="0.25">
      <c r="A99" s="221">
        <v>44141</v>
      </c>
      <c r="B99" s="222" t="s">
        <v>100</v>
      </c>
      <c r="C99" s="222" t="s">
        <v>100</v>
      </c>
      <c r="D99" s="307" t="s">
        <v>95</v>
      </c>
      <c r="E99" s="279">
        <v>6000</v>
      </c>
      <c r="F99" s="679">
        <v>3665</v>
      </c>
      <c r="G99" s="611">
        <f t="shared" si="1"/>
        <v>1.6371077762619373</v>
      </c>
      <c r="H99" s="688" t="s">
        <v>71</v>
      </c>
      <c r="I99" s="260" t="s">
        <v>18</v>
      </c>
      <c r="J99" s="463" t="s">
        <v>219</v>
      </c>
      <c r="K99" s="259" t="s">
        <v>74</v>
      </c>
      <c r="L99" s="259" t="s">
        <v>63</v>
      </c>
      <c r="M99" s="570"/>
      <c r="N99" s="214"/>
    </row>
    <row r="100" spans="1:14" x14ac:dyDescent="0.25">
      <c r="A100" s="221">
        <v>44141</v>
      </c>
      <c r="B100" s="222" t="s">
        <v>100</v>
      </c>
      <c r="C100" s="222" t="s">
        <v>100</v>
      </c>
      <c r="D100" s="307" t="s">
        <v>95</v>
      </c>
      <c r="E100" s="232">
        <v>2000</v>
      </c>
      <c r="F100" s="679">
        <v>3665</v>
      </c>
      <c r="G100" s="611">
        <f t="shared" si="1"/>
        <v>0.54570259208731242</v>
      </c>
      <c r="H100" s="688" t="s">
        <v>71</v>
      </c>
      <c r="I100" s="260" t="s">
        <v>18</v>
      </c>
      <c r="J100" s="463" t="s">
        <v>219</v>
      </c>
      <c r="K100" s="259" t="s">
        <v>74</v>
      </c>
      <c r="L100" s="259" t="s">
        <v>63</v>
      </c>
      <c r="M100" s="570"/>
      <c r="N100" s="214"/>
    </row>
    <row r="101" spans="1:14" x14ac:dyDescent="0.25">
      <c r="A101" s="221">
        <v>44141</v>
      </c>
      <c r="B101" s="222" t="s">
        <v>100</v>
      </c>
      <c r="C101" s="222" t="s">
        <v>100</v>
      </c>
      <c r="D101" s="307" t="s">
        <v>95</v>
      </c>
      <c r="E101" s="211">
        <v>2000</v>
      </c>
      <c r="F101" s="679">
        <v>3665</v>
      </c>
      <c r="G101" s="611">
        <f t="shared" si="1"/>
        <v>0.54570259208731242</v>
      </c>
      <c r="H101" s="688" t="s">
        <v>71</v>
      </c>
      <c r="I101" s="260" t="s">
        <v>18</v>
      </c>
      <c r="J101" s="463" t="s">
        <v>219</v>
      </c>
      <c r="K101" s="259" t="s">
        <v>74</v>
      </c>
      <c r="L101" s="259" t="s">
        <v>63</v>
      </c>
      <c r="M101" s="570"/>
      <c r="N101" s="214"/>
    </row>
    <row r="102" spans="1:14" x14ac:dyDescent="0.25">
      <c r="A102" s="221">
        <v>44142</v>
      </c>
      <c r="B102" s="222" t="s">
        <v>69</v>
      </c>
      <c r="C102" s="222" t="s">
        <v>68</v>
      </c>
      <c r="D102" s="222" t="s">
        <v>95</v>
      </c>
      <c r="E102" s="282">
        <v>3000</v>
      </c>
      <c r="F102" s="679">
        <v>3665</v>
      </c>
      <c r="G102" s="611">
        <f t="shared" si="1"/>
        <v>0.81855388813096863</v>
      </c>
      <c r="H102" s="688" t="s">
        <v>72</v>
      </c>
      <c r="I102" s="260" t="s">
        <v>18</v>
      </c>
      <c r="J102" s="345" t="s">
        <v>310</v>
      </c>
      <c r="K102" s="259" t="s">
        <v>74</v>
      </c>
      <c r="L102" s="259" t="s">
        <v>63</v>
      </c>
      <c r="M102" s="570"/>
      <c r="N102" s="214"/>
    </row>
    <row r="103" spans="1:14" x14ac:dyDescent="0.25">
      <c r="A103" s="221">
        <v>44142</v>
      </c>
      <c r="B103" s="222" t="s">
        <v>69</v>
      </c>
      <c r="C103" s="222" t="s">
        <v>68</v>
      </c>
      <c r="D103" s="222" t="s">
        <v>95</v>
      </c>
      <c r="E103" s="282">
        <v>2000</v>
      </c>
      <c r="F103" s="679">
        <v>3665</v>
      </c>
      <c r="G103" s="611">
        <f t="shared" si="1"/>
        <v>0.54570259208731242</v>
      </c>
      <c r="H103" s="688" t="s">
        <v>72</v>
      </c>
      <c r="I103" s="260" t="s">
        <v>18</v>
      </c>
      <c r="J103" s="345" t="s">
        <v>310</v>
      </c>
      <c r="K103" s="259" t="s">
        <v>74</v>
      </c>
      <c r="L103" s="259" t="s">
        <v>63</v>
      </c>
      <c r="M103" s="570"/>
      <c r="N103" s="214"/>
    </row>
    <row r="104" spans="1:14" ht="15.75" customHeight="1" x14ac:dyDescent="0.25">
      <c r="A104" s="221">
        <v>44142</v>
      </c>
      <c r="B104" s="222" t="s">
        <v>409</v>
      </c>
      <c r="C104" s="222" t="s">
        <v>115</v>
      </c>
      <c r="D104" s="222" t="s">
        <v>95</v>
      </c>
      <c r="E104" s="282">
        <v>7000</v>
      </c>
      <c r="F104" s="679">
        <v>3665</v>
      </c>
      <c r="G104" s="611">
        <f t="shared" si="1"/>
        <v>1.9099590723055935</v>
      </c>
      <c r="H104" s="688" t="s">
        <v>72</v>
      </c>
      <c r="I104" s="260" t="s">
        <v>18</v>
      </c>
      <c r="J104" s="311" t="s">
        <v>332</v>
      </c>
      <c r="K104" s="259" t="s">
        <v>74</v>
      </c>
      <c r="L104" s="259" t="s">
        <v>63</v>
      </c>
      <c r="M104" s="570"/>
      <c r="N104" s="214"/>
    </row>
    <row r="105" spans="1:14" x14ac:dyDescent="0.25">
      <c r="A105" s="221">
        <v>44142</v>
      </c>
      <c r="B105" s="222" t="s">
        <v>313</v>
      </c>
      <c r="C105" s="222" t="s">
        <v>68</v>
      </c>
      <c r="D105" s="222" t="s">
        <v>95</v>
      </c>
      <c r="E105" s="282">
        <v>40000</v>
      </c>
      <c r="F105" s="679">
        <v>3665</v>
      </c>
      <c r="G105" s="611">
        <f t="shared" si="1"/>
        <v>10.914051841746248</v>
      </c>
      <c r="H105" s="688" t="s">
        <v>72</v>
      </c>
      <c r="I105" s="260" t="s">
        <v>18</v>
      </c>
      <c r="J105" s="311" t="s">
        <v>333</v>
      </c>
      <c r="K105" s="259" t="s">
        <v>74</v>
      </c>
      <c r="L105" s="259" t="s">
        <v>63</v>
      </c>
      <c r="M105" s="570"/>
      <c r="N105" s="214"/>
    </row>
    <row r="106" spans="1:14" x14ac:dyDescent="0.25">
      <c r="A106" s="221">
        <v>44144</v>
      </c>
      <c r="B106" s="222" t="s">
        <v>69</v>
      </c>
      <c r="C106" s="222" t="s">
        <v>68</v>
      </c>
      <c r="D106" s="222" t="s">
        <v>95</v>
      </c>
      <c r="E106" s="282">
        <v>9000</v>
      </c>
      <c r="F106" s="679">
        <v>3665</v>
      </c>
      <c r="G106" s="611">
        <f t="shared" si="1"/>
        <v>2.4556616643929057</v>
      </c>
      <c r="H106" s="188" t="s">
        <v>72</v>
      </c>
      <c r="I106" s="260" t="s">
        <v>18</v>
      </c>
      <c r="J106" s="311" t="s">
        <v>224</v>
      </c>
      <c r="K106" s="259" t="s">
        <v>74</v>
      </c>
      <c r="L106" s="259" t="s">
        <v>63</v>
      </c>
      <c r="M106" s="570"/>
      <c r="N106" s="214"/>
    </row>
    <row r="107" spans="1:14" x14ac:dyDescent="0.25">
      <c r="A107" s="221">
        <v>44144</v>
      </c>
      <c r="B107" s="222" t="s">
        <v>69</v>
      </c>
      <c r="C107" s="222" t="s">
        <v>68</v>
      </c>
      <c r="D107" s="222" t="s">
        <v>95</v>
      </c>
      <c r="E107" s="282">
        <v>8000</v>
      </c>
      <c r="F107" s="679">
        <v>3665</v>
      </c>
      <c r="G107" s="611">
        <f t="shared" si="1"/>
        <v>2.1828103683492497</v>
      </c>
      <c r="H107" s="188" t="s">
        <v>72</v>
      </c>
      <c r="I107" s="260" t="s">
        <v>18</v>
      </c>
      <c r="J107" s="311" t="s">
        <v>224</v>
      </c>
      <c r="K107" s="259" t="s">
        <v>74</v>
      </c>
      <c r="L107" s="259" t="s">
        <v>63</v>
      </c>
      <c r="M107" s="570"/>
      <c r="N107" s="214"/>
    </row>
    <row r="108" spans="1:14" x14ac:dyDescent="0.25">
      <c r="A108" s="221">
        <v>44144</v>
      </c>
      <c r="B108" s="222" t="s">
        <v>69</v>
      </c>
      <c r="C108" s="222" t="s">
        <v>68</v>
      </c>
      <c r="D108" s="222" t="s">
        <v>95</v>
      </c>
      <c r="E108" s="232">
        <v>9000</v>
      </c>
      <c r="F108" s="679">
        <v>3665</v>
      </c>
      <c r="G108" s="611">
        <f t="shared" si="1"/>
        <v>2.4556616643929057</v>
      </c>
      <c r="H108" s="188" t="s">
        <v>72</v>
      </c>
      <c r="I108" s="260" t="s">
        <v>18</v>
      </c>
      <c r="J108" s="311" t="s">
        <v>224</v>
      </c>
      <c r="K108" s="259" t="s">
        <v>74</v>
      </c>
      <c r="L108" s="259" t="s">
        <v>63</v>
      </c>
      <c r="M108" s="570"/>
      <c r="N108" s="214"/>
    </row>
    <row r="109" spans="1:14" x14ac:dyDescent="0.25">
      <c r="A109" s="221">
        <v>44144</v>
      </c>
      <c r="B109" s="222" t="s">
        <v>69</v>
      </c>
      <c r="C109" s="222" t="s">
        <v>68</v>
      </c>
      <c r="D109" s="222" t="s">
        <v>95</v>
      </c>
      <c r="E109" s="511">
        <v>10000</v>
      </c>
      <c r="F109" s="679">
        <v>3665</v>
      </c>
      <c r="G109" s="611">
        <f t="shared" si="1"/>
        <v>2.7285129604365621</v>
      </c>
      <c r="H109" s="188" t="s">
        <v>72</v>
      </c>
      <c r="I109" s="260" t="s">
        <v>18</v>
      </c>
      <c r="J109" s="311" t="s">
        <v>224</v>
      </c>
      <c r="K109" s="259" t="s">
        <v>74</v>
      </c>
      <c r="L109" s="259" t="s">
        <v>63</v>
      </c>
      <c r="M109" s="570"/>
      <c r="N109" s="214"/>
    </row>
    <row r="110" spans="1:14" x14ac:dyDescent="0.25">
      <c r="A110" s="221">
        <v>44144</v>
      </c>
      <c r="B110" s="222" t="s">
        <v>100</v>
      </c>
      <c r="C110" s="222" t="s">
        <v>100</v>
      </c>
      <c r="D110" s="222" t="s">
        <v>95</v>
      </c>
      <c r="E110" s="277">
        <v>3000</v>
      </c>
      <c r="F110" s="679">
        <v>3665</v>
      </c>
      <c r="G110" s="611">
        <f t="shared" si="1"/>
        <v>0.81855388813096863</v>
      </c>
      <c r="H110" s="188" t="s">
        <v>72</v>
      </c>
      <c r="I110" s="260" t="s">
        <v>18</v>
      </c>
      <c r="J110" s="311" t="s">
        <v>224</v>
      </c>
      <c r="K110" s="259" t="s">
        <v>74</v>
      </c>
      <c r="L110" s="259" t="s">
        <v>63</v>
      </c>
      <c r="M110" s="570"/>
      <c r="N110" s="214"/>
    </row>
    <row r="111" spans="1:14" x14ac:dyDescent="0.25">
      <c r="A111" s="221">
        <v>44144</v>
      </c>
      <c r="B111" s="222" t="s">
        <v>100</v>
      </c>
      <c r="C111" s="222" t="s">
        <v>100</v>
      </c>
      <c r="D111" s="222" t="s">
        <v>95</v>
      </c>
      <c r="E111" s="211">
        <v>3000</v>
      </c>
      <c r="F111" s="679">
        <v>3665</v>
      </c>
      <c r="G111" s="611">
        <f t="shared" si="1"/>
        <v>0.81855388813096863</v>
      </c>
      <c r="H111" s="188" t="s">
        <v>72</v>
      </c>
      <c r="I111" s="260" t="s">
        <v>18</v>
      </c>
      <c r="J111" s="311" t="s">
        <v>224</v>
      </c>
      <c r="K111" s="259" t="s">
        <v>74</v>
      </c>
      <c r="L111" s="259" t="s">
        <v>63</v>
      </c>
      <c r="M111" s="570"/>
      <c r="N111" s="214"/>
    </row>
    <row r="112" spans="1:14" x14ac:dyDescent="0.25">
      <c r="A112" s="221">
        <v>44144</v>
      </c>
      <c r="B112" s="222" t="s">
        <v>100</v>
      </c>
      <c r="C112" s="222" t="s">
        <v>100</v>
      </c>
      <c r="D112" s="222" t="s">
        <v>95</v>
      </c>
      <c r="E112" s="282">
        <v>5000</v>
      </c>
      <c r="F112" s="679">
        <v>3665</v>
      </c>
      <c r="G112" s="611">
        <f t="shared" si="1"/>
        <v>1.3642564802182811</v>
      </c>
      <c r="H112" s="188" t="s">
        <v>72</v>
      </c>
      <c r="I112" s="260" t="s">
        <v>18</v>
      </c>
      <c r="J112" s="311" t="s">
        <v>224</v>
      </c>
      <c r="K112" s="259" t="s">
        <v>74</v>
      </c>
      <c r="L112" s="259" t="s">
        <v>63</v>
      </c>
      <c r="M112" s="570"/>
      <c r="N112" s="214"/>
    </row>
    <row r="113" spans="1:14" x14ac:dyDescent="0.25">
      <c r="A113" s="221">
        <v>44144</v>
      </c>
      <c r="B113" s="222" t="s">
        <v>100</v>
      </c>
      <c r="C113" s="222" t="s">
        <v>100</v>
      </c>
      <c r="D113" s="222" t="s">
        <v>95</v>
      </c>
      <c r="E113" s="211">
        <v>3000</v>
      </c>
      <c r="F113" s="679">
        <v>3665</v>
      </c>
      <c r="G113" s="611">
        <f t="shared" si="1"/>
        <v>0.81855388813096863</v>
      </c>
      <c r="H113" s="188" t="s">
        <v>72</v>
      </c>
      <c r="I113" s="260" t="s">
        <v>18</v>
      </c>
      <c r="J113" s="311" t="s">
        <v>224</v>
      </c>
      <c r="K113" s="259" t="s">
        <v>74</v>
      </c>
      <c r="L113" s="259" t="s">
        <v>63</v>
      </c>
      <c r="M113" s="570"/>
      <c r="N113" s="214"/>
    </row>
    <row r="114" spans="1:14" x14ac:dyDescent="0.25">
      <c r="A114" s="264">
        <v>44144</v>
      </c>
      <c r="B114" s="222" t="s">
        <v>69</v>
      </c>
      <c r="C114" s="222" t="s">
        <v>68</v>
      </c>
      <c r="D114" s="307" t="s">
        <v>95</v>
      </c>
      <c r="E114" s="232">
        <v>7000</v>
      </c>
      <c r="F114" s="679">
        <v>3665</v>
      </c>
      <c r="G114" s="611">
        <f t="shared" si="1"/>
        <v>1.9099590723055935</v>
      </c>
      <c r="H114" s="188" t="s">
        <v>71</v>
      </c>
      <c r="I114" s="260" t="s">
        <v>18</v>
      </c>
      <c r="J114" s="463" t="s">
        <v>229</v>
      </c>
      <c r="K114" s="259" t="s">
        <v>74</v>
      </c>
      <c r="L114" s="259" t="s">
        <v>63</v>
      </c>
      <c r="M114" s="570"/>
      <c r="N114" s="214"/>
    </row>
    <row r="115" spans="1:14" x14ac:dyDescent="0.25">
      <c r="A115" s="264">
        <v>44144</v>
      </c>
      <c r="B115" s="222" t="s">
        <v>69</v>
      </c>
      <c r="C115" s="222" t="s">
        <v>68</v>
      </c>
      <c r="D115" s="307" t="s">
        <v>95</v>
      </c>
      <c r="E115" s="232">
        <v>8000</v>
      </c>
      <c r="F115" s="679">
        <v>3665</v>
      </c>
      <c r="G115" s="611">
        <f t="shared" si="1"/>
        <v>2.1828103683492497</v>
      </c>
      <c r="H115" s="188" t="s">
        <v>71</v>
      </c>
      <c r="I115" s="260" t="s">
        <v>18</v>
      </c>
      <c r="J115" s="463" t="s">
        <v>229</v>
      </c>
      <c r="K115" s="259" t="s">
        <v>74</v>
      </c>
      <c r="L115" s="259" t="s">
        <v>63</v>
      </c>
      <c r="M115" s="570"/>
      <c r="N115" s="214"/>
    </row>
    <row r="116" spans="1:14" x14ac:dyDescent="0.25">
      <c r="A116" s="264">
        <v>44144</v>
      </c>
      <c r="B116" s="222" t="s">
        <v>69</v>
      </c>
      <c r="C116" s="222" t="s">
        <v>68</v>
      </c>
      <c r="D116" s="307" t="s">
        <v>95</v>
      </c>
      <c r="E116" s="675">
        <v>11000</v>
      </c>
      <c r="F116" s="679">
        <v>3665</v>
      </c>
      <c r="G116" s="611">
        <f t="shared" si="1"/>
        <v>3.0013642564802181</v>
      </c>
      <c r="H116" s="188" t="s">
        <v>71</v>
      </c>
      <c r="I116" s="260" t="s">
        <v>18</v>
      </c>
      <c r="J116" s="463" t="s">
        <v>229</v>
      </c>
      <c r="K116" s="259" t="s">
        <v>74</v>
      </c>
      <c r="L116" s="259" t="s">
        <v>63</v>
      </c>
      <c r="M116" s="570"/>
      <c r="N116" s="214"/>
    </row>
    <row r="117" spans="1:14" x14ac:dyDescent="0.25">
      <c r="A117" s="264">
        <v>44144</v>
      </c>
      <c r="B117" s="222" t="s">
        <v>69</v>
      </c>
      <c r="C117" s="222" t="s">
        <v>68</v>
      </c>
      <c r="D117" s="307" t="s">
        <v>95</v>
      </c>
      <c r="E117" s="232">
        <v>12000</v>
      </c>
      <c r="F117" s="679">
        <v>3665</v>
      </c>
      <c r="G117" s="611">
        <f t="shared" si="1"/>
        <v>3.2742155525238745</v>
      </c>
      <c r="H117" s="188" t="s">
        <v>71</v>
      </c>
      <c r="I117" s="260" t="s">
        <v>18</v>
      </c>
      <c r="J117" s="463" t="s">
        <v>229</v>
      </c>
      <c r="K117" s="259" t="s">
        <v>74</v>
      </c>
      <c r="L117" s="259" t="s">
        <v>63</v>
      </c>
      <c r="M117" s="570"/>
      <c r="N117" s="214"/>
    </row>
    <row r="118" spans="1:14" x14ac:dyDescent="0.25">
      <c r="A118" s="264">
        <v>44144</v>
      </c>
      <c r="B118" s="222" t="s">
        <v>100</v>
      </c>
      <c r="C118" s="222" t="s">
        <v>100</v>
      </c>
      <c r="D118" s="307" t="s">
        <v>95</v>
      </c>
      <c r="E118" s="277">
        <v>6500</v>
      </c>
      <c r="F118" s="679">
        <v>3665</v>
      </c>
      <c r="G118" s="611">
        <f t="shared" si="1"/>
        <v>1.7735334242837653</v>
      </c>
      <c r="H118" s="188" t="s">
        <v>71</v>
      </c>
      <c r="I118" s="260" t="s">
        <v>18</v>
      </c>
      <c r="J118" s="463" t="s">
        <v>229</v>
      </c>
      <c r="K118" s="259" t="s">
        <v>74</v>
      </c>
      <c r="L118" s="259" t="s">
        <v>63</v>
      </c>
      <c r="M118" s="570"/>
      <c r="N118" s="214"/>
    </row>
    <row r="119" spans="1:14" x14ac:dyDescent="0.25">
      <c r="A119" s="264">
        <v>44144</v>
      </c>
      <c r="B119" s="222" t="s">
        <v>100</v>
      </c>
      <c r="C119" s="222" t="s">
        <v>100</v>
      </c>
      <c r="D119" s="307" t="s">
        <v>95</v>
      </c>
      <c r="E119" s="234">
        <v>1500</v>
      </c>
      <c r="F119" s="679">
        <v>3665</v>
      </c>
      <c r="G119" s="611">
        <f t="shared" si="1"/>
        <v>0.40927694406548432</v>
      </c>
      <c r="H119" s="188" t="s">
        <v>71</v>
      </c>
      <c r="I119" s="260" t="s">
        <v>18</v>
      </c>
      <c r="J119" s="463" t="s">
        <v>229</v>
      </c>
      <c r="K119" s="259" t="s">
        <v>74</v>
      </c>
      <c r="L119" s="259" t="s">
        <v>63</v>
      </c>
      <c r="M119" s="570"/>
      <c r="N119" s="214"/>
    </row>
    <row r="120" spans="1:14" x14ac:dyDescent="0.25">
      <c r="A120" s="264">
        <v>44144</v>
      </c>
      <c r="B120" s="222" t="s">
        <v>100</v>
      </c>
      <c r="C120" s="222" t="s">
        <v>100</v>
      </c>
      <c r="D120" s="307" t="s">
        <v>95</v>
      </c>
      <c r="E120" s="211">
        <v>2000</v>
      </c>
      <c r="F120" s="679">
        <v>3665</v>
      </c>
      <c r="G120" s="611">
        <f t="shared" si="1"/>
        <v>0.54570259208731242</v>
      </c>
      <c r="H120" s="188" t="s">
        <v>71</v>
      </c>
      <c r="I120" s="260" t="s">
        <v>18</v>
      </c>
      <c r="J120" s="463" t="s">
        <v>229</v>
      </c>
      <c r="K120" s="259" t="s">
        <v>74</v>
      </c>
      <c r="L120" s="259" t="s">
        <v>63</v>
      </c>
      <c r="M120" s="570"/>
      <c r="N120" s="214"/>
    </row>
    <row r="121" spans="1:14" x14ac:dyDescent="0.25">
      <c r="A121" s="221">
        <v>44145</v>
      </c>
      <c r="B121" s="222" t="s">
        <v>69</v>
      </c>
      <c r="C121" s="220" t="s">
        <v>68</v>
      </c>
      <c r="D121" s="220" t="s">
        <v>95</v>
      </c>
      <c r="E121" s="211">
        <v>5000</v>
      </c>
      <c r="F121" s="679">
        <v>3665</v>
      </c>
      <c r="G121" s="611">
        <f t="shared" si="1"/>
        <v>1.3642564802182811</v>
      </c>
      <c r="H121" s="565" t="s">
        <v>72</v>
      </c>
      <c r="I121" s="260" t="s">
        <v>18</v>
      </c>
      <c r="J121" s="311" t="s">
        <v>233</v>
      </c>
      <c r="K121" s="259" t="s">
        <v>74</v>
      </c>
      <c r="L121" s="259" t="s">
        <v>63</v>
      </c>
      <c r="M121" s="570"/>
      <c r="N121" s="214"/>
    </row>
    <row r="122" spans="1:14" x14ac:dyDescent="0.25">
      <c r="A122" s="221">
        <v>44145</v>
      </c>
      <c r="B122" s="222" t="s">
        <v>69</v>
      </c>
      <c r="C122" s="220" t="s">
        <v>68</v>
      </c>
      <c r="D122" s="220" t="s">
        <v>95</v>
      </c>
      <c r="E122" s="232">
        <v>13000</v>
      </c>
      <c r="F122" s="679">
        <v>3665</v>
      </c>
      <c r="G122" s="611">
        <f t="shared" si="1"/>
        <v>3.5470668485675305</v>
      </c>
      <c r="H122" s="565" t="s">
        <v>72</v>
      </c>
      <c r="I122" s="260" t="s">
        <v>18</v>
      </c>
      <c r="J122" s="311" t="s">
        <v>233</v>
      </c>
      <c r="K122" s="259" t="s">
        <v>74</v>
      </c>
      <c r="L122" s="259" t="s">
        <v>63</v>
      </c>
      <c r="M122" s="570"/>
      <c r="N122" s="214"/>
    </row>
    <row r="123" spans="1:14" x14ac:dyDescent="0.25">
      <c r="A123" s="221">
        <v>44145</v>
      </c>
      <c r="B123" s="222" t="s">
        <v>69</v>
      </c>
      <c r="C123" s="220" t="s">
        <v>68</v>
      </c>
      <c r="D123" s="220" t="s">
        <v>95</v>
      </c>
      <c r="E123" s="211">
        <v>10000</v>
      </c>
      <c r="F123" s="679">
        <v>3665</v>
      </c>
      <c r="G123" s="611">
        <f t="shared" si="1"/>
        <v>2.7285129604365621</v>
      </c>
      <c r="H123" s="565" t="s">
        <v>72</v>
      </c>
      <c r="I123" s="260" t="s">
        <v>18</v>
      </c>
      <c r="J123" s="311" t="s">
        <v>233</v>
      </c>
      <c r="K123" s="259" t="s">
        <v>74</v>
      </c>
      <c r="L123" s="259" t="s">
        <v>63</v>
      </c>
      <c r="M123" s="570"/>
      <c r="N123" s="214"/>
    </row>
    <row r="124" spans="1:14" x14ac:dyDescent="0.25">
      <c r="A124" s="221">
        <v>44145</v>
      </c>
      <c r="B124" s="222" t="s">
        <v>69</v>
      </c>
      <c r="C124" s="220" t="s">
        <v>68</v>
      </c>
      <c r="D124" s="220" t="s">
        <v>95</v>
      </c>
      <c r="E124" s="231">
        <v>6000</v>
      </c>
      <c r="F124" s="679">
        <v>3665</v>
      </c>
      <c r="G124" s="611">
        <f t="shared" si="1"/>
        <v>1.6371077762619373</v>
      </c>
      <c r="H124" s="565" t="s">
        <v>72</v>
      </c>
      <c r="I124" s="260" t="s">
        <v>18</v>
      </c>
      <c r="J124" s="311" t="s">
        <v>233</v>
      </c>
      <c r="K124" s="259" t="s">
        <v>74</v>
      </c>
      <c r="L124" s="259" t="s">
        <v>63</v>
      </c>
      <c r="M124" s="570"/>
      <c r="N124" s="214"/>
    </row>
    <row r="125" spans="1:14" x14ac:dyDescent="0.25">
      <c r="A125" s="221">
        <v>44145</v>
      </c>
      <c r="B125" s="222" t="s">
        <v>100</v>
      </c>
      <c r="C125" s="265" t="s">
        <v>68</v>
      </c>
      <c r="D125" s="359" t="s">
        <v>95</v>
      </c>
      <c r="E125" s="231">
        <v>7000</v>
      </c>
      <c r="F125" s="679">
        <v>3665</v>
      </c>
      <c r="G125" s="611">
        <f t="shared" si="1"/>
        <v>1.9099590723055935</v>
      </c>
      <c r="H125" s="565" t="s">
        <v>72</v>
      </c>
      <c r="I125" s="260" t="s">
        <v>18</v>
      </c>
      <c r="J125" s="311" t="s">
        <v>233</v>
      </c>
      <c r="K125" s="259" t="s">
        <v>74</v>
      </c>
      <c r="L125" s="259" t="s">
        <v>63</v>
      </c>
      <c r="M125" s="570"/>
      <c r="N125" s="214"/>
    </row>
    <row r="126" spans="1:14" x14ac:dyDescent="0.25">
      <c r="A126" s="221">
        <v>44145</v>
      </c>
      <c r="B126" s="222" t="s">
        <v>100</v>
      </c>
      <c r="C126" s="265" t="s">
        <v>68</v>
      </c>
      <c r="D126" s="359" t="s">
        <v>95</v>
      </c>
      <c r="E126" s="211">
        <v>3000</v>
      </c>
      <c r="F126" s="679">
        <v>3665</v>
      </c>
      <c r="G126" s="611">
        <f t="shared" si="1"/>
        <v>0.81855388813096863</v>
      </c>
      <c r="H126" s="565" t="s">
        <v>72</v>
      </c>
      <c r="I126" s="260" t="s">
        <v>18</v>
      </c>
      <c r="J126" s="311" t="s">
        <v>233</v>
      </c>
      <c r="K126" s="259" t="s">
        <v>74</v>
      </c>
      <c r="L126" s="259" t="s">
        <v>63</v>
      </c>
      <c r="M126" s="570"/>
      <c r="N126" s="214"/>
    </row>
    <row r="127" spans="1:14" x14ac:dyDescent="0.25">
      <c r="A127" s="264">
        <v>44145</v>
      </c>
      <c r="B127" s="222" t="s">
        <v>69</v>
      </c>
      <c r="C127" s="222" t="s">
        <v>68</v>
      </c>
      <c r="D127" s="222" t="s">
        <v>95</v>
      </c>
      <c r="E127" s="234">
        <v>7000</v>
      </c>
      <c r="F127" s="679">
        <v>3665</v>
      </c>
      <c r="G127" s="611">
        <f t="shared" si="1"/>
        <v>1.9099590723055935</v>
      </c>
      <c r="H127" s="565" t="s">
        <v>71</v>
      </c>
      <c r="I127" s="260" t="s">
        <v>18</v>
      </c>
      <c r="J127" s="463" t="s">
        <v>251</v>
      </c>
      <c r="K127" s="259" t="s">
        <v>74</v>
      </c>
      <c r="L127" s="259" t="s">
        <v>63</v>
      </c>
      <c r="M127" s="570"/>
      <c r="N127" s="214"/>
    </row>
    <row r="128" spans="1:14" x14ac:dyDescent="0.25">
      <c r="A128" s="264">
        <v>44145</v>
      </c>
      <c r="B128" s="222" t="s">
        <v>69</v>
      </c>
      <c r="C128" s="222" t="s">
        <v>68</v>
      </c>
      <c r="D128" s="222" t="s">
        <v>95</v>
      </c>
      <c r="E128" s="211">
        <v>12000</v>
      </c>
      <c r="F128" s="679">
        <v>3665</v>
      </c>
      <c r="G128" s="611">
        <f t="shared" si="1"/>
        <v>3.2742155525238745</v>
      </c>
      <c r="H128" s="565" t="s">
        <v>71</v>
      </c>
      <c r="I128" s="260" t="s">
        <v>18</v>
      </c>
      <c r="J128" s="463" t="s">
        <v>251</v>
      </c>
      <c r="K128" s="259" t="s">
        <v>74</v>
      </c>
      <c r="L128" s="259" t="s">
        <v>63</v>
      </c>
      <c r="M128" s="570"/>
      <c r="N128" s="214"/>
    </row>
    <row r="129" spans="1:14" x14ac:dyDescent="0.25">
      <c r="A129" s="264">
        <v>44145</v>
      </c>
      <c r="B129" s="222" t="s">
        <v>69</v>
      </c>
      <c r="C129" s="222" t="s">
        <v>68</v>
      </c>
      <c r="D129" s="222" t="s">
        <v>95</v>
      </c>
      <c r="E129" s="211">
        <v>10000</v>
      </c>
      <c r="F129" s="679">
        <v>3665</v>
      </c>
      <c r="G129" s="611">
        <f t="shared" si="1"/>
        <v>2.7285129604365621</v>
      </c>
      <c r="H129" s="565" t="s">
        <v>71</v>
      </c>
      <c r="I129" s="260" t="s">
        <v>18</v>
      </c>
      <c r="J129" s="463" t="s">
        <v>251</v>
      </c>
      <c r="K129" s="259" t="s">
        <v>74</v>
      </c>
      <c r="L129" s="259" t="s">
        <v>63</v>
      </c>
      <c r="M129" s="570"/>
      <c r="N129" s="214"/>
    </row>
    <row r="130" spans="1:14" x14ac:dyDescent="0.25">
      <c r="A130" s="264">
        <v>44145</v>
      </c>
      <c r="B130" s="222" t="s">
        <v>69</v>
      </c>
      <c r="C130" s="222" t="s">
        <v>68</v>
      </c>
      <c r="D130" s="222" t="s">
        <v>95</v>
      </c>
      <c r="E130" s="294">
        <v>11000</v>
      </c>
      <c r="F130" s="679">
        <v>3665</v>
      </c>
      <c r="G130" s="611">
        <f t="shared" si="1"/>
        <v>3.0013642564802181</v>
      </c>
      <c r="H130" s="565" t="s">
        <v>71</v>
      </c>
      <c r="I130" s="260" t="s">
        <v>18</v>
      </c>
      <c r="J130" s="463" t="s">
        <v>251</v>
      </c>
      <c r="K130" s="259" t="s">
        <v>74</v>
      </c>
      <c r="L130" s="259" t="s">
        <v>63</v>
      </c>
      <c r="M130" s="570"/>
      <c r="N130" s="214"/>
    </row>
    <row r="131" spans="1:14" x14ac:dyDescent="0.25">
      <c r="A131" s="264">
        <v>44145</v>
      </c>
      <c r="B131" s="222" t="s">
        <v>100</v>
      </c>
      <c r="C131" s="222" t="s">
        <v>100</v>
      </c>
      <c r="D131" s="222" t="s">
        <v>95</v>
      </c>
      <c r="E131" s="231">
        <v>6000</v>
      </c>
      <c r="F131" s="679">
        <v>3665</v>
      </c>
      <c r="G131" s="611">
        <f t="shared" si="1"/>
        <v>1.6371077762619373</v>
      </c>
      <c r="H131" s="565" t="s">
        <v>71</v>
      </c>
      <c r="I131" s="260" t="s">
        <v>18</v>
      </c>
      <c r="J131" s="463" t="s">
        <v>251</v>
      </c>
      <c r="K131" s="259" t="s">
        <v>74</v>
      </c>
      <c r="L131" s="259" t="s">
        <v>63</v>
      </c>
      <c r="M131" s="570"/>
      <c r="N131" s="214"/>
    </row>
    <row r="132" spans="1:14" x14ac:dyDescent="0.25">
      <c r="A132" s="264">
        <v>44145</v>
      </c>
      <c r="B132" s="222" t="s">
        <v>100</v>
      </c>
      <c r="C132" s="222" t="s">
        <v>100</v>
      </c>
      <c r="D132" s="222" t="s">
        <v>95</v>
      </c>
      <c r="E132" s="211">
        <v>3000</v>
      </c>
      <c r="F132" s="679">
        <v>3665</v>
      </c>
      <c r="G132" s="611">
        <f t="shared" si="1"/>
        <v>0.81855388813096863</v>
      </c>
      <c r="H132" s="565" t="s">
        <v>71</v>
      </c>
      <c r="I132" s="260" t="s">
        <v>18</v>
      </c>
      <c r="J132" s="463" t="s">
        <v>251</v>
      </c>
      <c r="K132" s="259" t="s">
        <v>74</v>
      </c>
      <c r="L132" s="259" t="s">
        <v>63</v>
      </c>
      <c r="M132" s="570"/>
      <c r="N132" s="214"/>
    </row>
    <row r="133" spans="1:14" x14ac:dyDescent="0.25">
      <c r="A133" s="221">
        <v>44145</v>
      </c>
      <c r="B133" s="222" t="s">
        <v>69</v>
      </c>
      <c r="C133" s="676" t="s">
        <v>68</v>
      </c>
      <c r="D133" s="676" t="s">
        <v>14</v>
      </c>
      <c r="E133" s="678">
        <v>4000</v>
      </c>
      <c r="F133" s="679">
        <v>3665</v>
      </c>
      <c r="G133" s="611">
        <f t="shared" ref="G133:G159" si="2">E133/F133</f>
        <v>1.0914051841746248</v>
      </c>
      <c r="H133" s="565" t="s">
        <v>42</v>
      </c>
      <c r="I133" s="260" t="s">
        <v>18</v>
      </c>
      <c r="J133" s="259" t="s">
        <v>238</v>
      </c>
      <c r="K133" s="259" t="s">
        <v>74</v>
      </c>
      <c r="L133" s="259" t="s">
        <v>63</v>
      </c>
      <c r="M133" s="570"/>
      <c r="N133" s="214"/>
    </row>
    <row r="134" spans="1:14" x14ac:dyDescent="0.25">
      <c r="A134" s="221">
        <v>44145</v>
      </c>
      <c r="B134" s="222" t="s">
        <v>69</v>
      </c>
      <c r="C134" s="676" t="s">
        <v>68</v>
      </c>
      <c r="D134" s="676" t="s">
        <v>14</v>
      </c>
      <c r="E134" s="684">
        <v>5000</v>
      </c>
      <c r="F134" s="679">
        <v>3665</v>
      </c>
      <c r="G134" s="611">
        <f t="shared" si="2"/>
        <v>1.3642564802182811</v>
      </c>
      <c r="H134" s="565" t="s">
        <v>42</v>
      </c>
      <c r="I134" s="260" t="s">
        <v>18</v>
      </c>
      <c r="J134" s="259" t="s">
        <v>238</v>
      </c>
      <c r="K134" s="259" t="s">
        <v>74</v>
      </c>
      <c r="L134" s="259" t="s">
        <v>63</v>
      </c>
      <c r="M134" s="570"/>
      <c r="N134" s="214"/>
    </row>
    <row r="135" spans="1:14" x14ac:dyDescent="0.25">
      <c r="A135" s="221">
        <v>44145</v>
      </c>
      <c r="B135" s="222" t="s">
        <v>69</v>
      </c>
      <c r="C135" s="676" t="s">
        <v>68</v>
      </c>
      <c r="D135" s="676" t="s">
        <v>14</v>
      </c>
      <c r="E135" s="698">
        <v>1000</v>
      </c>
      <c r="F135" s="679">
        <v>3665</v>
      </c>
      <c r="G135" s="611">
        <f t="shared" si="2"/>
        <v>0.27285129604365621</v>
      </c>
      <c r="H135" s="565" t="s">
        <v>42</v>
      </c>
      <c r="I135" s="260" t="s">
        <v>18</v>
      </c>
      <c r="J135" s="259" t="s">
        <v>238</v>
      </c>
      <c r="K135" s="259" t="s">
        <v>74</v>
      </c>
      <c r="L135" s="259" t="s">
        <v>63</v>
      </c>
      <c r="M135" s="570"/>
      <c r="N135" s="214"/>
    </row>
    <row r="136" spans="1:14" x14ac:dyDescent="0.25">
      <c r="A136" s="221">
        <v>44145</v>
      </c>
      <c r="B136" s="222" t="s">
        <v>69</v>
      </c>
      <c r="C136" s="676" t="s">
        <v>68</v>
      </c>
      <c r="D136" s="676" t="s">
        <v>14</v>
      </c>
      <c r="E136" s="526">
        <v>6000</v>
      </c>
      <c r="F136" s="679">
        <v>3665</v>
      </c>
      <c r="G136" s="611">
        <f t="shared" si="2"/>
        <v>1.6371077762619373</v>
      </c>
      <c r="H136" s="565" t="s">
        <v>42</v>
      </c>
      <c r="I136" s="260" t="s">
        <v>18</v>
      </c>
      <c r="J136" s="259" t="s">
        <v>238</v>
      </c>
      <c r="K136" s="259" t="s">
        <v>74</v>
      </c>
      <c r="L136" s="259" t="s">
        <v>63</v>
      </c>
      <c r="M136" s="570"/>
      <c r="N136" s="214"/>
    </row>
    <row r="137" spans="1:14" x14ac:dyDescent="0.25">
      <c r="A137" s="474">
        <v>44145</v>
      </c>
      <c r="B137" s="222" t="s">
        <v>117</v>
      </c>
      <c r="C137" s="26" t="s">
        <v>107</v>
      </c>
      <c r="D137" s="26" t="s">
        <v>14</v>
      </c>
      <c r="E137" s="235">
        <v>20000</v>
      </c>
      <c r="F137" s="679">
        <v>3665</v>
      </c>
      <c r="G137" s="611">
        <f t="shared" si="2"/>
        <v>5.4570259208731242</v>
      </c>
      <c r="H137" s="565" t="s">
        <v>42</v>
      </c>
      <c r="I137" s="260" t="s">
        <v>18</v>
      </c>
      <c r="J137" s="312" t="s">
        <v>243</v>
      </c>
      <c r="K137" s="259" t="s">
        <v>74</v>
      </c>
      <c r="L137" s="259" t="s">
        <v>63</v>
      </c>
      <c r="M137" s="570"/>
      <c r="N137" s="214"/>
    </row>
    <row r="138" spans="1:14" x14ac:dyDescent="0.25">
      <c r="A138" s="474">
        <v>44145</v>
      </c>
      <c r="B138" s="222" t="s">
        <v>118</v>
      </c>
      <c r="C138" s="26" t="s">
        <v>107</v>
      </c>
      <c r="D138" s="26" t="s">
        <v>53</v>
      </c>
      <c r="E138" s="235">
        <v>20000</v>
      </c>
      <c r="F138" s="679">
        <v>3665</v>
      </c>
      <c r="G138" s="611">
        <f t="shared" si="2"/>
        <v>5.4570259208731242</v>
      </c>
      <c r="H138" s="565" t="s">
        <v>54</v>
      </c>
      <c r="I138" s="260" t="s">
        <v>18</v>
      </c>
      <c r="J138" s="312" t="s">
        <v>243</v>
      </c>
      <c r="K138" s="259" t="s">
        <v>74</v>
      </c>
      <c r="L138" s="259" t="s">
        <v>63</v>
      </c>
      <c r="M138" s="563"/>
      <c r="N138" s="214"/>
    </row>
    <row r="139" spans="1:14" x14ac:dyDescent="0.25">
      <c r="A139" s="474">
        <v>44145</v>
      </c>
      <c r="B139" s="222" t="s">
        <v>119</v>
      </c>
      <c r="C139" s="26" t="s">
        <v>107</v>
      </c>
      <c r="D139" s="26" t="s">
        <v>53</v>
      </c>
      <c r="E139" s="235">
        <v>20000</v>
      </c>
      <c r="F139" s="679">
        <v>3665</v>
      </c>
      <c r="G139" s="611">
        <f t="shared" si="2"/>
        <v>5.4570259208731242</v>
      </c>
      <c r="H139" s="565" t="s">
        <v>105</v>
      </c>
      <c r="I139" s="260" t="s">
        <v>18</v>
      </c>
      <c r="J139" s="312" t="s">
        <v>243</v>
      </c>
      <c r="K139" s="259" t="s">
        <v>74</v>
      </c>
      <c r="L139" s="259" t="s">
        <v>63</v>
      </c>
      <c r="M139" s="563"/>
      <c r="N139" s="214"/>
    </row>
    <row r="140" spans="1:14" x14ac:dyDescent="0.25">
      <c r="A140" s="474">
        <v>44145</v>
      </c>
      <c r="B140" s="222" t="s">
        <v>120</v>
      </c>
      <c r="C140" s="26" t="s">
        <v>107</v>
      </c>
      <c r="D140" s="26" t="s">
        <v>95</v>
      </c>
      <c r="E140" s="235">
        <v>25000</v>
      </c>
      <c r="F140" s="679">
        <v>3665</v>
      </c>
      <c r="G140" s="611">
        <f t="shared" si="2"/>
        <v>6.8212824010914055</v>
      </c>
      <c r="H140" s="565" t="s">
        <v>71</v>
      </c>
      <c r="I140" s="260" t="s">
        <v>18</v>
      </c>
      <c r="J140" s="312" t="s">
        <v>243</v>
      </c>
      <c r="K140" s="259" t="s">
        <v>74</v>
      </c>
      <c r="L140" s="259" t="s">
        <v>63</v>
      </c>
      <c r="M140" s="563"/>
      <c r="N140" s="214"/>
    </row>
    <row r="141" spans="1:14" x14ac:dyDescent="0.25">
      <c r="A141" s="474">
        <v>44145</v>
      </c>
      <c r="B141" s="222" t="s">
        <v>121</v>
      </c>
      <c r="C141" s="26" t="s">
        <v>107</v>
      </c>
      <c r="D141" s="26" t="s">
        <v>95</v>
      </c>
      <c r="E141" s="235">
        <v>25000</v>
      </c>
      <c r="F141" s="679">
        <v>3665</v>
      </c>
      <c r="G141" s="611">
        <f t="shared" si="2"/>
        <v>6.8212824010914055</v>
      </c>
      <c r="H141" s="565" t="s">
        <v>72</v>
      </c>
      <c r="I141" s="260" t="s">
        <v>18</v>
      </c>
      <c r="J141" s="312" t="s">
        <v>243</v>
      </c>
      <c r="K141" s="259" t="s">
        <v>74</v>
      </c>
      <c r="L141" s="259" t="s">
        <v>63</v>
      </c>
      <c r="M141" s="563"/>
      <c r="N141" s="214"/>
    </row>
    <row r="142" spans="1:14" x14ac:dyDescent="0.25">
      <c r="A142" s="474">
        <v>44145</v>
      </c>
      <c r="B142" s="222" t="s">
        <v>137</v>
      </c>
      <c r="C142" s="26" t="s">
        <v>107</v>
      </c>
      <c r="D142" s="26" t="s">
        <v>97</v>
      </c>
      <c r="E142" s="235">
        <v>10000</v>
      </c>
      <c r="F142" s="679">
        <v>3665</v>
      </c>
      <c r="G142" s="611">
        <f t="shared" si="2"/>
        <v>2.7285129604365621</v>
      </c>
      <c r="H142" s="565" t="s">
        <v>168</v>
      </c>
      <c r="I142" s="260" t="s">
        <v>18</v>
      </c>
      <c r="J142" s="312" t="s">
        <v>243</v>
      </c>
      <c r="K142" s="259" t="s">
        <v>74</v>
      </c>
      <c r="L142" s="259" t="s">
        <v>63</v>
      </c>
      <c r="M142" s="563"/>
      <c r="N142" s="214"/>
    </row>
    <row r="143" spans="1:14" x14ac:dyDescent="0.25">
      <c r="A143" s="474">
        <v>44145</v>
      </c>
      <c r="B143" s="222" t="s">
        <v>152</v>
      </c>
      <c r="C143" s="26" t="s">
        <v>98</v>
      </c>
      <c r="D143" s="472" t="s">
        <v>97</v>
      </c>
      <c r="E143" s="235">
        <v>5000</v>
      </c>
      <c r="F143" s="679">
        <v>3665</v>
      </c>
      <c r="G143" s="611">
        <f t="shared" si="2"/>
        <v>1.3642564802182811</v>
      </c>
      <c r="H143" s="565" t="s">
        <v>170</v>
      </c>
      <c r="I143" s="260" t="s">
        <v>18</v>
      </c>
      <c r="J143" s="312" t="s">
        <v>551</v>
      </c>
      <c r="K143" s="259" t="s">
        <v>74</v>
      </c>
      <c r="L143" s="259" t="s">
        <v>63</v>
      </c>
      <c r="M143" s="563"/>
      <c r="N143" s="214"/>
    </row>
    <row r="144" spans="1:14" x14ac:dyDescent="0.25">
      <c r="A144" s="474">
        <v>44145</v>
      </c>
      <c r="B144" s="222" t="s">
        <v>152</v>
      </c>
      <c r="C144" s="26" t="s">
        <v>98</v>
      </c>
      <c r="D144" s="896" t="s">
        <v>97</v>
      </c>
      <c r="E144" s="235">
        <f>F144*G144</f>
        <v>2785.4</v>
      </c>
      <c r="F144" s="679">
        <v>3665</v>
      </c>
      <c r="G144" s="611">
        <v>0.76</v>
      </c>
      <c r="H144" s="565" t="s">
        <v>552</v>
      </c>
      <c r="I144" s="260" t="s">
        <v>18</v>
      </c>
      <c r="J144" s="822" t="s">
        <v>553</v>
      </c>
      <c r="K144" s="259" t="s">
        <v>74</v>
      </c>
      <c r="L144" s="259" t="s">
        <v>63</v>
      </c>
      <c r="M144" s="563"/>
      <c r="N144" s="214"/>
    </row>
    <row r="145" spans="1:14" x14ac:dyDescent="0.25">
      <c r="A145" s="264">
        <v>44146</v>
      </c>
      <c r="B145" s="222" t="s">
        <v>69</v>
      </c>
      <c r="C145" s="265" t="s">
        <v>68</v>
      </c>
      <c r="D145" s="359" t="s">
        <v>95</v>
      </c>
      <c r="E145" s="300">
        <v>6000</v>
      </c>
      <c r="F145" s="679">
        <v>3665</v>
      </c>
      <c r="G145" s="611">
        <f t="shared" si="2"/>
        <v>1.6371077762619373</v>
      </c>
      <c r="H145" s="565" t="s">
        <v>71</v>
      </c>
      <c r="I145" s="260" t="s">
        <v>18</v>
      </c>
      <c r="J145" s="463" t="s">
        <v>255</v>
      </c>
      <c r="K145" s="259" t="s">
        <v>74</v>
      </c>
      <c r="L145" s="259" t="s">
        <v>63</v>
      </c>
      <c r="M145" s="563"/>
      <c r="N145" s="214"/>
    </row>
    <row r="146" spans="1:14" x14ac:dyDescent="0.25">
      <c r="A146" s="264">
        <v>44146</v>
      </c>
      <c r="B146" s="222" t="s">
        <v>69</v>
      </c>
      <c r="C146" s="265" t="s">
        <v>68</v>
      </c>
      <c r="D146" s="359" t="s">
        <v>95</v>
      </c>
      <c r="E146" s="231">
        <v>12000</v>
      </c>
      <c r="F146" s="679">
        <v>3665</v>
      </c>
      <c r="G146" s="611">
        <f t="shared" si="2"/>
        <v>3.2742155525238745</v>
      </c>
      <c r="H146" s="565" t="s">
        <v>71</v>
      </c>
      <c r="I146" s="260" t="s">
        <v>18</v>
      </c>
      <c r="J146" s="463" t="s">
        <v>255</v>
      </c>
      <c r="K146" s="259" t="s">
        <v>74</v>
      </c>
      <c r="L146" s="259" t="s">
        <v>63</v>
      </c>
      <c r="M146" s="563"/>
      <c r="N146" s="214"/>
    </row>
    <row r="147" spans="1:14" x14ac:dyDescent="0.25">
      <c r="A147" s="264">
        <v>44146</v>
      </c>
      <c r="B147" s="222" t="s">
        <v>69</v>
      </c>
      <c r="C147" s="265" t="s">
        <v>68</v>
      </c>
      <c r="D147" s="359" t="s">
        <v>95</v>
      </c>
      <c r="E147" s="211">
        <v>11000</v>
      </c>
      <c r="F147" s="679">
        <v>3665</v>
      </c>
      <c r="G147" s="611">
        <f t="shared" si="2"/>
        <v>3.0013642564802181</v>
      </c>
      <c r="H147" s="565" t="s">
        <v>71</v>
      </c>
      <c r="I147" s="260" t="s">
        <v>18</v>
      </c>
      <c r="J147" s="463" t="s">
        <v>255</v>
      </c>
      <c r="K147" s="259" t="s">
        <v>74</v>
      </c>
      <c r="L147" s="259" t="s">
        <v>63</v>
      </c>
      <c r="M147" s="563"/>
      <c r="N147" s="214"/>
    </row>
    <row r="148" spans="1:14" x14ac:dyDescent="0.25">
      <c r="A148" s="264">
        <v>44146</v>
      </c>
      <c r="B148" s="222" t="s">
        <v>69</v>
      </c>
      <c r="C148" s="265" t="s">
        <v>68</v>
      </c>
      <c r="D148" s="359" t="s">
        <v>95</v>
      </c>
      <c r="E148" s="211">
        <v>9000</v>
      </c>
      <c r="F148" s="679">
        <v>3665</v>
      </c>
      <c r="G148" s="611">
        <f t="shared" si="2"/>
        <v>2.4556616643929057</v>
      </c>
      <c r="H148" s="565" t="s">
        <v>71</v>
      </c>
      <c r="I148" s="260" t="s">
        <v>18</v>
      </c>
      <c r="J148" s="463" t="s">
        <v>255</v>
      </c>
      <c r="K148" s="259" t="s">
        <v>74</v>
      </c>
      <c r="L148" s="259" t="s">
        <v>63</v>
      </c>
      <c r="M148" s="563"/>
      <c r="N148" s="214"/>
    </row>
    <row r="149" spans="1:14" x14ac:dyDescent="0.25">
      <c r="A149" s="264">
        <v>44146</v>
      </c>
      <c r="B149" s="222" t="s">
        <v>100</v>
      </c>
      <c r="C149" s="222" t="s">
        <v>100</v>
      </c>
      <c r="D149" s="307" t="s">
        <v>95</v>
      </c>
      <c r="E149" s="211">
        <v>4000</v>
      </c>
      <c r="F149" s="679">
        <v>3665</v>
      </c>
      <c r="G149" s="611">
        <f t="shared" si="2"/>
        <v>1.0914051841746248</v>
      </c>
      <c r="H149" s="565" t="s">
        <v>71</v>
      </c>
      <c r="I149" s="260" t="s">
        <v>18</v>
      </c>
      <c r="J149" s="463" t="s">
        <v>255</v>
      </c>
      <c r="K149" s="259" t="s">
        <v>74</v>
      </c>
      <c r="L149" s="259" t="s">
        <v>63</v>
      </c>
      <c r="M149" s="563"/>
      <c r="N149" s="214"/>
    </row>
    <row r="150" spans="1:14" x14ac:dyDescent="0.25">
      <c r="A150" s="264">
        <v>44146</v>
      </c>
      <c r="B150" s="222" t="s">
        <v>100</v>
      </c>
      <c r="C150" s="222" t="s">
        <v>100</v>
      </c>
      <c r="D150" s="307" t="s">
        <v>95</v>
      </c>
      <c r="E150" s="254">
        <v>3000</v>
      </c>
      <c r="F150" s="679">
        <v>3665</v>
      </c>
      <c r="G150" s="611">
        <f t="shared" si="2"/>
        <v>0.81855388813096863</v>
      </c>
      <c r="H150" s="565" t="s">
        <v>71</v>
      </c>
      <c r="I150" s="260" t="s">
        <v>18</v>
      </c>
      <c r="J150" s="463" t="s">
        <v>255</v>
      </c>
      <c r="K150" s="259" t="s">
        <v>74</v>
      </c>
      <c r="L150" s="259" t="s">
        <v>63</v>
      </c>
      <c r="M150" s="563"/>
      <c r="N150" s="214"/>
    </row>
    <row r="151" spans="1:14" x14ac:dyDescent="0.25">
      <c r="A151" s="264">
        <v>44146</v>
      </c>
      <c r="B151" s="222" t="s">
        <v>100</v>
      </c>
      <c r="C151" s="222" t="s">
        <v>100</v>
      </c>
      <c r="D151" s="307" t="s">
        <v>95</v>
      </c>
      <c r="E151" s="283">
        <v>3000</v>
      </c>
      <c r="F151" s="679">
        <v>3665</v>
      </c>
      <c r="G151" s="611">
        <f t="shared" si="2"/>
        <v>0.81855388813096863</v>
      </c>
      <c r="H151" s="565" t="s">
        <v>71</v>
      </c>
      <c r="I151" s="260" t="s">
        <v>18</v>
      </c>
      <c r="J151" s="463" t="s">
        <v>255</v>
      </c>
      <c r="K151" s="259" t="s">
        <v>74</v>
      </c>
      <c r="L151" s="259" t="s">
        <v>63</v>
      </c>
      <c r="M151" s="563"/>
      <c r="N151" s="214"/>
    </row>
    <row r="152" spans="1:14" x14ac:dyDescent="0.25">
      <c r="A152" s="227">
        <v>44146</v>
      </c>
      <c r="B152" s="222" t="s">
        <v>69</v>
      </c>
      <c r="C152" s="220" t="s">
        <v>68</v>
      </c>
      <c r="D152" s="220" t="s">
        <v>95</v>
      </c>
      <c r="E152" s="232">
        <v>11000</v>
      </c>
      <c r="F152" s="679">
        <v>3665</v>
      </c>
      <c r="G152" s="611">
        <f t="shared" si="2"/>
        <v>3.0013642564802181</v>
      </c>
      <c r="H152" s="464" t="s">
        <v>72</v>
      </c>
      <c r="I152" s="260" t="s">
        <v>18</v>
      </c>
      <c r="J152" s="311" t="s">
        <v>264</v>
      </c>
      <c r="K152" s="259" t="s">
        <v>74</v>
      </c>
      <c r="L152" s="259" t="s">
        <v>63</v>
      </c>
      <c r="M152" s="563"/>
      <c r="N152" s="214"/>
    </row>
    <row r="153" spans="1:14" x14ac:dyDescent="0.25">
      <c r="A153" s="227">
        <v>44146</v>
      </c>
      <c r="B153" s="222" t="s">
        <v>69</v>
      </c>
      <c r="C153" s="220" t="s">
        <v>68</v>
      </c>
      <c r="D153" s="220" t="s">
        <v>95</v>
      </c>
      <c r="E153" s="240">
        <v>9000</v>
      </c>
      <c r="F153" s="679">
        <v>3665</v>
      </c>
      <c r="G153" s="611">
        <f t="shared" si="2"/>
        <v>2.4556616643929057</v>
      </c>
      <c r="H153" s="464" t="s">
        <v>72</v>
      </c>
      <c r="I153" s="260" t="s">
        <v>18</v>
      </c>
      <c r="J153" s="311" t="s">
        <v>264</v>
      </c>
      <c r="K153" s="259" t="s">
        <v>74</v>
      </c>
      <c r="L153" s="259" t="s">
        <v>63</v>
      </c>
      <c r="M153" s="563"/>
      <c r="N153" s="214"/>
    </row>
    <row r="154" spans="1:14" x14ac:dyDescent="0.25">
      <c r="A154" s="227">
        <v>44146</v>
      </c>
      <c r="B154" s="222" t="s">
        <v>69</v>
      </c>
      <c r="C154" s="220" t="s">
        <v>68</v>
      </c>
      <c r="D154" s="220" t="s">
        <v>95</v>
      </c>
      <c r="E154" s="283">
        <v>11000</v>
      </c>
      <c r="F154" s="679">
        <v>3665</v>
      </c>
      <c r="G154" s="611">
        <f t="shared" si="2"/>
        <v>3.0013642564802181</v>
      </c>
      <c r="H154" s="464" t="s">
        <v>72</v>
      </c>
      <c r="I154" s="260" t="s">
        <v>18</v>
      </c>
      <c r="J154" s="311" t="s">
        <v>264</v>
      </c>
      <c r="K154" s="259" t="s">
        <v>74</v>
      </c>
      <c r="L154" s="259" t="s">
        <v>63</v>
      </c>
      <c r="M154" s="563"/>
      <c r="N154" s="214"/>
    </row>
    <row r="155" spans="1:14" x14ac:dyDescent="0.25">
      <c r="A155" s="227">
        <v>44146</v>
      </c>
      <c r="B155" s="222" t="s">
        <v>69</v>
      </c>
      <c r="C155" s="220" t="s">
        <v>68</v>
      </c>
      <c r="D155" s="220" t="s">
        <v>95</v>
      </c>
      <c r="E155" s="232">
        <v>9000</v>
      </c>
      <c r="F155" s="679">
        <v>3665</v>
      </c>
      <c r="G155" s="611">
        <f t="shared" si="2"/>
        <v>2.4556616643929057</v>
      </c>
      <c r="H155" s="464" t="s">
        <v>72</v>
      </c>
      <c r="I155" s="260" t="s">
        <v>18</v>
      </c>
      <c r="J155" s="311" t="s">
        <v>264</v>
      </c>
      <c r="K155" s="259" t="s">
        <v>74</v>
      </c>
      <c r="L155" s="259" t="s">
        <v>63</v>
      </c>
      <c r="M155" s="563"/>
      <c r="N155" s="214"/>
    </row>
    <row r="156" spans="1:14" x14ac:dyDescent="0.25">
      <c r="A156" s="227">
        <v>44146</v>
      </c>
      <c r="B156" s="222" t="s">
        <v>100</v>
      </c>
      <c r="C156" s="220" t="s">
        <v>100</v>
      </c>
      <c r="D156" s="220" t="s">
        <v>95</v>
      </c>
      <c r="E156" s="211">
        <v>3000</v>
      </c>
      <c r="F156" s="679">
        <v>3665</v>
      </c>
      <c r="G156" s="611">
        <f t="shared" si="2"/>
        <v>0.81855388813096863</v>
      </c>
      <c r="H156" s="464" t="s">
        <v>72</v>
      </c>
      <c r="I156" s="260" t="s">
        <v>18</v>
      </c>
      <c r="J156" s="311" t="s">
        <v>264</v>
      </c>
      <c r="K156" s="259" t="s">
        <v>74</v>
      </c>
      <c r="L156" s="259" t="s">
        <v>63</v>
      </c>
      <c r="M156" s="563"/>
      <c r="N156" s="214"/>
    </row>
    <row r="157" spans="1:14" x14ac:dyDescent="0.25">
      <c r="A157" s="227">
        <v>44146</v>
      </c>
      <c r="B157" s="222" t="s">
        <v>100</v>
      </c>
      <c r="C157" s="220" t="s">
        <v>100</v>
      </c>
      <c r="D157" s="220" t="s">
        <v>95</v>
      </c>
      <c r="E157" s="277">
        <v>4000</v>
      </c>
      <c r="F157" s="679">
        <v>3665</v>
      </c>
      <c r="G157" s="611">
        <f t="shared" si="2"/>
        <v>1.0914051841746248</v>
      </c>
      <c r="H157" s="464" t="s">
        <v>72</v>
      </c>
      <c r="I157" s="260" t="s">
        <v>18</v>
      </c>
      <c r="J157" s="311" t="s">
        <v>264</v>
      </c>
      <c r="K157" s="259" t="s">
        <v>74</v>
      </c>
      <c r="L157" s="259" t="s">
        <v>63</v>
      </c>
      <c r="M157" s="563"/>
      <c r="N157" s="214"/>
    </row>
    <row r="158" spans="1:14" x14ac:dyDescent="0.25">
      <c r="A158" s="227">
        <v>44146</v>
      </c>
      <c r="B158" s="222" t="s">
        <v>100</v>
      </c>
      <c r="C158" s="220" t="s">
        <v>100</v>
      </c>
      <c r="D158" s="220" t="s">
        <v>95</v>
      </c>
      <c r="E158" s="225">
        <v>1000</v>
      </c>
      <c r="F158" s="679">
        <v>3665</v>
      </c>
      <c r="G158" s="611">
        <f t="shared" si="2"/>
        <v>0.27285129604365621</v>
      </c>
      <c r="H158" s="464" t="s">
        <v>72</v>
      </c>
      <c r="I158" s="260" t="s">
        <v>18</v>
      </c>
      <c r="J158" s="311" t="s">
        <v>264</v>
      </c>
      <c r="K158" s="259" t="s">
        <v>74</v>
      </c>
      <c r="L158" s="259" t="s">
        <v>63</v>
      </c>
      <c r="M158" s="563"/>
      <c r="N158" s="214"/>
    </row>
    <row r="159" spans="1:14" x14ac:dyDescent="0.25">
      <c r="A159" s="227">
        <v>44146</v>
      </c>
      <c r="B159" s="222" t="s">
        <v>100</v>
      </c>
      <c r="C159" s="220" t="s">
        <v>100</v>
      </c>
      <c r="D159" s="220" t="s">
        <v>95</v>
      </c>
      <c r="E159" s="211">
        <v>2000</v>
      </c>
      <c r="F159" s="679">
        <v>3665</v>
      </c>
      <c r="G159" s="611">
        <f t="shared" si="2"/>
        <v>0.54570259208731242</v>
      </c>
      <c r="H159" s="464" t="s">
        <v>72</v>
      </c>
      <c r="I159" s="260" t="s">
        <v>18</v>
      </c>
      <c r="J159" s="311" t="s">
        <v>264</v>
      </c>
      <c r="K159" s="259" t="s">
        <v>74</v>
      </c>
      <c r="L159" s="259" t="s">
        <v>63</v>
      </c>
      <c r="M159" s="563"/>
      <c r="N159" s="214"/>
    </row>
    <row r="160" spans="1:14" ht="30" x14ac:dyDescent="0.25">
      <c r="A160" s="227">
        <v>44146</v>
      </c>
      <c r="B160" s="222" t="s">
        <v>584</v>
      </c>
      <c r="C160" s="265" t="s">
        <v>123</v>
      </c>
      <c r="D160" s="265" t="s">
        <v>97</v>
      </c>
      <c r="E160" s="232">
        <v>7510000</v>
      </c>
      <c r="F160" s="679">
        <v>3665</v>
      </c>
      <c r="G160" s="611">
        <f>E160/F160</f>
        <v>2049.1132332878583</v>
      </c>
      <c r="H160" s="573" t="s">
        <v>170</v>
      </c>
      <c r="I160" s="829" t="s">
        <v>18</v>
      </c>
      <c r="J160" s="312" t="s">
        <v>271</v>
      </c>
      <c r="K160" s="311" t="s">
        <v>74</v>
      </c>
      <c r="L160" s="311" t="s">
        <v>63</v>
      </c>
      <c r="M160" s="563"/>
      <c r="N160" s="214"/>
    </row>
    <row r="161" spans="1:14" x14ac:dyDescent="0.25">
      <c r="A161" s="227">
        <v>44146</v>
      </c>
      <c r="B161" s="222" t="s">
        <v>152</v>
      </c>
      <c r="C161" s="222" t="s">
        <v>98</v>
      </c>
      <c r="D161" s="222" t="s">
        <v>97</v>
      </c>
      <c r="E161" s="211">
        <v>2600</v>
      </c>
      <c r="F161" s="679">
        <v>3665</v>
      </c>
      <c r="G161" s="611">
        <f>E161/F161</f>
        <v>0.7094133697135061</v>
      </c>
      <c r="H161" s="565" t="s">
        <v>170</v>
      </c>
      <c r="I161" s="260" t="s">
        <v>18</v>
      </c>
      <c r="J161" s="311" t="s">
        <v>560</v>
      </c>
      <c r="K161" s="259" t="s">
        <v>74</v>
      </c>
      <c r="L161" s="259" t="s">
        <v>63</v>
      </c>
      <c r="M161" s="563"/>
      <c r="N161" s="214"/>
    </row>
    <row r="162" spans="1:14" x14ac:dyDescent="0.25">
      <c r="A162" s="227">
        <v>44146</v>
      </c>
      <c r="B162" s="222" t="s">
        <v>585</v>
      </c>
      <c r="C162" s="222" t="s">
        <v>99</v>
      </c>
      <c r="D162" s="222" t="s">
        <v>97</v>
      </c>
      <c r="E162" s="211">
        <v>9000</v>
      </c>
      <c r="F162" s="679">
        <v>3665</v>
      </c>
      <c r="G162" s="611">
        <f t="shared" ref="G162:G226" si="3">E162/F162</f>
        <v>2.4556616643929057</v>
      </c>
      <c r="H162" s="565" t="s">
        <v>42</v>
      </c>
      <c r="I162" s="260" t="s">
        <v>18</v>
      </c>
      <c r="J162" s="311" t="s">
        <v>272</v>
      </c>
      <c r="K162" s="259" t="s">
        <v>74</v>
      </c>
      <c r="L162" s="259" t="s">
        <v>63</v>
      </c>
      <c r="M162" s="563"/>
      <c r="N162" s="214"/>
    </row>
    <row r="163" spans="1:14" x14ac:dyDescent="0.25">
      <c r="A163" s="221">
        <v>44147</v>
      </c>
      <c r="B163" s="222" t="s">
        <v>69</v>
      </c>
      <c r="C163" s="676" t="s">
        <v>68</v>
      </c>
      <c r="D163" s="676" t="s">
        <v>14</v>
      </c>
      <c r="E163" s="684">
        <v>5000</v>
      </c>
      <c r="F163" s="679">
        <v>3665</v>
      </c>
      <c r="G163" s="611">
        <f t="shared" si="3"/>
        <v>1.3642564802182811</v>
      </c>
      <c r="H163" s="565" t="s">
        <v>42</v>
      </c>
      <c r="I163" s="260" t="s">
        <v>18</v>
      </c>
      <c r="J163" s="259" t="s">
        <v>265</v>
      </c>
      <c r="K163" s="259" t="s">
        <v>74</v>
      </c>
      <c r="L163" s="259" t="s">
        <v>63</v>
      </c>
      <c r="M163" s="563"/>
      <c r="N163" s="214"/>
    </row>
    <row r="164" spans="1:14" x14ac:dyDescent="0.25">
      <c r="A164" s="221">
        <v>44147</v>
      </c>
      <c r="B164" s="222" t="s">
        <v>69</v>
      </c>
      <c r="C164" s="676" t="s">
        <v>68</v>
      </c>
      <c r="D164" s="676" t="s">
        <v>14</v>
      </c>
      <c r="E164" s="685">
        <v>5000</v>
      </c>
      <c r="F164" s="679">
        <v>3665</v>
      </c>
      <c r="G164" s="611">
        <f t="shared" si="3"/>
        <v>1.3642564802182811</v>
      </c>
      <c r="H164" s="565" t="s">
        <v>42</v>
      </c>
      <c r="I164" s="260" t="s">
        <v>18</v>
      </c>
      <c r="J164" s="259" t="s">
        <v>265</v>
      </c>
      <c r="K164" s="259" t="s">
        <v>74</v>
      </c>
      <c r="L164" s="259" t="s">
        <v>63</v>
      </c>
      <c r="M164" s="563"/>
      <c r="N164" s="214"/>
    </row>
    <row r="165" spans="1:14" x14ac:dyDescent="0.25">
      <c r="A165" s="221">
        <v>44147</v>
      </c>
      <c r="B165" s="222" t="s">
        <v>69</v>
      </c>
      <c r="C165" s="676" t="s">
        <v>68</v>
      </c>
      <c r="D165" s="676" t="s">
        <v>14</v>
      </c>
      <c r="E165" s="698">
        <v>1000</v>
      </c>
      <c r="F165" s="679">
        <v>3665</v>
      </c>
      <c r="G165" s="611">
        <f t="shared" si="3"/>
        <v>0.27285129604365621</v>
      </c>
      <c r="H165" s="565" t="s">
        <v>42</v>
      </c>
      <c r="I165" s="260" t="s">
        <v>18</v>
      </c>
      <c r="J165" s="259" t="s">
        <v>265</v>
      </c>
      <c r="K165" s="259" t="s">
        <v>74</v>
      </c>
      <c r="L165" s="259" t="s">
        <v>63</v>
      </c>
      <c r="M165" s="563"/>
      <c r="N165" s="214"/>
    </row>
    <row r="166" spans="1:14" x14ac:dyDescent="0.25">
      <c r="A166" s="264">
        <v>44147</v>
      </c>
      <c r="B166" s="222" t="s">
        <v>270</v>
      </c>
      <c r="C166" s="265" t="s">
        <v>127</v>
      </c>
      <c r="D166" s="265" t="s">
        <v>14</v>
      </c>
      <c r="E166" s="211">
        <v>502050</v>
      </c>
      <c r="F166" s="679">
        <v>3665</v>
      </c>
      <c r="G166" s="611">
        <f t="shared" si="3"/>
        <v>136.98499317871759</v>
      </c>
      <c r="H166" s="565" t="s">
        <v>170</v>
      </c>
      <c r="I166" s="260" t="s">
        <v>18</v>
      </c>
      <c r="J166" s="312" t="s">
        <v>274</v>
      </c>
      <c r="K166" s="259" t="s">
        <v>74</v>
      </c>
      <c r="L166" s="259" t="s">
        <v>63</v>
      </c>
      <c r="M166" s="563"/>
      <c r="N166" s="214"/>
    </row>
    <row r="167" spans="1:14" x14ac:dyDescent="0.25">
      <c r="A167" s="264">
        <v>44147</v>
      </c>
      <c r="B167" s="222" t="s">
        <v>589</v>
      </c>
      <c r="C167" s="265" t="s">
        <v>127</v>
      </c>
      <c r="D167" s="265" t="s">
        <v>53</v>
      </c>
      <c r="E167" s="232">
        <v>414360</v>
      </c>
      <c r="F167" s="679">
        <v>3665</v>
      </c>
      <c r="G167" s="611">
        <f t="shared" si="3"/>
        <v>113.05866302864939</v>
      </c>
      <c r="H167" s="565" t="s">
        <v>170</v>
      </c>
      <c r="I167" s="260" t="s">
        <v>18</v>
      </c>
      <c r="J167" s="312" t="s">
        <v>274</v>
      </c>
      <c r="K167" s="259" t="s">
        <v>74</v>
      </c>
      <c r="L167" s="259" t="s">
        <v>63</v>
      </c>
      <c r="M167" s="563"/>
      <c r="N167" s="214"/>
    </row>
    <row r="168" spans="1:14" x14ac:dyDescent="0.25">
      <c r="A168" s="264">
        <v>44147</v>
      </c>
      <c r="B168" s="222" t="s">
        <v>273</v>
      </c>
      <c r="C168" s="265" t="s">
        <v>127</v>
      </c>
      <c r="D168" s="265" t="s">
        <v>14</v>
      </c>
      <c r="E168" s="211">
        <v>906100</v>
      </c>
      <c r="F168" s="679">
        <v>3665</v>
      </c>
      <c r="G168" s="611">
        <f t="shared" si="3"/>
        <v>247.23055934515688</v>
      </c>
      <c r="H168" s="565" t="s">
        <v>170</v>
      </c>
      <c r="I168" s="260" t="s">
        <v>18</v>
      </c>
      <c r="J168" s="312" t="s">
        <v>286</v>
      </c>
      <c r="K168" s="259" t="s">
        <v>74</v>
      </c>
      <c r="L168" s="259" t="s">
        <v>63</v>
      </c>
      <c r="M168" s="563"/>
      <c r="N168" s="214"/>
    </row>
    <row r="169" spans="1:14" x14ac:dyDescent="0.25">
      <c r="A169" s="264">
        <v>44147</v>
      </c>
      <c r="B169" s="222" t="s">
        <v>590</v>
      </c>
      <c r="C169" s="265" t="s">
        <v>127</v>
      </c>
      <c r="D169" s="265" t="s">
        <v>53</v>
      </c>
      <c r="E169" s="211">
        <v>730720</v>
      </c>
      <c r="F169" s="679">
        <v>3665</v>
      </c>
      <c r="G169" s="611">
        <f t="shared" si="3"/>
        <v>199.37789904502046</v>
      </c>
      <c r="H169" s="565" t="s">
        <v>170</v>
      </c>
      <c r="I169" s="260" t="s">
        <v>18</v>
      </c>
      <c r="J169" s="312" t="s">
        <v>286</v>
      </c>
      <c r="K169" s="259" t="s">
        <v>74</v>
      </c>
      <c r="L169" s="259" t="s">
        <v>63</v>
      </c>
      <c r="M169" s="563"/>
      <c r="N169" s="214"/>
    </row>
    <row r="170" spans="1:14" x14ac:dyDescent="0.25">
      <c r="A170" s="264">
        <v>44147</v>
      </c>
      <c r="B170" s="222" t="s">
        <v>152</v>
      </c>
      <c r="C170" s="265" t="s">
        <v>98</v>
      </c>
      <c r="D170" s="265" t="s">
        <v>97</v>
      </c>
      <c r="E170" s="511">
        <v>2300</v>
      </c>
      <c r="F170" s="679">
        <v>3665</v>
      </c>
      <c r="G170" s="611">
        <f t="shared" si="3"/>
        <v>0.62755798090040926</v>
      </c>
      <c r="H170" s="565" t="s">
        <v>170</v>
      </c>
      <c r="I170" s="260" t="s">
        <v>18</v>
      </c>
      <c r="J170" s="312" t="s">
        <v>561</v>
      </c>
      <c r="K170" s="259" t="s">
        <v>74</v>
      </c>
      <c r="L170" s="259" t="s">
        <v>63</v>
      </c>
      <c r="M170" s="563"/>
      <c r="N170" s="214"/>
    </row>
    <row r="171" spans="1:14" x14ac:dyDescent="0.25">
      <c r="A171" s="686">
        <v>44147</v>
      </c>
      <c r="B171" s="222" t="s">
        <v>592</v>
      </c>
      <c r="C171" s="26" t="s">
        <v>107</v>
      </c>
      <c r="D171" s="26" t="s">
        <v>14</v>
      </c>
      <c r="E171" s="235">
        <v>6000</v>
      </c>
      <c r="F171" s="679">
        <v>3665</v>
      </c>
      <c r="G171" s="611">
        <f t="shared" si="3"/>
        <v>1.6371077762619373</v>
      </c>
      <c r="H171" s="565" t="s">
        <v>42</v>
      </c>
      <c r="I171" s="260" t="s">
        <v>18</v>
      </c>
      <c r="J171" s="312" t="s">
        <v>287</v>
      </c>
      <c r="K171" s="259" t="s">
        <v>74</v>
      </c>
      <c r="L171" s="259" t="s">
        <v>63</v>
      </c>
      <c r="M171" s="563"/>
      <c r="N171" s="214"/>
    </row>
    <row r="172" spans="1:14" x14ac:dyDescent="0.25">
      <c r="A172" s="686">
        <v>44147</v>
      </c>
      <c r="B172" s="222" t="s">
        <v>593</v>
      </c>
      <c r="C172" s="26" t="s">
        <v>107</v>
      </c>
      <c r="D172" s="26" t="s">
        <v>53</v>
      </c>
      <c r="E172" s="235">
        <v>6000</v>
      </c>
      <c r="F172" s="679">
        <v>3665</v>
      </c>
      <c r="G172" s="611">
        <f t="shared" si="3"/>
        <v>1.6371077762619373</v>
      </c>
      <c r="H172" s="565" t="s">
        <v>54</v>
      </c>
      <c r="I172" s="260" t="s">
        <v>18</v>
      </c>
      <c r="J172" s="312" t="s">
        <v>287</v>
      </c>
      <c r="K172" s="259" t="s">
        <v>74</v>
      </c>
      <c r="L172" s="259" t="s">
        <v>63</v>
      </c>
      <c r="M172" s="563"/>
      <c r="N172" s="214"/>
    </row>
    <row r="173" spans="1:14" x14ac:dyDescent="0.25">
      <c r="A173" s="686">
        <v>44147</v>
      </c>
      <c r="B173" s="222" t="s">
        <v>594</v>
      </c>
      <c r="C173" s="26" t="s">
        <v>107</v>
      </c>
      <c r="D173" s="26" t="s">
        <v>53</v>
      </c>
      <c r="E173" s="235">
        <v>6000</v>
      </c>
      <c r="F173" s="679">
        <v>3665</v>
      </c>
      <c r="G173" s="611">
        <f t="shared" si="3"/>
        <v>1.6371077762619373</v>
      </c>
      <c r="H173" s="565" t="s">
        <v>105</v>
      </c>
      <c r="I173" s="260" t="s">
        <v>18</v>
      </c>
      <c r="J173" s="312" t="s">
        <v>287</v>
      </c>
      <c r="K173" s="259" t="s">
        <v>74</v>
      </c>
      <c r="L173" s="259" t="s">
        <v>63</v>
      </c>
      <c r="M173" s="563"/>
      <c r="N173" s="214"/>
    </row>
    <row r="174" spans="1:14" x14ac:dyDescent="0.25">
      <c r="A174" s="686">
        <v>44147</v>
      </c>
      <c r="B174" s="222" t="s">
        <v>591</v>
      </c>
      <c r="C174" s="26" t="s">
        <v>107</v>
      </c>
      <c r="D174" s="26" t="s">
        <v>95</v>
      </c>
      <c r="E174" s="235">
        <v>6000</v>
      </c>
      <c r="F174" s="679">
        <v>3665</v>
      </c>
      <c r="G174" s="611">
        <f t="shared" si="3"/>
        <v>1.6371077762619373</v>
      </c>
      <c r="H174" s="565" t="s">
        <v>71</v>
      </c>
      <c r="I174" s="260" t="s">
        <v>18</v>
      </c>
      <c r="J174" s="312" t="s">
        <v>287</v>
      </c>
      <c r="K174" s="259" t="s">
        <v>74</v>
      </c>
      <c r="L174" s="259" t="s">
        <v>63</v>
      </c>
      <c r="M174" s="563"/>
      <c r="N174" s="214"/>
    </row>
    <row r="175" spans="1:14" x14ac:dyDescent="0.25">
      <c r="A175" s="686">
        <v>44147</v>
      </c>
      <c r="B175" s="222" t="s">
        <v>595</v>
      </c>
      <c r="C175" s="26" t="s">
        <v>107</v>
      </c>
      <c r="D175" s="26" t="s">
        <v>95</v>
      </c>
      <c r="E175" s="367">
        <v>6000</v>
      </c>
      <c r="F175" s="679">
        <v>3665</v>
      </c>
      <c r="G175" s="611">
        <f t="shared" si="3"/>
        <v>1.6371077762619373</v>
      </c>
      <c r="H175" s="565" t="s">
        <v>72</v>
      </c>
      <c r="I175" s="260" t="s">
        <v>18</v>
      </c>
      <c r="J175" s="312" t="s">
        <v>287</v>
      </c>
      <c r="K175" s="259" t="s">
        <v>74</v>
      </c>
      <c r="L175" s="259" t="s">
        <v>63</v>
      </c>
      <c r="M175" s="563"/>
      <c r="N175" s="214"/>
    </row>
    <row r="176" spans="1:14" x14ac:dyDescent="0.25">
      <c r="A176" s="686">
        <v>44147</v>
      </c>
      <c r="B176" s="673" t="s">
        <v>279</v>
      </c>
      <c r="C176" s="676" t="s">
        <v>99</v>
      </c>
      <c r="D176" s="676" t="s">
        <v>97</v>
      </c>
      <c r="E176" s="696">
        <v>56000</v>
      </c>
      <c r="F176" s="679">
        <v>3665</v>
      </c>
      <c r="G176" s="611">
        <f t="shared" si="3"/>
        <v>15.279672578444748</v>
      </c>
      <c r="H176" s="565" t="s">
        <v>42</v>
      </c>
      <c r="I176" s="260" t="s">
        <v>18</v>
      </c>
      <c r="J176" s="312" t="s">
        <v>289</v>
      </c>
      <c r="K176" s="259" t="s">
        <v>74</v>
      </c>
      <c r="L176" s="259" t="s">
        <v>63</v>
      </c>
      <c r="M176" s="563"/>
      <c r="N176" s="214"/>
    </row>
    <row r="177" spans="1:14" x14ac:dyDescent="0.25">
      <c r="A177" s="686">
        <v>44147</v>
      </c>
      <c r="B177" s="673" t="s">
        <v>280</v>
      </c>
      <c r="C177" s="676" t="s">
        <v>99</v>
      </c>
      <c r="D177" s="676" t="s">
        <v>97</v>
      </c>
      <c r="E177" s="211">
        <v>98000</v>
      </c>
      <c r="F177" s="679">
        <v>3665</v>
      </c>
      <c r="G177" s="611">
        <f t="shared" si="3"/>
        <v>26.739427012278309</v>
      </c>
      <c r="H177" s="565" t="s">
        <v>42</v>
      </c>
      <c r="I177" s="260" t="s">
        <v>18</v>
      </c>
      <c r="J177" s="312" t="s">
        <v>289</v>
      </c>
      <c r="K177" s="259" t="s">
        <v>74</v>
      </c>
      <c r="L177" s="259" t="s">
        <v>63</v>
      </c>
      <c r="M177" s="563"/>
      <c r="N177" s="214"/>
    </row>
    <row r="178" spans="1:14" x14ac:dyDescent="0.25">
      <c r="A178" s="264">
        <v>44147</v>
      </c>
      <c r="B178" s="222" t="s">
        <v>69</v>
      </c>
      <c r="C178" s="220" t="s">
        <v>68</v>
      </c>
      <c r="D178" s="220" t="s">
        <v>95</v>
      </c>
      <c r="E178" s="211">
        <v>11000</v>
      </c>
      <c r="F178" s="679">
        <v>3665</v>
      </c>
      <c r="G178" s="611">
        <f t="shared" si="3"/>
        <v>3.0013642564802181</v>
      </c>
      <c r="H178" s="565" t="s">
        <v>71</v>
      </c>
      <c r="I178" s="260" t="s">
        <v>18</v>
      </c>
      <c r="J178" s="312" t="s">
        <v>296</v>
      </c>
      <c r="K178" s="259" t="s">
        <v>74</v>
      </c>
      <c r="L178" s="259" t="s">
        <v>63</v>
      </c>
      <c r="M178" s="563"/>
      <c r="N178" s="214"/>
    </row>
    <row r="179" spans="1:14" x14ac:dyDescent="0.25">
      <c r="A179" s="264">
        <v>44147</v>
      </c>
      <c r="B179" s="222" t="s">
        <v>69</v>
      </c>
      <c r="C179" s="220" t="s">
        <v>68</v>
      </c>
      <c r="D179" s="220" t="s">
        <v>95</v>
      </c>
      <c r="E179" s="211">
        <v>11000</v>
      </c>
      <c r="F179" s="679">
        <v>3675</v>
      </c>
      <c r="G179" s="611">
        <f t="shared" si="3"/>
        <v>2.9931972789115648</v>
      </c>
      <c r="H179" s="565" t="s">
        <v>71</v>
      </c>
      <c r="I179" s="260" t="s">
        <v>18</v>
      </c>
      <c r="J179" s="463" t="s">
        <v>296</v>
      </c>
      <c r="K179" s="259" t="s">
        <v>74</v>
      </c>
      <c r="L179" s="259" t="s">
        <v>63</v>
      </c>
      <c r="M179" s="563"/>
      <c r="N179" s="214"/>
    </row>
    <row r="180" spans="1:14" x14ac:dyDescent="0.25">
      <c r="A180" s="264">
        <v>44147</v>
      </c>
      <c r="B180" s="222" t="s">
        <v>69</v>
      </c>
      <c r="C180" s="220" t="s">
        <v>68</v>
      </c>
      <c r="D180" s="220" t="s">
        <v>95</v>
      </c>
      <c r="E180" s="211">
        <v>8000</v>
      </c>
      <c r="F180" s="679">
        <v>3675</v>
      </c>
      <c r="G180" s="611">
        <f t="shared" si="3"/>
        <v>2.1768707482993199</v>
      </c>
      <c r="H180" s="565" t="s">
        <v>71</v>
      </c>
      <c r="I180" s="260" t="s">
        <v>18</v>
      </c>
      <c r="J180" s="463" t="s">
        <v>296</v>
      </c>
      <c r="K180" s="259" t="s">
        <v>74</v>
      </c>
      <c r="L180" s="259" t="s">
        <v>63</v>
      </c>
      <c r="M180" s="563"/>
      <c r="N180" s="214"/>
    </row>
    <row r="181" spans="1:14" x14ac:dyDescent="0.25">
      <c r="A181" s="264">
        <v>44147</v>
      </c>
      <c r="B181" s="222" t="s">
        <v>69</v>
      </c>
      <c r="C181" s="220" t="s">
        <v>68</v>
      </c>
      <c r="D181" s="220" t="s">
        <v>95</v>
      </c>
      <c r="E181" s="211">
        <v>6000</v>
      </c>
      <c r="F181" s="679">
        <v>3675</v>
      </c>
      <c r="G181" s="611">
        <f t="shared" si="3"/>
        <v>1.6326530612244898</v>
      </c>
      <c r="H181" s="565" t="s">
        <v>71</v>
      </c>
      <c r="I181" s="260" t="s">
        <v>18</v>
      </c>
      <c r="J181" s="463" t="s">
        <v>296</v>
      </c>
      <c r="K181" s="259" t="s">
        <v>74</v>
      </c>
      <c r="L181" s="259" t="s">
        <v>63</v>
      </c>
      <c r="M181" s="563"/>
      <c r="N181" s="214"/>
    </row>
    <row r="182" spans="1:14" x14ac:dyDescent="0.25">
      <c r="A182" s="264">
        <v>44147</v>
      </c>
      <c r="B182" s="222" t="s">
        <v>100</v>
      </c>
      <c r="C182" s="220" t="s">
        <v>100</v>
      </c>
      <c r="D182" s="239" t="s">
        <v>95</v>
      </c>
      <c r="E182" s="234">
        <v>6000</v>
      </c>
      <c r="F182" s="679">
        <v>3675</v>
      </c>
      <c r="G182" s="611">
        <f t="shared" si="3"/>
        <v>1.6326530612244898</v>
      </c>
      <c r="H182" s="565" t="s">
        <v>71</v>
      </c>
      <c r="I182" s="260" t="s">
        <v>18</v>
      </c>
      <c r="J182" s="463" t="s">
        <v>296</v>
      </c>
      <c r="K182" s="259" t="s">
        <v>74</v>
      </c>
      <c r="L182" s="259" t="s">
        <v>63</v>
      </c>
      <c r="M182" s="563"/>
      <c r="N182" s="214"/>
    </row>
    <row r="183" spans="1:14" x14ac:dyDescent="0.25">
      <c r="A183" s="264">
        <v>44147</v>
      </c>
      <c r="B183" s="222" t="s">
        <v>100</v>
      </c>
      <c r="C183" s="220" t="s">
        <v>100</v>
      </c>
      <c r="D183" s="239" t="s">
        <v>95</v>
      </c>
      <c r="E183" s="211">
        <v>2000</v>
      </c>
      <c r="F183" s="679">
        <v>3665</v>
      </c>
      <c r="G183" s="611">
        <f t="shared" si="3"/>
        <v>0.54570259208731242</v>
      </c>
      <c r="H183" s="565" t="s">
        <v>71</v>
      </c>
      <c r="I183" s="260" t="s">
        <v>18</v>
      </c>
      <c r="J183" s="463" t="s">
        <v>296</v>
      </c>
      <c r="K183" s="259" t="s">
        <v>74</v>
      </c>
      <c r="L183" s="259" t="s">
        <v>63</v>
      </c>
      <c r="M183" s="563"/>
      <c r="N183" s="214"/>
    </row>
    <row r="184" spans="1:14" x14ac:dyDescent="0.25">
      <c r="A184" s="264">
        <v>44147</v>
      </c>
      <c r="B184" s="222" t="s">
        <v>100</v>
      </c>
      <c r="C184" s="220" t="s">
        <v>100</v>
      </c>
      <c r="D184" s="239" t="s">
        <v>95</v>
      </c>
      <c r="E184" s="211">
        <v>2000</v>
      </c>
      <c r="F184" s="679">
        <v>3675</v>
      </c>
      <c r="G184" s="611">
        <f t="shared" si="3"/>
        <v>0.54421768707482998</v>
      </c>
      <c r="H184" s="565" t="s">
        <v>71</v>
      </c>
      <c r="I184" s="260" t="s">
        <v>18</v>
      </c>
      <c r="J184" s="463" t="s">
        <v>296</v>
      </c>
      <c r="K184" s="259" t="s">
        <v>74</v>
      </c>
      <c r="L184" s="259" t="s">
        <v>63</v>
      </c>
      <c r="M184" s="563"/>
      <c r="N184" s="214"/>
    </row>
    <row r="185" spans="1:14" x14ac:dyDescent="0.25">
      <c r="A185" s="227">
        <v>44147</v>
      </c>
      <c r="B185" s="222" t="s">
        <v>69</v>
      </c>
      <c r="C185" s="220" t="s">
        <v>68</v>
      </c>
      <c r="D185" s="220" t="s">
        <v>95</v>
      </c>
      <c r="E185" s="232">
        <v>11000</v>
      </c>
      <c r="F185" s="679">
        <v>3675</v>
      </c>
      <c r="G185" s="611">
        <f t="shared" si="3"/>
        <v>2.9931972789115648</v>
      </c>
      <c r="H185" s="565" t="s">
        <v>72</v>
      </c>
      <c r="I185" s="260" t="s">
        <v>18</v>
      </c>
      <c r="J185" s="311" t="s">
        <v>305</v>
      </c>
      <c r="K185" s="259" t="s">
        <v>74</v>
      </c>
      <c r="L185" s="259" t="s">
        <v>63</v>
      </c>
      <c r="M185" s="220"/>
      <c r="N185" s="232"/>
    </row>
    <row r="186" spans="1:14" x14ac:dyDescent="0.25">
      <c r="A186" s="227">
        <v>44147</v>
      </c>
      <c r="B186" s="222" t="s">
        <v>69</v>
      </c>
      <c r="C186" s="220" t="s">
        <v>68</v>
      </c>
      <c r="D186" s="220" t="s">
        <v>95</v>
      </c>
      <c r="E186" s="211">
        <v>9000</v>
      </c>
      <c r="F186" s="679">
        <v>3675</v>
      </c>
      <c r="G186" s="611">
        <f t="shared" si="3"/>
        <v>2.4489795918367347</v>
      </c>
      <c r="H186" s="565" t="s">
        <v>72</v>
      </c>
      <c r="I186" s="260" t="s">
        <v>18</v>
      </c>
      <c r="J186" s="311" t="s">
        <v>305</v>
      </c>
      <c r="K186" s="259" t="s">
        <v>74</v>
      </c>
      <c r="L186" s="259" t="s">
        <v>63</v>
      </c>
      <c r="M186" s="220"/>
      <c r="N186" s="211"/>
    </row>
    <row r="187" spans="1:14" x14ac:dyDescent="0.25">
      <c r="A187" s="227">
        <v>44147</v>
      </c>
      <c r="B187" s="222" t="s">
        <v>69</v>
      </c>
      <c r="C187" s="220" t="s">
        <v>68</v>
      </c>
      <c r="D187" s="220" t="s">
        <v>95</v>
      </c>
      <c r="E187" s="232">
        <v>9000</v>
      </c>
      <c r="F187" s="679">
        <v>3675</v>
      </c>
      <c r="G187" s="611">
        <f t="shared" si="3"/>
        <v>2.4489795918367347</v>
      </c>
      <c r="H187" s="565" t="s">
        <v>72</v>
      </c>
      <c r="I187" s="260" t="s">
        <v>18</v>
      </c>
      <c r="J187" s="311" t="s">
        <v>305</v>
      </c>
      <c r="K187" s="259" t="s">
        <v>74</v>
      </c>
      <c r="L187" s="259" t="s">
        <v>63</v>
      </c>
      <c r="M187" s="220"/>
      <c r="N187" s="232"/>
    </row>
    <row r="188" spans="1:14" x14ac:dyDescent="0.25">
      <c r="A188" s="227">
        <v>44147</v>
      </c>
      <c r="B188" s="222" t="s">
        <v>69</v>
      </c>
      <c r="C188" s="220" t="s">
        <v>68</v>
      </c>
      <c r="D188" s="220" t="s">
        <v>95</v>
      </c>
      <c r="E188" s="231">
        <v>12000</v>
      </c>
      <c r="F188" s="679">
        <v>3675</v>
      </c>
      <c r="G188" s="611">
        <f t="shared" si="3"/>
        <v>3.2653061224489797</v>
      </c>
      <c r="H188" s="565" t="s">
        <v>72</v>
      </c>
      <c r="I188" s="260" t="s">
        <v>18</v>
      </c>
      <c r="J188" s="311" t="s">
        <v>305</v>
      </c>
      <c r="K188" s="259" t="s">
        <v>74</v>
      </c>
      <c r="L188" s="259" t="s">
        <v>63</v>
      </c>
      <c r="M188" s="220"/>
      <c r="N188" s="231"/>
    </row>
    <row r="189" spans="1:14" x14ac:dyDescent="0.25">
      <c r="A189" s="227">
        <v>44147</v>
      </c>
      <c r="B189" s="222" t="s">
        <v>100</v>
      </c>
      <c r="C189" s="220" t="s">
        <v>100</v>
      </c>
      <c r="D189" s="220" t="s">
        <v>95</v>
      </c>
      <c r="E189" s="231">
        <v>6000</v>
      </c>
      <c r="F189" s="679">
        <v>3675</v>
      </c>
      <c r="G189" s="611">
        <f t="shared" si="3"/>
        <v>1.6326530612244898</v>
      </c>
      <c r="H189" s="565" t="s">
        <v>72</v>
      </c>
      <c r="I189" s="260" t="s">
        <v>18</v>
      </c>
      <c r="J189" s="311" t="s">
        <v>305</v>
      </c>
      <c r="K189" s="259" t="s">
        <v>74</v>
      </c>
      <c r="L189" s="259" t="s">
        <v>63</v>
      </c>
      <c r="M189" s="220"/>
      <c r="N189" s="231"/>
    </row>
    <row r="190" spans="1:14" x14ac:dyDescent="0.25">
      <c r="A190" s="227">
        <v>44147</v>
      </c>
      <c r="B190" s="222" t="s">
        <v>100</v>
      </c>
      <c r="C190" s="220" t="s">
        <v>100</v>
      </c>
      <c r="D190" s="220" t="s">
        <v>95</v>
      </c>
      <c r="E190" s="211">
        <v>4000</v>
      </c>
      <c r="F190" s="679">
        <v>3675</v>
      </c>
      <c r="G190" s="611">
        <f t="shared" si="3"/>
        <v>1.08843537414966</v>
      </c>
      <c r="H190" s="565" t="s">
        <v>72</v>
      </c>
      <c r="I190" s="260" t="s">
        <v>18</v>
      </c>
      <c r="J190" s="311" t="s">
        <v>305</v>
      </c>
      <c r="K190" s="259" t="s">
        <v>74</v>
      </c>
      <c r="L190" s="259" t="s">
        <v>63</v>
      </c>
      <c r="M190" s="220"/>
      <c r="N190" s="211"/>
    </row>
    <row r="191" spans="1:14" x14ac:dyDescent="0.25">
      <c r="A191" s="221">
        <v>44147</v>
      </c>
      <c r="B191" s="222" t="s">
        <v>69</v>
      </c>
      <c r="C191" s="222" t="s">
        <v>68</v>
      </c>
      <c r="D191" s="222" t="s">
        <v>53</v>
      </c>
      <c r="E191" s="232">
        <v>3000</v>
      </c>
      <c r="F191" s="679">
        <v>3675</v>
      </c>
      <c r="G191" s="611">
        <f t="shared" si="3"/>
        <v>0.81632653061224492</v>
      </c>
      <c r="H191" s="565" t="s">
        <v>54</v>
      </c>
      <c r="I191" s="260" t="s">
        <v>18</v>
      </c>
      <c r="J191" s="312" t="s">
        <v>463</v>
      </c>
      <c r="K191" s="259" t="s">
        <v>74</v>
      </c>
      <c r="L191" s="259" t="s">
        <v>63</v>
      </c>
      <c r="M191" s="563"/>
      <c r="N191" s="214"/>
    </row>
    <row r="192" spans="1:14" x14ac:dyDescent="0.25">
      <c r="A192" s="221">
        <v>44147</v>
      </c>
      <c r="B192" s="222" t="s">
        <v>69</v>
      </c>
      <c r="C192" s="222" t="s">
        <v>68</v>
      </c>
      <c r="D192" s="222" t="s">
        <v>53</v>
      </c>
      <c r="E192" s="234">
        <v>3500</v>
      </c>
      <c r="F192" s="679">
        <v>3675</v>
      </c>
      <c r="G192" s="611">
        <f t="shared" si="3"/>
        <v>0.95238095238095233</v>
      </c>
      <c r="H192" s="565" t="s">
        <v>54</v>
      </c>
      <c r="I192" s="260" t="s">
        <v>18</v>
      </c>
      <c r="J192" s="312" t="s">
        <v>588</v>
      </c>
      <c r="K192" s="259" t="s">
        <v>74</v>
      </c>
      <c r="L192" s="259" t="s">
        <v>63</v>
      </c>
      <c r="M192" s="563"/>
      <c r="N192" s="214"/>
    </row>
    <row r="193" spans="1:14" x14ac:dyDescent="0.25">
      <c r="A193" s="686">
        <v>44147</v>
      </c>
      <c r="B193" s="222" t="s">
        <v>69</v>
      </c>
      <c r="C193" s="222" t="s">
        <v>68</v>
      </c>
      <c r="D193" s="222" t="s">
        <v>53</v>
      </c>
      <c r="E193" s="211">
        <v>3000</v>
      </c>
      <c r="F193" s="679">
        <v>3675</v>
      </c>
      <c r="G193" s="611">
        <f t="shared" si="3"/>
        <v>0.81632653061224492</v>
      </c>
      <c r="H193" s="565" t="s">
        <v>105</v>
      </c>
      <c r="I193" s="260" t="s">
        <v>18</v>
      </c>
      <c r="J193" s="312" t="s">
        <v>586</v>
      </c>
      <c r="K193" s="259" t="s">
        <v>74</v>
      </c>
      <c r="L193" s="259" t="s">
        <v>63</v>
      </c>
      <c r="M193" s="563"/>
      <c r="N193" s="214"/>
    </row>
    <row r="194" spans="1:14" x14ac:dyDescent="0.25">
      <c r="A194" s="686">
        <v>44147</v>
      </c>
      <c r="B194" s="222" t="s">
        <v>69</v>
      </c>
      <c r="C194" s="222" t="s">
        <v>68</v>
      </c>
      <c r="D194" s="222" t="s">
        <v>53</v>
      </c>
      <c r="E194" s="279">
        <v>3500</v>
      </c>
      <c r="F194" s="679">
        <v>3675</v>
      </c>
      <c r="G194" s="611">
        <f t="shared" si="3"/>
        <v>0.95238095238095233</v>
      </c>
      <c r="H194" s="565" t="s">
        <v>105</v>
      </c>
      <c r="I194" s="260" t="s">
        <v>18</v>
      </c>
      <c r="J194" s="312" t="s">
        <v>587</v>
      </c>
      <c r="K194" s="259" t="s">
        <v>74</v>
      </c>
      <c r="L194" s="259" t="s">
        <v>63</v>
      </c>
      <c r="M194" s="563"/>
      <c r="N194" s="214"/>
    </row>
    <row r="195" spans="1:14" x14ac:dyDescent="0.25">
      <c r="A195" s="687">
        <v>44148</v>
      </c>
      <c r="B195" s="222" t="s">
        <v>596</v>
      </c>
      <c r="C195" s="673" t="s">
        <v>127</v>
      </c>
      <c r="D195" s="673" t="s">
        <v>151</v>
      </c>
      <c r="E195" s="675">
        <v>200000</v>
      </c>
      <c r="F195" s="679">
        <v>3675</v>
      </c>
      <c r="G195" s="611">
        <f t="shared" si="3"/>
        <v>54.42176870748299</v>
      </c>
      <c r="H195" s="573" t="s">
        <v>42</v>
      </c>
      <c r="I195" s="829" t="s">
        <v>18</v>
      </c>
      <c r="J195" s="312" t="s">
        <v>374</v>
      </c>
      <c r="K195" s="311" t="s">
        <v>74</v>
      </c>
      <c r="L195" s="311" t="s">
        <v>63</v>
      </c>
      <c r="M195" s="563"/>
      <c r="N195" s="214"/>
    </row>
    <row r="196" spans="1:14" x14ac:dyDescent="0.25">
      <c r="A196" s="687">
        <v>44148</v>
      </c>
      <c r="B196" s="673" t="s">
        <v>290</v>
      </c>
      <c r="C196" s="676" t="s">
        <v>99</v>
      </c>
      <c r="D196" s="676" t="s">
        <v>97</v>
      </c>
      <c r="E196" s="295">
        <v>5000</v>
      </c>
      <c r="F196" s="679">
        <v>3675</v>
      </c>
      <c r="G196" s="611">
        <f t="shared" si="3"/>
        <v>1.3605442176870748</v>
      </c>
      <c r="H196" s="565" t="s">
        <v>42</v>
      </c>
      <c r="I196" s="260" t="s">
        <v>18</v>
      </c>
      <c r="J196" s="227" t="s">
        <v>276</v>
      </c>
      <c r="K196" s="259" t="s">
        <v>74</v>
      </c>
      <c r="L196" s="259" t="s">
        <v>63</v>
      </c>
      <c r="M196" s="563"/>
      <c r="N196" s="214"/>
    </row>
    <row r="197" spans="1:14" x14ac:dyDescent="0.25">
      <c r="A197" s="687">
        <v>44148</v>
      </c>
      <c r="B197" s="673" t="s">
        <v>291</v>
      </c>
      <c r="C197" s="676" t="s">
        <v>99</v>
      </c>
      <c r="D197" s="676" t="s">
        <v>97</v>
      </c>
      <c r="E197" s="295">
        <v>2500</v>
      </c>
      <c r="F197" s="679">
        <v>3675</v>
      </c>
      <c r="G197" s="611">
        <f t="shared" si="3"/>
        <v>0.68027210884353739</v>
      </c>
      <c r="H197" s="565" t="s">
        <v>42</v>
      </c>
      <c r="I197" s="260" t="s">
        <v>18</v>
      </c>
      <c r="J197" s="227" t="s">
        <v>276</v>
      </c>
      <c r="K197" s="259" t="s">
        <v>74</v>
      </c>
      <c r="L197" s="259" t="s">
        <v>63</v>
      </c>
      <c r="M197" s="563"/>
      <c r="N197" s="214"/>
    </row>
    <row r="198" spans="1:14" x14ac:dyDescent="0.25">
      <c r="A198" s="227">
        <v>44148</v>
      </c>
      <c r="B198" s="222" t="s">
        <v>69</v>
      </c>
      <c r="C198" s="220" t="s">
        <v>68</v>
      </c>
      <c r="D198" s="239" t="s">
        <v>95</v>
      </c>
      <c r="E198" s="211">
        <v>11000</v>
      </c>
      <c r="F198" s="679">
        <v>3675</v>
      </c>
      <c r="G198" s="611">
        <f t="shared" si="3"/>
        <v>2.9931972789115648</v>
      </c>
      <c r="H198" s="565" t="s">
        <v>71</v>
      </c>
      <c r="I198" s="260" t="s">
        <v>18</v>
      </c>
      <c r="J198" s="463" t="s">
        <v>342</v>
      </c>
      <c r="K198" s="259" t="s">
        <v>74</v>
      </c>
      <c r="L198" s="259" t="s">
        <v>63</v>
      </c>
      <c r="M198" s="563"/>
      <c r="N198" s="214"/>
    </row>
    <row r="199" spans="1:14" x14ac:dyDescent="0.25">
      <c r="A199" s="227">
        <v>44148</v>
      </c>
      <c r="B199" s="222" t="s">
        <v>69</v>
      </c>
      <c r="C199" s="220" t="s">
        <v>68</v>
      </c>
      <c r="D199" s="239" t="s">
        <v>95</v>
      </c>
      <c r="E199" s="240">
        <v>8000</v>
      </c>
      <c r="F199" s="679">
        <v>3675</v>
      </c>
      <c r="G199" s="611">
        <f t="shared" si="3"/>
        <v>2.1768707482993199</v>
      </c>
      <c r="H199" s="565" t="s">
        <v>71</v>
      </c>
      <c r="I199" s="260" t="s">
        <v>18</v>
      </c>
      <c r="J199" s="463" t="s">
        <v>342</v>
      </c>
      <c r="K199" s="259" t="s">
        <v>74</v>
      </c>
      <c r="L199" s="259" t="s">
        <v>63</v>
      </c>
      <c r="M199" s="563"/>
      <c r="N199" s="214"/>
    </row>
    <row r="200" spans="1:14" x14ac:dyDescent="0.25">
      <c r="A200" s="227">
        <v>44148</v>
      </c>
      <c r="B200" s="222" t="s">
        <v>69</v>
      </c>
      <c r="C200" s="220" t="s">
        <v>68</v>
      </c>
      <c r="D200" s="239" t="s">
        <v>95</v>
      </c>
      <c r="E200" s="300">
        <v>5000</v>
      </c>
      <c r="F200" s="679">
        <v>3675</v>
      </c>
      <c r="G200" s="611">
        <f t="shared" si="3"/>
        <v>1.3605442176870748</v>
      </c>
      <c r="H200" s="565" t="s">
        <v>71</v>
      </c>
      <c r="I200" s="260" t="s">
        <v>18</v>
      </c>
      <c r="J200" s="463" t="s">
        <v>342</v>
      </c>
      <c r="K200" s="259" t="s">
        <v>74</v>
      </c>
      <c r="L200" s="259" t="s">
        <v>63</v>
      </c>
      <c r="M200" s="563"/>
      <c r="N200" s="214"/>
    </row>
    <row r="201" spans="1:14" x14ac:dyDescent="0.25">
      <c r="A201" s="227">
        <v>44148</v>
      </c>
      <c r="B201" s="222" t="s">
        <v>69</v>
      </c>
      <c r="C201" s="220" t="s">
        <v>68</v>
      </c>
      <c r="D201" s="239" t="s">
        <v>95</v>
      </c>
      <c r="E201" s="211">
        <v>10000</v>
      </c>
      <c r="F201" s="679">
        <v>3675</v>
      </c>
      <c r="G201" s="611">
        <f t="shared" si="3"/>
        <v>2.7210884353741496</v>
      </c>
      <c r="H201" s="565" t="s">
        <v>71</v>
      </c>
      <c r="I201" s="260" t="s">
        <v>18</v>
      </c>
      <c r="J201" s="463" t="s">
        <v>342</v>
      </c>
      <c r="K201" s="259" t="s">
        <v>74</v>
      </c>
      <c r="L201" s="259" t="s">
        <v>63</v>
      </c>
      <c r="M201" s="563"/>
      <c r="N201" s="214"/>
    </row>
    <row r="202" spans="1:14" x14ac:dyDescent="0.25">
      <c r="A202" s="227">
        <v>44148</v>
      </c>
      <c r="B202" s="222" t="s">
        <v>100</v>
      </c>
      <c r="C202" s="265" t="s">
        <v>100</v>
      </c>
      <c r="D202" s="359" t="s">
        <v>95</v>
      </c>
      <c r="E202" s="254">
        <v>6000</v>
      </c>
      <c r="F202" s="679">
        <v>3675</v>
      </c>
      <c r="G202" s="611">
        <f t="shared" si="3"/>
        <v>1.6326530612244898</v>
      </c>
      <c r="H202" s="565" t="s">
        <v>71</v>
      </c>
      <c r="I202" s="260" t="s">
        <v>18</v>
      </c>
      <c r="J202" s="463" t="s">
        <v>342</v>
      </c>
      <c r="K202" s="259" t="s">
        <v>74</v>
      </c>
      <c r="L202" s="259" t="s">
        <v>63</v>
      </c>
      <c r="M202" s="563"/>
      <c r="N202" s="214"/>
    </row>
    <row r="203" spans="1:14" x14ac:dyDescent="0.25">
      <c r="A203" s="227">
        <v>44148</v>
      </c>
      <c r="B203" s="222" t="s">
        <v>100</v>
      </c>
      <c r="C203" s="265" t="s">
        <v>100</v>
      </c>
      <c r="D203" s="359" t="s">
        <v>95</v>
      </c>
      <c r="E203" s="211">
        <v>4000</v>
      </c>
      <c r="F203" s="679">
        <v>3675</v>
      </c>
      <c r="G203" s="611">
        <f t="shared" si="3"/>
        <v>1.08843537414966</v>
      </c>
      <c r="H203" s="565" t="s">
        <v>71</v>
      </c>
      <c r="I203" s="260" t="s">
        <v>18</v>
      </c>
      <c r="J203" s="463" t="s">
        <v>342</v>
      </c>
      <c r="K203" s="259" t="s">
        <v>74</v>
      </c>
      <c r="L203" s="259" t="s">
        <v>63</v>
      </c>
      <c r="M203" s="563"/>
      <c r="N203" s="214"/>
    </row>
    <row r="204" spans="1:14" x14ac:dyDescent="0.25">
      <c r="A204" s="227">
        <v>44148</v>
      </c>
      <c r="B204" s="222" t="s">
        <v>69</v>
      </c>
      <c r="C204" s="220" t="s">
        <v>68</v>
      </c>
      <c r="D204" s="239" t="s">
        <v>95</v>
      </c>
      <c r="E204" s="211">
        <v>12000</v>
      </c>
      <c r="F204" s="679">
        <v>3675</v>
      </c>
      <c r="G204" s="611">
        <f t="shared" si="3"/>
        <v>3.2653061224489797</v>
      </c>
      <c r="H204" s="565" t="s">
        <v>72</v>
      </c>
      <c r="I204" s="260" t="s">
        <v>18</v>
      </c>
      <c r="J204" s="311" t="s">
        <v>346</v>
      </c>
      <c r="K204" s="259" t="s">
        <v>74</v>
      </c>
      <c r="L204" s="259" t="s">
        <v>63</v>
      </c>
      <c r="M204" s="563"/>
      <c r="N204" s="214"/>
    </row>
    <row r="205" spans="1:14" x14ac:dyDescent="0.25">
      <c r="A205" s="227">
        <v>44148</v>
      </c>
      <c r="B205" s="222" t="s">
        <v>69</v>
      </c>
      <c r="C205" s="220" t="s">
        <v>68</v>
      </c>
      <c r="D205" s="239" t="s">
        <v>95</v>
      </c>
      <c r="E205" s="240">
        <v>10000</v>
      </c>
      <c r="F205" s="679">
        <v>3675</v>
      </c>
      <c r="G205" s="611">
        <f t="shared" si="3"/>
        <v>2.7210884353741496</v>
      </c>
      <c r="H205" s="565" t="s">
        <v>72</v>
      </c>
      <c r="I205" s="260" t="s">
        <v>18</v>
      </c>
      <c r="J205" s="311" t="s">
        <v>346</v>
      </c>
      <c r="K205" s="259" t="s">
        <v>74</v>
      </c>
      <c r="L205" s="259" t="s">
        <v>63</v>
      </c>
      <c r="M205" s="563"/>
      <c r="N205" s="214"/>
    </row>
    <row r="206" spans="1:14" x14ac:dyDescent="0.25">
      <c r="A206" s="227">
        <v>44148</v>
      </c>
      <c r="B206" s="222" t="s">
        <v>69</v>
      </c>
      <c r="C206" s="220" t="s">
        <v>68</v>
      </c>
      <c r="D206" s="239" t="s">
        <v>95</v>
      </c>
      <c r="E206" s="240">
        <v>10000</v>
      </c>
      <c r="F206" s="679">
        <v>3675</v>
      </c>
      <c r="G206" s="611">
        <f t="shared" si="3"/>
        <v>2.7210884353741496</v>
      </c>
      <c r="H206" s="565" t="s">
        <v>72</v>
      </c>
      <c r="I206" s="260" t="s">
        <v>18</v>
      </c>
      <c r="J206" s="311" t="s">
        <v>346</v>
      </c>
      <c r="K206" s="259" t="s">
        <v>74</v>
      </c>
      <c r="L206" s="259" t="s">
        <v>63</v>
      </c>
      <c r="M206" s="563"/>
      <c r="N206" s="214"/>
    </row>
    <row r="207" spans="1:14" x14ac:dyDescent="0.25">
      <c r="A207" s="227">
        <v>44148</v>
      </c>
      <c r="B207" s="222" t="s">
        <v>69</v>
      </c>
      <c r="C207" s="220" t="s">
        <v>68</v>
      </c>
      <c r="D207" s="239" t="s">
        <v>95</v>
      </c>
      <c r="E207" s="879">
        <v>7000</v>
      </c>
      <c r="F207" s="679">
        <v>3675</v>
      </c>
      <c r="G207" s="611">
        <f t="shared" si="3"/>
        <v>1.9047619047619047</v>
      </c>
      <c r="H207" s="565" t="s">
        <v>72</v>
      </c>
      <c r="I207" s="260" t="s">
        <v>18</v>
      </c>
      <c r="J207" s="311" t="s">
        <v>346</v>
      </c>
      <c r="K207" s="259" t="s">
        <v>74</v>
      </c>
      <c r="L207" s="259" t="s">
        <v>63</v>
      </c>
      <c r="M207" s="563"/>
      <c r="N207" s="214"/>
    </row>
    <row r="208" spans="1:14" x14ac:dyDescent="0.25">
      <c r="A208" s="227">
        <v>44148</v>
      </c>
      <c r="B208" s="222" t="s">
        <v>100</v>
      </c>
      <c r="C208" s="220" t="s">
        <v>100</v>
      </c>
      <c r="D208" s="220" t="s">
        <v>95</v>
      </c>
      <c r="E208" s="231">
        <v>4000</v>
      </c>
      <c r="F208" s="679">
        <v>3675</v>
      </c>
      <c r="G208" s="611">
        <f t="shared" si="3"/>
        <v>1.08843537414966</v>
      </c>
      <c r="H208" s="565" t="s">
        <v>72</v>
      </c>
      <c r="I208" s="260" t="s">
        <v>18</v>
      </c>
      <c r="J208" s="311" t="s">
        <v>346</v>
      </c>
      <c r="K208" s="259" t="s">
        <v>74</v>
      </c>
      <c r="L208" s="259" t="s">
        <v>63</v>
      </c>
      <c r="M208" s="563"/>
      <c r="N208" s="214"/>
    </row>
    <row r="209" spans="1:14" x14ac:dyDescent="0.25">
      <c r="A209" s="227">
        <v>44148</v>
      </c>
      <c r="B209" s="222" t="s">
        <v>100</v>
      </c>
      <c r="C209" s="220" t="s">
        <v>100</v>
      </c>
      <c r="D209" s="220" t="s">
        <v>95</v>
      </c>
      <c r="E209" s="211">
        <v>3500</v>
      </c>
      <c r="F209" s="679">
        <v>3675</v>
      </c>
      <c r="G209" s="611">
        <f t="shared" si="3"/>
        <v>0.95238095238095233</v>
      </c>
      <c r="H209" s="565" t="s">
        <v>72</v>
      </c>
      <c r="I209" s="260" t="s">
        <v>18</v>
      </c>
      <c r="J209" s="311" t="s">
        <v>346</v>
      </c>
      <c r="K209" s="259" t="s">
        <v>74</v>
      </c>
      <c r="L209" s="259" t="s">
        <v>63</v>
      </c>
      <c r="M209" s="563"/>
      <c r="N209" s="214"/>
    </row>
    <row r="210" spans="1:14" x14ac:dyDescent="0.25">
      <c r="A210" s="227">
        <v>44148</v>
      </c>
      <c r="B210" s="222" t="s">
        <v>100</v>
      </c>
      <c r="C210" s="220" t="s">
        <v>100</v>
      </c>
      <c r="D210" s="220" t="s">
        <v>95</v>
      </c>
      <c r="E210" s="254">
        <v>1500</v>
      </c>
      <c r="F210" s="679">
        <v>3675</v>
      </c>
      <c r="G210" s="611">
        <f t="shared" si="3"/>
        <v>0.40816326530612246</v>
      </c>
      <c r="H210" s="565" t="s">
        <v>72</v>
      </c>
      <c r="I210" s="260" t="s">
        <v>18</v>
      </c>
      <c r="J210" s="311" t="s">
        <v>346</v>
      </c>
      <c r="K210" s="259" t="s">
        <v>74</v>
      </c>
      <c r="L210" s="259" t="s">
        <v>63</v>
      </c>
      <c r="M210" s="563"/>
      <c r="N210" s="214"/>
    </row>
    <row r="211" spans="1:14" x14ac:dyDescent="0.25">
      <c r="A211" s="227">
        <v>44148</v>
      </c>
      <c r="B211" s="222" t="s">
        <v>100</v>
      </c>
      <c r="C211" s="220" t="s">
        <v>100</v>
      </c>
      <c r="D211" s="220" t="s">
        <v>95</v>
      </c>
      <c r="E211" s="211">
        <v>1000</v>
      </c>
      <c r="F211" s="679">
        <v>3675</v>
      </c>
      <c r="G211" s="611">
        <f t="shared" si="3"/>
        <v>0.27210884353741499</v>
      </c>
      <c r="H211" s="565" t="s">
        <v>72</v>
      </c>
      <c r="I211" s="260" t="s">
        <v>18</v>
      </c>
      <c r="J211" s="311" t="s">
        <v>346</v>
      </c>
      <c r="K211" s="259" t="s">
        <v>74</v>
      </c>
      <c r="L211" s="259" t="s">
        <v>63</v>
      </c>
      <c r="M211" s="563"/>
      <c r="N211" s="214"/>
    </row>
    <row r="212" spans="1:14" x14ac:dyDescent="0.25">
      <c r="A212" s="905">
        <v>44148</v>
      </c>
      <c r="B212" s="222" t="s">
        <v>558</v>
      </c>
      <c r="C212" s="220" t="s">
        <v>98</v>
      </c>
      <c r="D212" s="239" t="s">
        <v>97</v>
      </c>
      <c r="E212" s="240">
        <f>F212*G212</f>
        <v>213370.5</v>
      </c>
      <c r="F212" s="679">
        <v>3675</v>
      </c>
      <c r="G212" s="611">
        <v>58.06</v>
      </c>
      <c r="H212" s="565" t="s">
        <v>552</v>
      </c>
      <c r="I212" s="260" t="s">
        <v>18</v>
      </c>
      <c r="J212" s="464" t="s">
        <v>562</v>
      </c>
      <c r="K212" s="259" t="s">
        <v>74</v>
      </c>
      <c r="L212" s="259" t="s">
        <v>63</v>
      </c>
      <c r="M212" s="563"/>
      <c r="N212" s="214"/>
    </row>
    <row r="213" spans="1:14" x14ac:dyDescent="0.25">
      <c r="A213" s="338">
        <v>44151</v>
      </c>
      <c r="B213" s="222" t="s">
        <v>69</v>
      </c>
      <c r="C213" s="220" t="s">
        <v>68</v>
      </c>
      <c r="D213" s="239" t="s">
        <v>95</v>
      </c>
      <c r="E213" s="240">
        <v>8000</v>
      </c>
      <c r="F213" s="679">
        <v>3675</v>
      </c>
      <c r="G213" s="611">
        <f t="shared" si="3"/>
        <v>2.1768707482993199</v>
      </c>
      <c r="H213" s="565" t="s">
        <v>71</v>
      </c>
      <c r="I213" s="260" t="s">
        <v>18</v>
      </c>
      <c r="J213" s="463" t="s">
        <v>351</v>
      </c>
      <c r="K213" s="259" t="s">
        <v>74</v>
      </c>
      <c r="L213" s="259" t="s">
        <v>63</v>
      </c>
      <c r="M213" s="563"/>
      <c r="N213" s="214"/>
    </row>
    <row r="214" spans="1:14" x14ac:dyDescent="0.25">
      <c r="A214" s="338">
        <v>44151</v>
      </c>
      <c r="B214" s="222" t="s">
        <v>69</v>
      </c>
      <c r="C214" s="220" t="s">
        <v>68</v>
      </c>
      <c r="D214" s="239" t="s">
        <v>95</v>
      </c>
      <c r="E214" s="234">
        <v>5000</v>
      </c>
      <c r="F214" s="679">
        <v>3675</v>
      </c>
      <c r="G214" s="611">
        <f t="shared" si="3"/>
        <v>1.3605442176870748</v>
      </c>
      <c r="H214" s="565" t="s">
        <v>71</v>
      </c>
      <c r="I214" s="260" t="s">
        <v>18</v>
      </c>
      <c r="J214" s="463" t="s">
        <v>351</v>
      </c>
      <c r="K214" s="259" t="s">
        <v>74</v>
      </c>
      <c r="L214" s="259" t="s">
        <v>63</v>
      </c>
      <c r="M214" s="563"/>
      <c r="N214" s="214"/>
    </row>
    <row r="215" spans="1:14" x14ac:dyDescent="0.25">
      <c r="A215" s="338">
        <v>44151</v>
      </c>
      <c r="B215" s="222" t="s">
        <v>69</v>
      </c>
      <c r="C215" s="220" t="s">
        <v>68</v>
      </c>
      <c r="D215" s="239" t="s">
        <v>95</v>
      </c>
      <c r="E215" s="225">
        <v>12000</v>
      </c>
      <c r="F215" s="679">
        <v>3675</v>
      </c>
      <c r="G215" s="611">
        <f t="shared" si="3"/>
        <v>3.2653061224489797</v>
      </c>
      <c r="H215" s="565" t="s">
        <v>71</v>
      </c>
      <c r="I215" s="260" t="s">
        <v>18</v>
      </c>
      <c r="J215" s="463" t="s">
        <v>351</v>
      </c>
      <c r="K215" s="259" t="s">
        <v>74</v>
      </c>
      <c r="L215" s="259" t="s">
        <v>63</v>
      </c>
      <c r="M215" s="563"/>
      <c r="N215" s="214"/>
    </row>
    <row r="216" spans="1:14" x14ac:dyDescent="0.25">
      <c r="A216" s="338">
        <v>44151</v>
      </c>
      <c r="B216" s="222" t="s">
        <v>69</v>
      </c>
      <c r="C216" s="220" t="s">
        <v>68</v>
      </c>
      <c r="D216" s="239" t="s">
        <v>95</v>
      </c>
      <c r="E216" s="511">
        <v>9000</v>
      </c>
      <c r="F216" s="679">
        <v>3675</v>
      </c>
      <c r="G216" s="611">
        <f t="shared" si="3"/>
        <v>2.4489795918367347</v>
      </c>
      <c r="H216" s="565" t="s">
        <v>71</v>
      </c>
      <c r="I216" s="260" t="s">
        <v>18</v>
      </c>
      <c r="J216" s="463" t="s">
        <v>351</v>
      </c>
      <c r="K216" s="259" t="s">
        <v>74</v>
      </c>
      <c r="L216" s="259" t="s">
        <v>63</v>
      </c>
      <c r="M216" s="563"/>
      <c r="N216" s="214"/>
    </row>
    <row r="217" spans="1:14" x14ac:dyDescent="0.25">
      <c r="A217" s="338">
        <v>44151</v>
      </c>
      <c r="B217" s="222" t="s">
        <v>100</v>
      </c>
      <c r="C217" s="265" t="s">
        <v>100</v>
      </c>
      <c r="D217" s="265" t="s">
        <v>95</v>
      </c>
      <c r="E217" s="211">
        <v>6000</v>
      </c>
      <c r="F217" s="679">
        <v>3675</v>
      </c>
      <c r="G217" s="611">
        <f t="shared" si="3"/>
        <v>1.6326530612244898</v>
      </c>
      <c r="H217" s="565" t="s">
        <v>71</v>
      </c>
      <c r="I217" s="260" t="s">
        <v>18</v>
      </c>
      <c r="J217" s="463" t="s">
        <v>351</v>
      </c>
      <c r="K217" s="259" t="s">
        <v>74</v>
      </c>
      <c r="L217" s="259" t="s">
        <v>63</v>
      </c>
      <c r="M217" s="563"/>
      <c r="N217" s="214"/>
    </row>
    <row r="218" spans="1:14" x14ac:dyDescent="0.25">
      <c r="A218" s="338">
        <v>44151</v>
      </c>
      <c r="B218" s="222" t="s">
        <v>100</v>
      </c>
      <c r="C218" s="265" t="s">
        <v>100</v>
      </c>
      <c r="D218" s="265" t="s">
        <v>95</v>
      </c>
      <c r="E218" s="211">
        <v>3000</v>
      </c>
      <c r="F218" s="679">
        <v>3675</v>
      </c>
      <c r="G218" s="611">
        <f t="shared" si="3"/>
        <v>0.81632653061224492</v>
      </c>
      <c r="H218" s="565" t="s">
        <v>71</v>
      </c>
      <c r="I218" s="260" t="s">
        <v>18</v>
      </c>
      <c r="J218" s="463" t="s">
        <v>351</v>
      </c>
      <c r="K218" s="259" t="s">
        <v>74</v>
      </c>
      <c r="L218" s="259" t="s">
        <v>63</v>
      </c>
      <c r="M218" s="563"/>
      <c r="N218" s="214"/>
    </row>
    <row r="219" spans="1:14" x14ac:dyDescent="0.25">
      <c r="A219" s="264">
        <v>44151</v>
      </c>
      <c r="B219" s="222" t="s">
        <v>69</v>
      </c>
      <c r="C219" s="222" t="s">
        <v>68</v>
      </c>
      <c r="D219" s="222" t="s">
        <v>95</v>
      </c>
      <c r="E219" s="211">
        <v>15000</v>
      </c>
      <c r="F219" s="679">
        <v>3675</v>
      </c>
      <c r="G219" s="611">
        <f t="shared" si="3"/>
        <v>4.0816326530612246</v>
      </c>
      <c r="H219" s="565" t="s">
        <v>72</v>
      </c>
      <c r="I219" s="260" t="s">
        <v>18</v>
      </c>
      <c r="J219" s="311" t="s">
        <v>355</v>
      </c>
      <c r="K219" s="259" t="s">
        <v>74</v>
      </c>
      <c r="L219" s="259" t="s">
        <v>63</v>
      </c>
      <c r="M219" s="563"/>
      <c r="N219" s="214"/>
    </row>
    <row r="220" spans="1:14" x14ac:dyDescent="0.25">
      <c r="A220" s="264">
        <v>44151</v>
      </c>
      <c r="B220" s="222" t="s">
        <v>69</v>
      </c>
      <c r="C220" s="222" t="s">
        <v>68</v>
      </c>
      <c r="D220" s="222" t="s">
        <v>95</v>
      </c>
      <c r="E220" s="240">
        <v>10000</v>
      </c>
      <c r="F220" s="679">
        <v>3675</v>
      </c>
      <c r="G220" s="611">
        <f t="shared" si="3"/>
        <v>2.7210884353741496</v>
      </c>
      <c r="H220" s="565" t="s">
        <v>72</v>
      </c>
      <c r="I220" s="260" t="s">
        <v>18</v>
      </c>
      <c r="J220" s="311" t="s">
        <v>355</v>
      </c>
      <c r="K220" s="259" t="s">
        <v>74</v>
      </c>
      <c r="L220" s="259" t="s">
        <v>63</v>
      </c>
      <c r="M220" s="563"/>
      <c r="N220" s="214"/>
    </row>
    <row r="221" spans="1:14" x14ac:dyDescent="0.25">
      <c r="A221" s="264">
        <v>44151</v>
      </c>
      <c r="B221" s="222" t="s">
        <v>69</v>
      </c>
      <c r="C221" s="222" t="s">
        <v>68</v>
      </c>
      <c r="D221" s="222" t="s">
        <v>95</v>
      </c>
      <c r="E221" s="234">
        <v>10000</v>
      </c>
      <c r="F221" s="679">
        <v>3675</v>
      </c>
      <c r="G221" s="611">
        <f t="shared" si="3"/>
        <v>2.7210884353741496</v>
      </c>
      <c r="H221" s="565" t="s">
        <v>72</v>
      </c>
      <c r="I221" s="260" t="s">
        <v>18</v>
      </c>
      <c r="J221" s="311" t="s">
        <v>355</v>
      </c>
      <c r="K221" s="259" t="s">
        <v>74</v>
      </c>
      <c r="L221" s="259" t="s">
        <v>63</v>
      </c>
      <c r="M221" s="563"/>
      <c r="N221" s="214"/>
    </row>
    <row r="222" spans="1:14" x14ac:dyDescent="0.25">
      <c r="A222" s="264">
        <v>44151</v>
      </c>
      <c r="B222" s="222" t="s">
        <v>69</v>
      </c>
      <c r="C222" s="222" t="s">
        <v>68</v>
      </c>
      <c r="D222" s="222" t="s">
        <v>95</v>
      </c>
      <c r="E222" s="232">
        <v>7000</v>
      </c>
      <c r="F222" s="679">
        <v>3675</v>
      </c>
      <c r="G222" s="611">
        <f t="shared" si="3"/>
        <v>1.9047619047619047</v>
      </c>
      <c r="H222" s="565" t="s">
        <v>72</v>
      </c>
      <c r="I222" s="260" t="s">
        <v>18</v>
      </c>
      <c r="J222" s="311" t="s">
        <v>355</v>
      </c>
      <c r="K222" s="259" t="s">
        <v>74</v>
      </c>
      <c r="L222" s="259" t="s">
        <v>63</v>
      </c>
      <c r="M222" s="563"/>
      <c r="N222" s="214"/>
    </row>
    <row r="223" spans="1:14" x14ac:dyDescent="0.25">
      <c r="A223" s="264">
        <v>44151</v>
      </c>
      <c r="B223" s="222" t="s">
        <v>100</v>
      </c>
      <c r="C223" s="222" t="s">
        <v>100</v>
      </c>
      <c r="D223" s="243" t="s">
        <v>95</v>
      </c>
      <c r="E223" s="511">
        <v>6000</v>
      </c>
      <c r="F223" s="679">
        <v>3675</v>
      </c>
      <c r="G223" s="611">
        <f t="shared" si="3"/>
        <v>1.6326530612244898</v>
      </c>
      <c r="H223" s="565" t="s">
        <v>72</v>
      </c>
      <c r="I223" s="260" t="s">
        <v>18</v>
      </c>
      <c r="J223" s="311" t="s">
        <v>355</v>
      </c>
      <c r="K223" s="259" t="s">
        <v>74</v>
      </c>
      <c r="L223" s="259" t="s">
        <v>63</v>
      </c>
      <c r="M223" s="563"/>
      <c r="N223" s="214"/>
    </row>
    <row r="224" spans="1:14" x14ac:dyDescent="0.25">
      <c r="A224" s="264">
        <v>44151</v>
      </c>
      <c r="B224" s="222" t="s">
        <v>100</v>
      </c>
      <c r="C224" s="222" t="s">
        <v>100</v>
      </c>
      <c r="D224" s="243" t="s">
        <v>95</v>
      </c>
      <c r="E224" s="211">
        <v>2000</v>
      </c>
      <c r="F224" s="679">
        <v>3675</v>
      </c>
      <c r="G224" s="611">
        <f t="shared" si="3"/>
        <v>0.54421768707482998</v>
      </c>
      <c r="H224" s="565" t="s">
        <v>72</v>
      </c>
      <c r="I224" s="260" t="s">
        <v>18</v>
      </c>
      <c r="J224" s="311" t="s">
        <v>355</v>
      </c>
      <c r="K224" s="259" t="s">
        <v>74</v>
      </c>
      <c r="L224" s="259" t="s">
        <v>63</v>
      </c>
      <c r="M224" s="563"/>
      <c r="N224" s="214"/>
    </row>
    <row r="225" spans="1:14" x14ac:dyDescent="0.25">
      <c r="A225" s="264">
        <v>44151</v>
      </c>
      <c r="B225" s="222" t="s">
        <v>100</v>
      </c>
      <c r="C225" s="222" t="s">
        <v>100</v>
      </c>
      <c r="D225" s="243" t="s">
        <v>95</v>
      </c>
      <c r="E225" s="225">
        <v>2000</v>
      </c>
      <c r="F225" s="679">
        <v>3675</v>
      </c>
      <c r="G225" s="611">
        <f t="shared" si="3"/>
        <v>0.54421768707482998</v>
      </c>
      <c r="H225" s="565" t="s">
        <v>72</v>
      </c>
      <c r="I225" s="260" t="s">
        <v>18</v>
      </c>
      <c r="J225" s="311" t="s">
        <v>355</v>
      </c>
      <c r="K225" s="259" t="s">
        <v>74</v>
      </c>
      <c r="L225" s="259" t="s">
        <v>63</v>
      </c>
      <c r="M225" s="563"/>
      <c r="N225" s="214"/>
    </row>
    <row r="226" spans="1:14" x14ac:dyDescent="0.25">
      <c r="A226" s="338">
        <v>44152</v>
      </c>
      <c r="B226" s="222" t="s">
        <v>69</v>
      </c>
      <c r="C226" s="220" t="s">
        <v>68</v>
      </c>
      <c r="D226" s="239" t="s">
        <v>95</v>
      </c>
      <c r="E226" s="211">
        <v>8000</v>
      </c>
      <c r="F226" s="679">
        <v>3675</v>
      </c>
      <c r="G226" s="611">
        <f t="shared" si="3"/>
        <v>2.1768707482993199</v>
      </c>
      <c r="H226" s="565" t="s">
        <v>71</v>
      </c>
      <c r="I226" s="260" t="s">
        <v>18</v>
      </c>
      <c r="J226" s="463" t="s">
        <v>360</v>
      </c>
      <c r="K226" s="259" t="s">
        <v>74</v>
      </c>
      <c r="L226" s="259" t="s">
        <v>63</v>
      </c>
      <c r="M226" s="563"/>
      <c r="N226" s="214"/>
    </row>
    <row r="227" spans="1:14" x14ac:dyDescent="0.25">
      <c r="A227" s="338">
        <v>44152</v>
      </c>
      <c r="B227" s="222" t="s">
        <v>69</v>
      </c>
      <c r="C227" s="220" t="s">
        <v>68</v>
      </c>
      <c r="D227" s="239" t="s">
        <v>95</v>
      </c>
      <c r="E227" s="232">
        <v>11000</v>
      </c>
      <c r="F227" s="679">
        <v>3675</v>
      </c>
      <c r="G227" s="611">
        <f t="shared" ref="G227:G290" si="4">E227/F227</f>
        <v>2.9931972789115648</v>
      </c>
      <c r="H227" s="565" t="s">
        <v>71</v>
      </c>
      <c r="I227" s="260" t="s">
        <v>18</v>
      </c>
      <c r="J227" s="463" t="s">
        <v>360</v>
      </c>
      <c r="K227" s="259" t="s">
        <v>74</v>
      </c>
      <c r="L227" s="259" t="s">
        <v>63</v>
      </c>
      <c r="M227" s="563"/>
      <c r="N227" s="214"/>
    </row>
    <row r="228" spans="1:14" x14ac:dyDescent="0.25">
      <c r="A228" s="338">
        <v>44152</v>
      </c>
      <c r="B228" s="222" t="s">
        <v>69</v>
      </c>
      <c r="C228" s="220" t="s">
        <v>68</v>
      </c>
      <c r="D228" s="239" t="s">
        <v>95</v>
      </c>
      <c r="E228" s="225">
        <v>8000</v>
      </c>
      <c r="F228" s="679">
        <v>3675</v>
      </c>
      <c r="G228" s="611">
        <f t="shared" si="4"/>
        <v>2.1768707482993199</v>
      </c>
      <c r="H228" s="565" t="s">
        <v>71</v>
      </c>
      <c r="I228" s="260" t="s">
        <v>18</v>
      </c>
      <c r="J228" s="463" t="s">
        <v>360</v>
      </c>
      <c r="K228" s="259" t="s">
        <v>74</v>
      </c>
      <c r="L228" s="259" t="s">
        <v>63</v>
      </c>
      <c r="M228" s="563"/>
      <c r="N228" s="214"/>
    </row>
    <row r="229" spans="1:14" x14ac:dyDescent="0.25">
      <c r="A229" s="338">
        <v>44152</v>
      </c>
      <c r="B229" s="222" t="s">
        <v>69</v>
      </c>
      <c r="C229" s="220" t="s">
        <v>68</v>
      </c>
      <c r="D229" s="239" t="s">
        <v>95</v>
      </c>
      <c r="E229" s="511">
        <v>12000</v>
      </c>
      <c r="F229" s="679">
        <v>3675</v>
      </c>
      <c r="G229" s="611">
        <f t="shared" si="4"/>
        <v>3.2653061224489797</v>
      </c>
      <c r="H229" s="565" t="s">
        <v>71</v>
      </c>
      <c r="I229" s="260" t="s">
        <v>18</v>
      </c>
      <c r="J229" s="463" t="s">
        <v>360</v>
      </c>
      <c r="K229" s="259" t="s">
        <v>74</v>
      </c>
      <c r="L229" s="259" t="s">
        <v>63</v>
      </c>
      <c r="M229" s="563"/>
      <c r="N229" s="214"/>
    </row>
    <row r="230" spans="1:14" x14ac:dyDescent="0.25">
      <c r="A230" s="338">
        <v>44152</v>
      </c>
      <c r="B230" s="222" t="s">
        <v>100</v>
      </c>
      <c r="C230" s="222" t="s">
        <v>100</v>
      </c>
      <c r="D230" s="222" t="s">
        <v>95</v>
      </c>
      <c r="E230" s="511">
        <v>5000</v>
      </c>
      <c r="F230" s="679">
        <v>3675</v>
      </c>
      <c r="G230" s="611">
        <f t="shared" si="4"/>
        <v>1.3605442176870748</v>
      </c>
      <c r="H230" s="565" t="s">
        <v>71</v>
      </c>
      <c r="I230" s="260" t="s">
        <v>18</v>
      </c>
      <c r="J230" s="463" t="s">
        <v>360</v>
      </c>
      <c r="K230" s="259" t="s">
        <v>74</v>
      </c>
      <c r="L230" s="259" t="s">
        <v>63</v>
      </c>
      <c r="M230" s="563"/>
      <c r="N230" s="214"/>
    </row>
    <row r="231" spans="1:14" x14ac:dyDescent="0.25">
      <c r="A231" s="338">
        <v>44152</v>
      </c>
      <c r="B231" s="222" t="s">
        <v>100</v>
      </c>
      <c r="C231" s="222" t="s">
        <v>100</v>
      </c>
      <c r="D231" s="222" t="s">
        <v>95</v>
      </c>
      <c r="E231" s="211">
        <v>3000</v>
      </c>
      <c r="F231" s="679">
        <v>3675</v>
      </c>
      <c r="G231" s="611">
        <f t="shared" si="4"/>
        <v>0.81632653061224492</v>
      </c>
      <c r="H231" s="565" t="s">
        <v>71</v>
      </c>
      <c r="I231" s="260" t="s">
        <v>18</v>
      </c>
      <c r="J231" s="463" t="s">
        <v>360</v>
      </c>
      <c r="K231" s="259" t="s">
        <v>74</v>
      </c>
      <c r="L231" s="259" t="s">
        <v>63</v>
      </c>
      <c r="M231" s="563"/>
      <c r="N231" s="214"/>
    </row>
    <row r="232" spans="1:14" ht="18" customHeight="1" x14ac:dyDescent="0.25">
      <c r="A232" s="338">
        <v>44152</v>
      </c>
      <c r="B232" s="222" t="s">
        <v>100</v>
      </c>
      <c r="C232" s="222" t="s">
        <v>100</v>
      </c>
      <c r="D232" s="222" t="s">
        <v>95</v>
      </c>
      <c r="E232" s="211">
        <v>2000</v>
      </c>
      <c r="F232" s="679">
        <v>3675</v>
      </c>
      <c r="G232" s="611">
        <f t="shared" si="4"/>
        <v>0.54421768707482998</v>
      </c>
      <c r="H232" s="565" t="s">
        <v>71</v>
      </c>
      <c r="I232" s="260" t="s">
        <v>18</v>
      </c>
      <c r="J232" s="463" t="s">
        <v>360</v>
      </c>
      <c r="K232" s="259" t="s">
        <v>74</v>
      </c>
      <c r="L232" s="259" t="s">
        <v>63</v>
      </c>
      <c r="M232" s="563"/>
      <c r="N232" s="214"/>
    </row>
    <row r="233" spans="1:14" ht="18" customHeight="1" x14ac:dyDescent="0.25">
      <c r="A233" s="221">
        <v>44152</v>
      </c>
      <c r="B233" s="222" t="s">
        <v>69</v>
      </c>
      <c r="C233" s="222" t="s">
        <v>68</v>
      </c>
      <c r="D233" s="222" t="s">
        <v>95</v>
      </c>
      <c r="E233" s="225">
        <v>10000</v>
      </c>
      <c r="F233" s="679">
        <v>3675</v>
      </c>
      <c r="G233" s="611">
        <f t="shared" si="4"/>
        <v>2.7210884353741496</v>
      </c>
      <c r="H233" s="565" t="s">
        <v>72</v>
      </c>
      <c r="I233" s="260" t="s">
        <v>18</v>
      </c>
      <c r="J233" s="311" t="s">
        <v>365</v>
      </c>
      <c r="K233" s="259" t="s">
        <v>74</v>
      </c>
      <c r="L233" s="259" t="s">
        <v>63</v>
      </c>
      <c r="M233" s="563"/>
      <c r="N233" s="214"/>
    </row>
    <row r="234" spans="1:14" ht="18.75" customHeight="1" x14ac:dyDescent="0.25">
      <c r="A234" s="221">
        <v>44152</v>
      </c>
      <c r="B234" s="222" t="s">
        <v>69</v>
      </c>
      <c r="C234" s="222" t="s">
        <v>68</v>
      </c>
      <c r="D234" s="222" t="s">
        <v>95</v>
      </c>
      <c r="E234" s="880">
        <v>12000</v>
      </c>
      <c r="F234" s="679">
        <v>3675</v>
      </c>
      <c r="G234" s="611">
        <f t="shared" si="4"/>
        <v>3.2653061224489797</v>
      </c>
      <c r="H234" s="565" t="s">
        <v>72</v>
      </c>
      <c r="I234" s="260" t="s">
        <v>18</v>
      </c>
      <c r="J234" s="311" t="s">
        <v>365</v>
      </c>
      <c r="K234" s="259" t="s">
        <v>74</v>
      </c>
      <c r="L234" s="259" t="s">
        <v>63</v>
      </c>
      <c r="M234" s="563"/>
      <c r="N234" s="214"/>
    </row>
    <row r="235" spans="1:14" x14ac:dyDescent="0.25">
      <c r="A235" s="221">
        <v>44152</v>
      </c>
      <c r="B235" s="222" t="s">
        <v>69</v>
      </c>
      <c r="C235" s="222" t="s">
        <v>68</v>
      </c>
      <c r="D235" s="222" t="s">
        <v>95</v>
      </c>
      <c r="E235" s="880">
        <v>9000</v>
      </c>
      <c r="F235" s="679">
        <v>3675</v>
      </c>
      <c r="G235" s="611">
        <f t="shared" si="4"/>
        <v>2.4489795918367347</v>
      </c>
      <c r="H235" s="565" t="s">
        <v>72</v>
      </c>
      <c r="I235" s="260" t="s">
        <v>18</v>
      </c>
      <c r="J235" s="311" t="s">
        <v>365</v>
      </c>
      <c r="K235" s="259" t="s">
        <v>74</v>
      </c>
      <c r="L235" s="259" t="s">
        <v>63</v>
      </c>
      <c r="M235" s="563"/>
      <c r="N235" s="214"/>
    </row>
    <row r="236" spans="1:14" x14ac:dyDescent="0.25">
      <c r="A236" s="221">
        <v>44152</v>
      </c>
      <c r="B236" s="222" t="s">
        <v>69</v>
      </c>
      <c r="C236" s="222" t="s">
        <v>68</v>
      </c>
      <c r="D236" s="222" t="s">
        <v>95</v>
      </c>
      <c r="E236" s="880">
        <v>9000</v>
      </c>
      <c r="F236" s="679">
        <v>3675</v>
      </c>
      <c r="G236" s="611">
        <f t="shared" si="4"/>
        <v>2.4489795918367347</v>
      </c>
      <c r="H236" s="565" t="s">
        <v>72</v>
      </c>
      <c r="I236" s="260" t="s">
        <v>18</v>
      </c>
      <c r="J236" s="311" t="s">
        <v>365</v>
      </c>
      <c r="K236" s="259" t="s">
        <v>74</v>
      </c>
      <c r="L236" s="259" t="s">
        <v>63</v>
      </c>
      <c r="M236" s="563"/>
      <c r="N236" s="214"/>
    </row>
    <row r="237" spans="1:14" x14ac:dyDescent="0.25">
      <c r="A237" s="221">
        <v>44152</v>
      </c>
      <c r="B237" s="222" t="s">
        <v>100</v>
      </c>
      <c r="C237" s="243" t="s">
        <v>100</v>
      </c>
      <c r="D237" s="243" t="s">
        <v>95</v>
      </c>
      <c r="E237" s="880">
        <v>4000</v>
      </c>
      <c r="F237" s="679">
        <v>3675</v>
      </c>
      <c r="G237" s="611">
        <f t="shared" si="4"/>
        <v>1.08843537414966</v>
      </c>
      <c r="H237" s="565" t="s">
        <v>72</v>
      </c>
      <c r="I237" s="260" t="s">
        <v>18</v>
      </c>
      <c r="J237" s="311" t="s">
        <v>365</v>
      </c>
      <c r="K237" s="259" t="s">
        <v>74</v>
      </c>
      <c r="L237" s="259" t="s">
        <v>63</v>
      </c>
      <c r="M237" s="563"/>
      <c r="N237" s="214"/>
    </row>
    <row r="238" spans="1:14" x14ac:dyDescent="0.25">
      <c r="A238" s="221">
        <v>44152</v>
      </c>
      <c r="B238" s="222" t="s">
        <v>100</v>
      </c>
      <c r="C238" s="243" t="s">
        <v>100</v>
      </c>
      <c r="D238" s="243" t="s">
        <v>95</v>
      </c>
      <c r="E238" s="880">
        <v>6000</v>
      </c>
      <c r="F238" s="679">
        <v>3675</v>
      </c>
      <c r="G238" s="611">
        <f t="shared" si="4"/>
        <v>1.6326530612244898</v>
      </c>
      <c r="H238" s="565" t="s">
        <v>72</v>
      </c>
      <c r="I238" s="260" t="s">
        <v>18</v>
      </c>
      <c r="J238" s="311" t="s">
        <v>365</v>
      </c>
      <c r="K238" s="259" t="s">
        <v>74</v>
      </c>
      <c r="L238" s="259" t="s">
        <v>63</v>
      </c>
      <c r="M238" s="563"/>
      <c r="N238" s="214"/>
    </row>
    <row r="239" spans="1:14" x14ac:dyDescent="0.25">
      <c r="A239" s="221">
        <v>44152</v>
      </c>
      <c r="B239" s="222" t="s">
        <v>69</v>
      </c>
      <c r="C239" s="676" t="s">
        <v>68</v>
      </c>
      <c r="D239" s="677" t="s">
        <v>14</v>
      </c>
      <c r="E239" s="831">
        <v>5000</v>
      </c>
      <c r="F239" s="679">
        <v>3675</v>
      </c>
      <c r="G239" s="611">
        <f t="shared" si="4"/>
        <v>1.3605442176870748</v>
      </c>
      <c r="H239" s="565" t="s">
        <v>42</v>
      </c>
      <c r="I239" s="260" t="s">
        <v>18</v>
      </c>
      <c r="J239" s="311" t="s">
        <v>312</v>
      </c>
      <c r="K239" s="259" t="s">
        <v>74</v>
      </c>
      <c r="L239" s="259" t="s">
        <v>63</v>
      </c>
      <c r="M239" s="563"/>
      <c r="N239" s="214"/>
    </row>
    <row r="240" spans="1:14" x14ac:dyDescent="0.25">
      <c r="A240" s="221">
        <v>44152</v>
      </c>
      <c r="B240" s="222" t="s">
        <v>69</v>
      </c>
      <c r="C240" s="676" t="s">
        <v>68</v>
      </c>
      <c r="D240" s="677" t="s">
        <v>14</v>
      </c>
      <c r="E240" s="282">
        <v>4000</v>
      </c>
      <c r="F240" s="679">
        <v>3675</v>
      </c>
      <c r="G240" s="611">
        <f t="shared" si="4"/>
        <v>1.08843537414966</v>
      </c>
      <c r="H240" s="565" t="s">
        <v>42</v>
      </c>
      <c r="I240" s="260" t="s">
        <v>18</v>
      </c>
      <c r="J240" s="311" t="s">
        <v>312</v>
      </c>
      <c r="K240" s="259" t="s">
        <v>74</v>
      </c>
      <c r="L240" s="259" t="s">
        <v>63</v>
      </c>
      <c r="M240" s="563"/>
      <c r="N240" s="214"/>
    </row>
    <row r="241" spans="1:14" x14ac:dyDescent="0.25">
      <c r="A241" s="221">
        <v>44152</v>
      </c>
      <c r="B241" s="222" t="s">
        <v>69</v>
      </c>
      <c r="C241" s="676" t="s">
        <v>68</v>
      </c>
      <c r="D241" s="677" t="s">
        <v>14</v>
      </c>
      <c r="E241" s="685">
        <v>4000</v>
      </c>
      <c r="F241" s="679">
        <v>3675</v>
      </c>
      <c r="G241" s="611">
        <f t="shared" si="4"/>
        <v>1.08843537414966</v>
      </c>
      <c r="H241" s="565" t="s">
        <v>42</v>
      </c>
      <c r="I241" s="260" t="s">
        <v>18</v>
      </c>
      <c r="J241" s="311" t="s">
        <v>312</v>
      </c>
      <c r="K241" s="259" t="s">
        <v>74</v>
      </c>
      <c r="L241" s="259" t="s">
        <v>63</v>
      </c>
      <c r="M241" s="563"/>
      <c r="N241" s="214"/>
    </row>
    <row r="242" spans="1:14" x14ac:dyDescent="0.25">
      <c r="A242" s="905">
        <v>44152</v>
      </c>
      <c r="B242" s="222" t="s">
        <v>152</v>
      </c>
      <c r="C242" s="220" t="s">
        <v>98</v>
      </c>
      <c r="D242" s="239" t="s">
        <v>97</v>
      </c>
      <c r="E242" s="225">
        <v>5000</v>
      </c>
      <c r="F242" s="679">
        <v>3675</v>
      </c>
      <c r="G242" s="611">
        <f t="shared" si="4"/>
        <v>1.3605442176870748</v>
      </c>
      <c r="H242" s="565" t="s">
        <v>170</v>
      </c>
      <c r="I242" s="260" t="s">
        <v>18</v>
      </c>
      <c r="J242" s="312" t="s">
        <v>563</v>
      </c>
      <c r="K242" s="259" t="s">
        <v>74</v>
      </c>
      <c r="L242" s="259" t="s">
        <v>63</v>
      </c>
      <c r="M242" s="563"/>
      <c r="N242" s="214"/>
    </row>
    <row r="243" spans="1:14" x14ac:dyDescent="0.25">
      <c r="A243" s="227">
        <v>44152</v>
      </c>
      <c r="B243" s="222" t="s">
        <v>117</v>
      </c>
      <c r="C243" s="835" t="s">
        <v>107</v>
      </c>
      <c r="D243" s="835" t="s">
        <v>14</v>
      </c>
      <c r="E243" s="235">
        <v>20000</v>
      </c>
      <c r="F243" s="679">
        <v>3675</v>
      </c>
      <c r="G243" s="611">
        <f t="shared" si="4"/>
        <v>5.4421768707482991</v>
      </c>
      <c r="H243" s="565" t="s">
        <v>42</v>
      </c>
      <c r="I243" s="260" t="s">
        <v>18</v>
      </c>
      <c r="J243" s="463" t="s">
        <v>430</v>
      </c>
      <c r="K243" s="259" t="s">
        <v>74</v>
      </c>
      <c r="L243" s="259" t="s">
        <v>63</v>
      </c>
      <c r="M243" s="563"/>
      <c r="N243" s="214"/>
    </row>
    <row r="244" spans="1:14" x14ac:dyDescent="0.25">
      <c r="A244" s="227">
        <v>44152</v>
      </c>
      <c r="B244" s="222" t="s">
        <v>118</v>
      </c>
      <c r="C244" s="835" t="s">
        <v>107</v>
      </c>
      <c r="D244" s="835" t="s">
        <v>53</v>
      </c>
      <c r="E244" s="235">
        <v>20000</v>
      </c>
      <c r="F244" s="679">
        <v>3675</v>
      </c>
      <c r="G244" s="611">
        <f t="shared" si="4"/>
        <v>5.4421768707482991</v>
      </c>
      <c r="H244" s="565" t="s">
        <v>54</v>
      </c>
      <c r="I244" s="260" t="s">
        <v>18</v>
      </c>
      <c r="J244" s="463" t="s">
        <v>430</v>
      </c>
      <c r="K244" s="259" t="s">
        <v>74</v>
      </c>
      <c r="L244" s="259" t="s">
        <v>63</v>
      </c>
      <c r="M244" s="563"/>
      <c r="N244" s="214"/>
    </row>
    <row r="245" spans="1:14" x14ac:dyDescent="0.25">
      <c r="A245" s="227">
        <v>44152</v>
      </c>
      <c r="B245" s="222" t="s">
        <v>597</v>
      </c>
      <c r="C245" s="835" t="s">
        <v>107</v>
      </c>
      <c r="D245" s="835" t="s">
        <v>53</v>
      </c>
      <c r="E245" s="235">
        <v>20000</v>
      </c>
      <c r="F245" s="679">
        <v>3675</v>
      </c>
      <c r="G245" s="611">
        <f t="shared" si="4"/>
        <v>5.4421768707482991</v>
      </c>
      <c r="H245" s="565" t="s">
        <v>105</v>
      </c>
      <c r="I245" s="260" t="s">
        <v>18</v>
      </c>
      <c r="J245" s="463" t="s">
        <v>430</v>
      </c>
      <c r="K245" s="259" t="s">
        <v>74</v>
      </c>
      <c r="L245" s="259" t="s">
        <v>63</v>
      </c>
      <c r="M245" s="563"/>
      <c r="N245" s="214"/>
    </row>
    <row r="246" spans="1:14" x14ac:dyDescent="0.25">
      <c r="A246" s="227">
        <v>44152</v>
      </c>
      <c r="B246" s="222" t="s">
        <v>120</v>
      </c>
      <c r="C246" s="835" t="s">
        <v>107</v>
      </c>
      <c r="D246" s="835" t="s">
        <v>95</v>
      </c>
      <c r="E246" s="235">
        <v>25000</v>
      </c>
      <c r="F246" s="679">
        <v>3675</v>
      </c>
      <c r="G246" s="611">
        <f t="shared" si="4"/>
        <v>6.8027210884353737</v>
      </c>
      <c r="H246" s="565" t="s">
        <v>71</v>
      </c>
      <c r="I246" s="260" t="s">
        <v>18</v>
      </c>
      <c r="J246" s="463" t="s">
        <v>430</v>
      </c>
      <c r="K246" s="259" t="s">
        <v>74</v>
      </c>
      <c r="L246" s="259" t="s">
        <v>63</v>
      </c>
      <c r="M246" s="563"/>
      <c r="N246" s="214"/>
    </row>
    <row r="247" spans="1:14" x14ac:dyDescent="0.25">
      <c r="A247" s="227">
        <v>44152</v>
      </c>
      <c r="B247" s="222" t="s">
        <v>121</v>
      </c>
      <c r="C247" s="835" t="s">
        <v>107</v>
      </c>
      <c r="D247" s="835" t="s">
        <v>95</v>
      </c>
      <c r="E247" s="235">
        <v>25000</v>
      </c>
      <c r="F247" s="679">
        <v>3675</v>
      </c>
      <c r="G247" s="611">
        <f t="shared" si="4"/>
        <v>6.8027210884353737</v>
      </c>
      <c r="H247" s="565" t="s">
        <v>72</v>
      </c>
      <c r="I247" s="260" t="s">
        <v>18</v>
      </c>
      <c r="J247" s="463" t="s">
        <v>430</v>
      </c>
      <c r="K247" s="259" t="s">
        <v>74</v>
      </c>
      <c r="L247" s="259" t="s">
        <v>63</v>
      </c>
      <c r="M247" s="563"/>
      <c r="N247" s="214"/>
    </row>
    <row r="248" spans="1:14" x14ac:dyDescent="0.25">
      <c r="A248" s="227">
        <v>44152</v>
      </c>
      <c r="B248" s="222" t="s">
        <v>137</v>
      </c>
      <c r="C248" s="835" t="s">
        <v>107</v>
      </c>
      <c r="D248" s="835" t="s">
        <v>97</v>
      </c>
      <c r="E248" s="235">
        <v>10000</v>
      </c>
      <c r="F248" s="679">
        <v>3675</v>
      </c>
      <c r="G248" s="611">
        <f t="shared" si="4"/>
        <v>2.7210884353741496</v>
      </c>
      <c r="H248" s="565" t="s">
        <v>168</v>
      </c>
      <c r="I248" s="260" t="s">
        <v>18</v>
      </c>
      <c r="J248" s="463" t="s">
        <v>430</v>
      </c>
      <c r="K248" s="259" t="s">
        <v>74</v>
      </c>
      <c r="L248" s="259" t="s">
        <v>63</v>
      </c>
      <c r="M248" s="563"/>
      <c r="N248" s="214"/>
    </row>
    <row r="249" spans="1:14" x14ac:dyDescent="0.25">
      <c r="A249" s="693">
        <v>44153</v>
      </c>
      <c r="B249" s="222" t="s">
        <v>69</v>
      </c>
      <c r="C249" s="243" t="s">
        <v>68</v>
      </c>
      <c r="D249" s="243" t="s">
        <v>95</v>
      </c>
      <c r="E249" s="880">
        <v>14000</v>
      </c>
      <c r="F249" s="679">
        <v>3675</v>
      </c>
      <c r="G249" s="611">
        <f t="shared" si="4"/>
        <v>3.8095238095238093</v>
      </c>
      <c r="H249" s="565" t="s">
        <v>72</v>
      </c>
      <c r="I249" s="260" t="s">
        <v>18</v>
      </c>
      <c r="J249" s="311" t="s">
        <v>377</v>
      </c>
      <c r="K249" s="259" t="s">
        <v>74</v>
      </c>
      <c r="L249" s="259" t="s">
        <v>63</v>
      </c>
      <c r="M249" s="563"/>
      <c r="N249" s="214"/>
    </row>
    <row r="250" spans="1:14" x14ac:dyDescent="0.25">
      <c r="A250" s="693">
        <v>44153</v>
      </c>
      <c r="B250" s="222" t="s">
        <v>69</v>
      </c>
      <c r="C250" s="243" t="s">
        <v>68</v>
      </c>
      <c r="D250" s="243" t="s">
        <v>95</v>
      </c>
      <c r="E250" s="225">
        <v>10000</v>
      </c>
      <c r="F250" s="679">
        <v>3675</v>
      </c>
      <c r="G250" s="611">
        <f t="shared" si="4"/>
        <v>2.7210884353741496</v>
      </c>
      <c r="H250" s="565" t="s">
        <v>72</v>
      </c>
      <c r="I250" s="260" t="s">
        <v>18</v>
      </c>
      <c r="J250" s="311" t="s">
        <v>377</v>
      </c>
      <c r="K250" s="259" t="s">
        <v>74</v>
      </c>
      <c r="L250" s="259" t="s">
        <v>63</v>
      </c>
      <c r="M250" s="563"/>
      <c r="N250" s="214"/>
    </row>
    <row r="251" spans="1:14" x14ac:dyDescent="0.25">
      <c r="A251" s="693">
        <v>44153</v>
      </c>
      <c r="B251" s="222" t="s">
        <v>69</v>
      </c>
      <c r="C251" s="243" t="s">
        <v>68</v>
      </c>
      <c r="D251" s="243" t="s">
        <v>95</v>
      </c>
      <c r="E251" s="240">
        <v>13000</v>
      </c>
      <c r="F251" s="679">
        <v>3675</v>
      </c>
      <c r="G251" s="611">
        <f t="shared" si="4"/>
        <v>3.5374149659863945</v>
      </c>
      <c r="H251" s="565" t="s">
        <v>72</v>
      </c>
      <c r="I251" s="260" t="s">
        <v>18</v>
      </c>
      <c r="J251" s="311" t="s">
        <v>377</v>
      </c>
      <c r="K251" s="259" t="s">
        <v>74</v>
      </c>
      <c r="L251" s="259" t="s">
        <v>63</v>
      </c>
      <c r="M251" s="563"/>
      <c r="N251" s="214"/>
    </row>
    <row r="252" spans="1:14" x14ac:dyDescent="0.25">
      <c r="A252" s="693">
        <v>44153</v>
      </c>
      <c r="B252" s="222" t="s">
        <v>100</v>
      </c>
      <c r="C252" s="220" t="s">
        <v>100</v>
      </c>
      <c r="D252" s="220" t="s">
        <v>95</v>
      </c>
      <c r="E252" s="211">
        <v>5000</v>
      </c>
      <c r="F252" s="679">
        <v>3675</v>
      </c>
      <c r="G252" s="611">
        <f t="shared" si="4"/>
        <v>1.3605442176870748</v>
      </c>
      <c r="H252" s="565" t="s">
        <v>72</v>
      </c>
      <c r="I252" s="260" t="s">
        <v>18</v>
      </c>
      <c r="J252" s="311" t="s">
        <v>377</v>
      </c>
      <c r="K252" s="259" t="s">
        <v>74</v>
      </c>
      <c r="L252" s="259" t="s">
        <v>63</v>
      </c>
      <c r="M252" s="563"/>
      <c r="N252" s="214"/>
    </row>
    <row r="253" spans="1:14" x14ac:dyDescent="0.25">
      <c r="A253" s="693">
        <v>44153</v>
      </c>
      <c r="B253" s="222" t="s">
        <v>100</v>
      </c>
      <c r="C253" s="220" t="s">
        <v>100</v>
      </c>
      <c r="D253" s="220" t="s">
        <v>95</v>
      </c>
      <c r="E253" s="211">
        <v>3000</v>
      </c>
      <c r="F253" s="679">
        <v>3675</v>
      </c>
      <c r="G253" s="611">
        <f t="shared" si="4"/>
        <v>0.81632653061224492</v>
      </c>
      <c r="H253" s="565" t="s">
        <v>72</v>
      </c>
      <c r="I253" s="260" t="s">
        <v>18</v>
      </c>
      <c r="J253" s="311" t="s">
        <v>377</v>
      </c>
      <c r="K253" s="259" t="s">
        <v>74</v>
      </c>
      <c r="L253" s="259" t="s">
        <v>63</v>
      </c>
      <c r="M253" s="563"/>
      <c r="N253" s="214"/>
    </row>
    <row r="254" spans="1:14" x14ac:dyDescent="0.25">
      <c r="A254" s="693">
        <v>44153</v>
      </c>
      <c r="B254" s="222" t="s">
        <v>100</v>
      </c>
      <c r="C254" s="220" t="s">
        <v>100</v>
      </c>
      <c r="D254" s="220" t="s">
        <v>95</v>
      </c>
      <c r="E254" s="880">
        <v>2000</v>
      </c>
      <c r="F254" s="679">
        <v>3675</v>
      </c>
      <c r="G254" s="611">
        <f t="shared" si="4"/>
        <v>0.54421768707482998</v>
      </c>
      <c r="H254" s="565" t="s">
        <v>72</v>
      </c>
      <c r="I254" s="260" t="s">
        <v>18</v>
      </c>
      <c r="J254" s="311" t="s">
        <v>377</v>
      </c>
      <c r="K254" s="259" t="s">
        <v>74</v>
      </c>
      <c r="L254" s="259" t="s">
        <v>63</v>
      </c>
      <c r="M254" s="563"/>
      <c r="N254" s="214"/>
    </row>
    <row r="255" spans="1:14" x14ac:dyDescent="0.25">
      <c r="A255" s="227">
        <v>44153</v>
      </c>
      <c r="B255" s="222" t="s">
        <v>69</v>
      </c>
      <c r="C255" s="220" t="s">
        <v>68</v>
      </c>
      <c r="D255" s="220" t="s">
        <v>95</v>
      </c>
      <c r="E255" s="211">
        <v>8000</v>
      </c>
      <c r="F255" s="679">
        <v>3675</v>
      </c>
      <c r="G255" s="611">
        <f t="shared" si="4"/>
        <v>2.1768707482993199</v>
      </c>
      <c r="H255" s="565" t="s">
        <v>71</v>
      </c>
      <c r="I255" s="260" t="s">
        <v>18</v>
      </c>
      <c r="J255" s="463" t="s">
        <v>384</v>
      </c>
      <c r="K255" s="259" t="s">
        <v>74</v>
      </c>
      <c r="L255" s="259" t="s">
        <v>63</v>
      </c>
      <c r="M255" s="563"/>
      <c r="N255" s="214"/>
    </row>
    <row r="256" spans="1:14" x14ac:dyDescent="0.25">
      <c r="A256" s="227">
        <v>44153</v>
      </c>
      <c r="B256" s="222" t="s">
        <v>69</v>
      </c>
      <c r="C256" s="220" t="s">
        <v>68</v>
      </c>
      <c r="D256" s="220" t="s">
        <v>95</v>
      </c>
      <c r="E256" s="279">
        <v>13000</v>
      </c>
      <c r="F256" s="679">
        <v>3675</v>
      </c>
      <c r="G256" s="611">
        <f t="shared" si="4"/>
        <v>3.5374149659863945</v>
      </c>
      <c r="H256" s="565" t="s">
        <v>71</v>
      </c>
      <c r="I256" s="260" t="s">
        <v>18</v>
      </c>
      <c r="J256" s="463" t="s">
        <v>384</v>
      </c>
      <c r="K256" s="259" t="s">
        <v>74</v>
      </c>
      <c r="L256" s="259" t="s">
        <v>63</v>
      </c>
      <c r="M256" s="563"/>
      <c r="N256" s="214"/>
    </row>
    <row r="257" spans="1:14" x14ac:dyDescent="0.25">
      <c r="A257" s="227">
        <v>44153</v>
      </c>
      <c r="B257" s="222" t="s">
        <v>69</v>
      </c>
      <c r="C257" s="220" t="s">
        <v>68</v>
      </c>
      <c r="D257" s="220" t="s">
        <v>95</v>
      </c>
      <c r="E257" s="225">
        <v>14000</v>
      </c>
      <c r="F257" s="679">
        <v>3675</v>
      </c>
      <c r="G257" s="611">
        <f t="shared" si="4"/>
        <v>3.8095238095238093</v>
      </c>
      <c r="H257" s="565" t="s">
        <v>71</v>
      </c>
      <c r="I257" s="260" t="s">
        <v>18</v>
      </c>
      <c r="J257" s="463" t="s">
        <v>384</v>
      </c>
      <c r="K257" s="259" t="s">
        <v>74</v>
      </c>
      <c r="L257" s="259" t="s">
        <v>63</v>
      </c>
      <c r="M257" s="563"/>
      <c r="N257" s="214"/>
    </row>
    <row r="258" spans="1:14" x14ac:dyDescent="0.25">
      <c r="A258" s="227">
        <v>44153</v>
      </c>
      <c r="B258" s="222" t="s">
        <v>100</v>
      </c>
      <c r="C258" s="220" t="s">
        <v>100</v>
      </c>
      <c r="D258" s="220" t="s">
        <v>95</v>
      </c>
      <c r="E258" s="211">
        <v>7000</v>
      </c>
      <c r="F258" s="679">
        <v>3675</v>
      </c>
      <c r="G258" s="611">
        <f t="shared" si="4"/>
        <v>1.9047619047619047</v>
      </c>
      <c r="H258" s="565" t="s">
        <v>71</v>
      </c>
      <c r="I258" s="260" t="s">
        <v>18</v>
      </c>
      <c r="J258" s="463" t="s">
        <v>384</v>
      </c>
      <c r="K258" s="259" t="s">
        <v>74</v>
      </c>
      <c r="L258" s="259" t="s">
        <v>63</v>
      </c>
      <c r="M258" s="563"/>
      <c r="N258" s="214"/>
    </row>
    <row r="259" spans="1:14" x14ac:dyDescent="0.25">
      <c r="A259" s="227">
        <v>44153</v>
      </c>
      <c r="B259" s="222" t="s">
        <v>100</v>
      </c>
      <c r="C259" s="220" t="s">
        <v>100</v>
      </c>
      <c r="D259" s="220" t="s">
        <v>95</v>
      </c>
      <c r="E259" s="231">
        <v>3000</v>
      </c>
      <c r="F259" s="679">
        <v>3675</v>
      </c>
      <c r="G259" s="611">
        <f t="shared" si="4"/>
        <v>0.81632653061224492</v>
      </c>
      <c r="H259" s="565" t="s">
        <v>71</v>
      </c>
      <c r="I259" s="260" t="s">
        <v>18</v>
      </c>
      <c r="J259" s="463" t="s">
        <v>384</v>
      </c>
      <c r="K259" s="259" t="s">
        <v>74</v>
      </c>
      <c r="L259" s="259" t="s">
        <v>63</v>
      </c>
      <c r="M259" s="563"/>
      <c r="N259" s="214"/>
    </row>
    <row r="260" spans="1:14" x14ac:dyDescent="0.25">
      <c r="A260" s="221">
        <v>44153</v>
      </c>
      <c r="B260" s="222" t="s">
        <v>69</v>
      </c>
      <c r="C260" s="222" t="s">
        <v>68</v>
      </c>
      <c r="D260" s="222" t="s">
        <v>53</v>
      </c>
      <c r="E260" s="211">
        <v>8000</v>
      </c>
      <c r="F260" s="679">
        <v>3675</v>
      </c>
      <c r="G260" s="611">
        <f t="shared" si="4"/>
        <v>2.1768707482993199</v>
      </c>
      <c r="H260" s="565" t="s">
        <v>54</v>
      </c>
      <c r="I260" s="260" t="s">
        <v>18</v>
      </c>
      <c r="J260" s="312" t="s">
        <v>385</v>
      </c>
      <c r="K260" s="259" t="s">
        <v>74</v>
      </c>
      <c r="L260" s="259" t="s">
        <v>63</v>
      </c>
      <c r="M260" s="563"/>
      <c r="N260" s="214"/>
    </row>
    <row r="261" spans="1:14" x14ac:dyDescent="0.25">
      <c r="A261" s="221">
        <v>44153</v>
      </c>
      <c r="B261" s="222" t="s">
        <v>69</v>
      </c>
      <c r="C261" s="222" t="s">
        <v>68</v>
      </c>
      <c r="D261" s="222" t="s">
        <v>53</v>
      </c>
      <c r="E261" s="211">
        <v>15000</v>
      </c>
      <c r="F261" s="679">
        <v>3675</v>
      </c>
      <c r="G261" s="611">
        <f t="shared" si="4"/>
        <v>4.0816326530612246</v>
      </c>
      <c r="H261" s="565" t="s">
        <v>54</v>
      </c>
      <c r="I261" s="260" t="s">
        <v>18</v>
      </c>
      <c r="J261" s="312" t="s">
        <v>385</v>
      </c>
      <c r="K261" s="259" t="s">
        <v>74</v>
      </c>
      <c r="L261" s="259" t="s">
        <v>63</v>
      </c>
      <c r="M261" s="563"/>
      <c r="N261" s="214"/>
    </row>
    <row r="262" spans="1:14" x14ac:dyDescent="0.25">
      <c r="A262" s="848">
        <v>44153</v>
      </c>
      <c r="B262" s="222" t="s">
        <v>100</v>
      </c>
      <c r="C262" s="286" t="s">
        <v>100</v>
      </c>
      <c r="D262" s="286" t="s">
        <v>53</v>
      </c>
      <c r="E262" s="279">
        <v>82000</v>
      </c>
      <c r="F262" s="849">
        <v>3675</v>
      </c>
      <c r="G262" s="611">
        <f t="shared" si="4"/>
        <v>22.312925170068027</v>
      </c>
      <c r="H262" s="565" t="s">
        <v>54</v>
      </c>
      <c r="I262" s="260" t="s">
        <v>18</v>
      </c>
      <c r="J262" s="312" t="s">
        <v>462</v>
      </c>
      <c r="K262" s="259" t="s">
        <v>74</v>
      </c>
      <c r="L262" s="259" t="s">
        <v>63</v>
      </c>
      <c r="M262" s="563"/>
      <c r="N262" s="214"/>
    </row>
    <row r="263" spans="1:14" x14ac:dyDescent="0.25">
      <c r="A263" s="135">
        <v>44154</v>
      </c>
      <c r="B263" s="222" t="s">
        <v>69</v>
      </c>
      <c r="C263" s="486" t="s">
        <v>68</v>
      </c>
      <c r="D263" s="486" t="s">
        <v>95</v>
      </c>
      <c r="E263" s="226">
        <v>14000</v>
      </c>
      <c r="F263" s="679">
        <v>3675</v>
      </c>
      <c r="G263" s="611">
        <f t="shared" si="4"/>
        <v>3.8095238095238093</v>
      </c>
      <c r="H263" s="565" t="s">
        <v>72</v>
      </c>
      <c r="I263" s="260" t="s">
        <v>18</v>
      </c>
      <c r="J263" s="311" t="s">
        <v>386</v>
      </c>
      <c r="K263" s="259" t="s">
        <v>74</v>
      </c>
      <c r="L263" s="259" t="s">
        <v>63</v>
      </c>
      <c r="M263" s="563"/>
      <c r="N263" s="214"/>
    </row>
    <row r="264" spans="1:14" x14ac:dyDescent="0.25">
      <c r="A264" s="135">
        <v>44154</v>
      </c>
      <c r="B264" s="222" t="s">
        <v>69</v>
      </c>
      <c r="C264" s="486" t="s">
        <v>68</v>
      </c>
      <c r="D264" s="486" t="s">
        <v>95</v>
      </c>
      <c r="E264" s="882">
        <v>14000</v>
      </c>
      <c r="F264" s="679">
        <v>3675</v>
      </c>
      <c r="G264" s="611">
        <f t="shared" si="4"/>
        <v>3.8095238095238093</v>
      </c>
      <c r="H264" s="565" t="s">
        <v>72</v>
      </c>
      <c r="I264" s="260" t="s">
        <v>18</v>
      </c>
      <c r="J264" s="311" t="s">
        <v>386</v>
      </c>
      <c r="K264" s="259" t="s">
        <v>74</v>
      </c>
      <c r="L264" s="259" t="s">
        <v>63</v>
      </c>
      <c r="M264" s="563"/>
      <c r="N264" s="214"/>
    </row>
    <row r="265" spans="1:14" x14ac:dyDescent="0.25">
      <c r="A265" s="135">
        <v>44154</v>
      </c>
      <c r="B265" s="222" t="s">
        <v>69</v>
      </c>
      <c r="C265" s="486" t="s">
        <v>68</v>
      </c>
      <c r="D265" s="486" t="s">
        <v>95</v>
      </c>
      <c r="E265" s="226">
        <v>6000</v>
      </c>
      <c r="F265" s="679">
        <v>3675</v>
      </c>
      <c r="G265" s="611">
        <f t="shared" si="4"/>
        <v>1.6326530612244898</v>
      </c>
      <c r="H265" s="565" t="s">
        <v>72</v>
      </c>
      <c r="I265" s="260" t="s">
        <v>18</v>
      </c>
      <c r="J265" s="311" t="s">
        <v>386</v>
      </c>
      <c r="K265" s="259" t="s">
        <v>74</v>
      </c>
      <c r="L265" s="259" t="s">
        <v>63</v>
      </c>
      <c r="M265" s="563"/>
      <c r="N265" s="214"/>
    </row>
    <row r="266" spans="1:14" x14ac:dyDescent="0.25">
      <c r="A266" s="135">
        <v>44154</v>
      </c>
      <c r="B266" s="222" t="s">
        <v>100</v>
      </c>
      <c r="C266" s="486" t="s">
        <v>100</v>
      </c>
      <c r="D266" s="486" t="s">
        <v>95</v>
      </c>
      <c r="E266" s="226">
        <v>6000</v>
      </c>
      <c r="F266" s="679">
        <v>3675</v>
      </c>
      <c r="G266" s="611">
        <f t="shared" si="4"/>
        <v>1.6326530612244898</v>
      </c>
      <c r="H266" s="565" t="s">
        <v>72</v>
      </c>
      <c r="I266" s="260" t="s">
        <v>18</v>
      </c>
      <c r="J266" s="311" t="s">
        <v>386</v>
      </c>
      <c r="K266" s="259" t="s">
        <v>74</v>
      </c>
      <c r="L266" s="259" t="s">
        <v>63</v>
      </c>
      <c r="M266" s="563"/>
      <c r="N266" s="214"/>
    </row>
    <row r="267" spans="1:14" x14ac:dyDescent="0.25">
      <c r="A267" s="135">
        <v>44154</v>
      </c>
      <c r="B267" s="222" t="s">
        <v>100</v>
      </c>
      <c r="C267" s="486" t="s">
        <v>100</v>
      </c>
      <c r="D267" s="486" t="s">
        <v>95</v>
      </c>
      <c r="E267" s="226">
        <v>2000</v>
      </c>
      <c r="F267" s="679">
        <v>3675</v>
      </c>
      <c r="G267" s="611">
        <f t="shared" si="4"/>
        <v>0.54421768707482998</v>
      </c>
      <c r="H267" s="565" t="s">
        <v>72</v>
      </c>
      <c r="I267" s="260" t="s">
        <v>18</v>
      </c>
      <c r="J267" s="311" t="s">
        <v>386</v>
      </c>
      <c r="K267" s="259" t="s">
        <v>74</v>
      </c>
      <c r="L267" s="259" t="s">
        <v>63</v>
      </c>
      <c r="M267" s="563"/>
      <c r="N267" s="214"/>
    </row>
    <row r="268" spans="1:14" x14ac:dyDescent="0.25">
      <c r="A268" s="221">
        <v>44154</v>
      </c>
      <c r="B268" s="222" t="s">
        <v>69</v>
      </c>
      <c r="C268" s="220" t="s">
        <v>68</v>
      </c>
      <c r="D268" s="239" t="s">
        <v>95</v>
      </c>
      <c r="E268" s="211">
        <v>9000</v>
      </c>
      <c r="F268" s="679">
        <v>3675</v>
      </c>
      <c r="G268" s="611">
        <f t="shared" si="4"/>
        <v>2.4489795918367347</v>
      </c>
      <c r="H268" s="565" t="s">
        <v>71</v>
      </c>
      <c r="I268" s="260" t="s">
        <v>18</v>
      </c>
      <c r="J268" s="463" t="s">
        <v>389</v>
      </c>
      <c r="K268" s="259" t="s">
        <v>74</v>
      </c>
      <c r="L268" s="259" t="s">
        <v>63</v>
      </c>
      <c r="M268" s="563"/>
      <c r="N268" s="214"/>
    </row>
    <row r="269" spans="1:14" x14ac:dyDescent="0.25">
      <c r="A269" s="221">
        <v>44154</v>
      </c>
      <c r="B269" s="222" t="s">
        <v>69</v>
      </c>
      <c r="C269" s="220" t="s">
        <v>68</v>
      </c>
      <c r="D269" s="239" t="s">
        <v>95</v>
      </c>
      <c r="E269" s="211">
        <v>14000</v>
      </c>
      <c r="F269" s="679">
        <v>3675</v>
      </c>
      <c r="G269" s="611">
        <f t="shared" si="4"/>
        <v>3.8095238095238093</v>
      </c>
      <c r="H269" s="565" t="s">
        <v>71</v>
      </c>
      <c r="I269" s="260" t="s">
        <v>18</v>
      </c>
      <c r="J269" s="463" t="s">
        <v>389</v>
      </c>
      <c r="K269" s="259" t="s">
        <v>74</v>
      </c>
      <c r="L269" s="259" t="s">
        <v>63</v>
      </c>
      <c r="M269" s="563"/>
      <c r="N269" s="214"/>
    </row>
    <row r="270" spans="1:14" x14ac:dyDescent="0.25">
      <c r="A270" s="221">
        <v>44154</v>
      </c>
      <c r="B270" s="222" t="s">
        <v>69</v>
      </c>
      <c r="C270" s="220" t="s">
        <v>68</v>
      </c>
      <c r="D270" s="239" t="s">
        <v>95</v>
      </c>
      <c r="E270" s="211">
        <v>7000</v>
      </c>
      <c r="F270" s="679">
        <v>3675</v>
      </c>
      <c r="G270" s="611">
        <f t="shared" si="4"/>
        <v>1.9047619047619047</v>
      </c>
      <c r="H270" s="565" t="s">
        <v>71</v>
      </c>
      <c r="I270" s="260" t="s">
        <v>18</v>
      </c>
      <c r="J270" s="463" t="s">
        <v>389</v>
      </c>
      <c r="K270" s="259" t="s">
        <v>74</v>
      </c>
      <c r="L270" s="259" t="s">
        <v>63</v>
      </c>
      <c r="M270" s="563"/>
      <c r="N270" s="214"/>
    </row>
    <row r="271" spans="1:14" x14ac:dyDescent="0.25">
      <c r="A271" s="221">
        <v>44154</v>
      </c>
      <c r="B271" s="222" t="s">
        <v>100</v>
      </c>
      <c r="C271" s="220" t="s">
        <v>100</v>
      </c>
      <c r="D271" s="239" t="s">
        <v>95</v>
      </c>
      <c r="E271" s="225">
        <v>6000</v>
      </c>
      <c r="F271" s="679">
        <v>3675</v>
      </c>
      <c r="G271" s="611">
        <f t="shared" si="4"/>
        <v>1.6326530612244898</v>
      </c>
      <c r="H271" s="565" t="s">
        <v>71</v>
      </c>
      <c r="I271" s="260" t="s">
        <v>18</v>
      </c>
      <c r="J271" s="463" t="s">
        <v>389</v>
      </c>
      <c r="K271" s="259" t="s">
        <v>74</v>
      </c>
      <c r="L271" s="259" t="s">
        <v>63</v>
      </c>
      <c r="M271" s="563"/>
      <c r="N271" s="214"/>
    </row>
    <row r="272" spans="1:14" x14ac:dyDescent="0.25">
      <c r="A272" s="221">
        <v>44154</v>
      </c>
      <c r="B272" s="222" t="s">
        <v>100</v>
      </c>
      <c r="C272" s="220" t="s">
        <v>100</v>
      </c>
      <c r="D272" s="239" t="s">
        <v>95</v>
      </c>
      <c r="E272" s="880">
        <v>2000</v>
      </c>
      <c r="F272" s="679">
        <v>3675</v>
      </c>
      <c r="G272" s="611">
        <f t="shared" si="4"/>
        <v>0.54421768707482998</v>
      </c>
      <c r="H272" s="565" t="s">
        <v>71</v>
      </c>
      <c r="I272" s="260" t="s">
        <v>18</v>
      </c>
      <c r="J272" s="463" t="s">
        <v>389</v>
      </c>
      <c r="K272" s="259" t="s">
        <v>74</v>
      </c>
      <c r="L272" s="259" t="s">
        <v>63</v>
      </c>
      <c r="M272" s="563"/>
      <c r="N272" s="214"/>
    </row>
    <row r="273" spans="1:14" x14ac:dyDescent="0.25">
      <c r="A273" s="135">
        <v>44158</v>
      </c>
      <c r="B273" s="222" t="s">
        <v>69</v>
      </c>
      <c r="C273" s="486" t="s">
        <v>68</v>
      </c>
      <c r="D273" s="486" t="s">
        <v>95</v>
      </c>
      <c r="E273" s="226">
        <v>12000</v>
      </c>
      <c r="F273" s="679">
        <v>3675</v>
      </c>
      <c r="G273" s="611">
        <f t="shared" si="4"/>
        <v>3.2653061224489797</v>
      </c>
      <c r="H273" s="565" t="s">
        <v>72</v>
      </c>
      <c r="I273" s="260" t="s">
        <v>18</v>
      </c>
      <c r="J273" s="311" t="s">
        <v>393</v>
      </c>
      <c r="K273" s="259" t="s">
        <v>74</v>
      </c>
      <c r="L273" s="259" t="s">
        <v>63</v>
      </c>
      <c r="M273" s="563"/>
      <c r="N273" s="214"/>
    </row>
    <row r="274" spans="1:14" x14ac:dyDescent="0.25">
      <c r="A274" s="135">
        <v>44158</v>
      </c>
      <c r="B274" s="222" t="s">
        <v>69</v>
      </c>
      <c r="C274" s="486" t="s">
        <v>68</v>
      </c>
      <c r="D274" s="486" t="s">
        <v>95</v>
      </c>
      <c r="E274" s="226">
        <v>8000</v>
      </c>
      <c r="F274" s="679">
        <v>3675</v>
      </c>
      <c r="G274" s="611">
        <f t="shared" si="4"/>
        <v>2.1768707482993199</v>
      </c>
      <c r="H274" s="565" t="s">
        <v>72</v>
      </c>
      <c r="I274" s="260" t="s">
        <v>18</v>
      </c>
      <c r="J274" s="311" t="s">
        <v>393</v>
      </c>
      <c r="K274" s="259" t="s">
        <v>74</v>
      </c>
      <c r="L274" s="259" t="s">
        <v>63</v>
      </c>
      <c r="M274" s="563"/>
      <c r="N274" s="214"/>
    </row>
    <row r="275" spans="1:14" x14ac:dyDescent="0.25">
      <c r="A275" s="135">
        <v>44158</v>
      </c>
      <c r="B275" s="222" t="s">
        <v>69</v>
      </c>
      <c r="C275" s="486" t="s">
        <v>68</v>
      </c>
      <c r="D275" s="486" t="s">
        <v>95</v>
      </c>
      <c r="E275" s="225">
        <v>9000</v>
      </c>
      <c r="F275" s="679">
        <v>3675</v>
      </c>
      <c r="G275" s="611">
        <f t="shared" si="4"/>
        <v>2.4489795918367347</v>
      </c>
      <c r="H275" s="565" t="s">
        <v>72</v>
      </c>
      <c r="I275" s="260" t="s">
        <v>18</v>
      </c>
      <c r="J275" s="311" t="s">
        <v>393</v>
      </c>
      <c r="K275" s="259" t="s">
        <v>74</v>
      </c>
      <c r="L275" s="259" t="s">
        <v>63</v>
      </c>
      <c r="M275" s="563"/>
      <c r="N275" s="214"/>
    </row>
    <row r="276" spans="1:14" ht="14.25" customHeight="1" x14ac:dyDescent="0.25">
      <c r="A276" s="135">
        <v>44158</v>
      </c>
      <c r="B276" s="222" t="s">
        <v>69</v>
      </c>
      <c r="C276" s="486" t="s">
        <v>68</v>
      </c>
      <c r="D276" s="486" t="s">
        <v>95</v>
      </c>
      <c r="E276" s="226">
        <v>12000</v>
      </c>
      <c r="F276" s="679">
        <v>3675</v>
      </c>
      <c r="G276" s="611">
        <f t="shared" si="4"/>
        <v>3.2653061224489797</v>
      </c>
      <c r="H276" s="565" t="s">
        <v>72</v>
      </c>
      <c r="I276" s="260" t="s">
        <v>18</v>
      </c>
      <c r="J276" s="311" t="s">
        <v>393</v>
      </c>
      <c r="K276" s="259" t="s">
        <v>74</v>
      </c>
      <c r="L276" s="259" t="s">
        <v>63</v>
      </c>
      <c r="M276" s="563"/>
      <c r="N276" s="214"/>
    </row>
    <row r="277" spans="1:14" ht="16.5" customHeight="1" x14ac:dyDescent="0.25">
      <c r="A277" s="135">
        <v>44158</v>
      </c>
      <c r="B277" s="222" t="s">
        <v>100</v>
      </c>
      <c r="C277" s="486" t="s">
        <v>100</v>
      </c>
      <c r="D277" s="486" t="s">
        <v>95</v>
      </c>
      <c r="E277" s="226">
        <v>4000</v>
      </c>
      <c r="F277" s="679">
        <v>3675</v>
      </c>
      <c r="G277" s="611">
        <f t="shared" si="4"/>
        <v>1.08843537414966</v>
      </c>
      <c r="H277" s="565" t="s">
        <v>72</v>
      </c>
      <c r="I277" s="260" t="s">
        <v>18</v>
      </c>
      <c r="J277" s="311" t="s">
        <v>393</v>
      </c>
      <c r="K277" s="259" t="s">
        <v>74</v>
      </c>
      <c r="L277" s="259" t="s">
        <v>63</v>
      </c>
      <c r="M277" s="563"/>
      <c r="N277" s="214"/>
    </row>
    <row r="278" spans="1:14" x14ac:dyDescent="0.25">
      <c r="A278" s="135">
        <v>44158</v>
      </c>
      <c r="B278" s="222" t="s">
        <v>100</v>
      </c>
      <c r="C278" s="486" t="s">
        <v>100</v>
      </c>
      <c r="D278" s="486" t="s">
        <v>95</v>
      </c>
      <c r="E278" s="226">
        <v>1000</v>
      </c>
      <c r="F278" s="679">
        <v>3675</v>
      </c>
      <c r="G278" s="611">
        <f t="shared" si="4"/>
        <v>0.27210884353741499</v>
      </c>
      <c r="H278" s="565" t="s">
        <v>72</v>
      </c>
      <c r="I278" s="260" t="s">
        <v>18</v>
      </c>
      <c r="J278" s="311" t="s">
        <v>393</v>
      </c>
      <c r="K278" s="259" t="s">
        <v>74</v>
      </c>
      <c r="L278" s="259" t="s">
        <v>63</v>
      </c>
      <c r="M278" s="212"/>
      <c r="N278" s="214"/>
    </row>
    <row r="279" spans="1:14" x14ac:dyDescent="0.25">
      <c r="A279" s="135">
        <v>44158</v>
      </c>
      <c r="B279" s="222" t="s">
        <v>100</v>
      </c>
      <c r="C279" s="486" t="s">
        <v>100</v>
      </c>
      <c r="D279" s="486" t="s">
        <v>95</v>
      </c>
      <c r="E279" s="226">
        <v>4000</v>
      </c>
      <c r="F279" s="679">
        <v>3675</v>
      </c>
      <c r="G279" s="611">
        <f t="shared" si="4"/>
        <v>1.08843537414966</v>
      </c>
      <c r="H279" s="565" t="s">
        <v>72</v>
      </c>
      <c r="I279" s="260" t="s">
        <v>18</v>
      </c>
      <c r="J279" s="311" t="s">
        <v>393</v>
      </c>
      <c r="K279" s="259" t="s">
        <v>74</v>
      </c>
      <c r="L279" s="259" t="s">
        <v>63</v>
      </c>
      <c r="M279" s="212"/>
      <c r="N279" s="214"/>
    </row>
    <row r="280" spans="1:14" x14ac:dyDescent="0.25">
      <c r="A280" s="135">
        <v>44158</v>
      </c>
      <c r="B280" s="222" t="s">
        <v>100</v>
      </c>
      <c r="C280" s="486" t="s">
        <v>100</v>
      </c>
      <c r="D280" s="486" t="s">
        <v>95</v>
      </c>
      <c r="E280" s="226">
        <v>1000</v>
      </c>
      <c r="F280" s="679">
        <v>3675</v>
      </c>
      <c r="G280" s="611">
        <f t="shared" si="4"/>
        <v>0.27210884353741499</v>
      </c>
      <c r="H280" s="565" t="s">
        <v>72</v>
      </c>
      <c r="I280" s="260" t="s">
        <v>18</v>
      </c>
      <c r="J280" s="311" t="s">
        <v>393</v>
      </c>
      <c r="K280" s="259" t="s">
        <v>74</v>
      </c>
      <c r="L280" s="259" t="s">
        <v>63</v>
      </c>
      <c r="M280" s="212"/>
      <c r="N280" s="214"/>
    </row>
    <row r="281" spans="1:14" x14ac:dyDescent="0.25">
      <c r="A281" s="227">
        <v>44158</v>
      </c>
      <c r="B281" s="222" t="s">
        <v>69</v>
      </c>
      <c r="C281" s="220" t="s">
        <v>68</v>
      </c>
      <c r="D281" s="239" t="s">
        <v>95</v>
      </c>
      <c r="E281" s="240">
        <v>7000</v>
      </c>
      <c r="F281" s="679">
        <v>3675</v>
      </c>
      <c r="G281" s="611">
        <f t="shared" si="4"/>
        <v>1.9047619047619047</v>
      </c>
      <c r="H281" s="565" t="s">
        <v>71</v>
      </c>
      <c r="I281" s="260" t="s">
        <v>18</v>
      </c>
      <c r="J281" s="463" t="s">
        <v>397</v>
      </c>
      <c r="K281" s="259" t="s">
        <v>74</v>
      </c>
      <c r="L281" s="259" t="s">
        <v>63</v>
      </c>
      <c r="M281" s="212"/>
      <c r="N281" s="214"/>
    </row>
    <row r="282" spans="1:14" x14ac:dyDescent="0.25">
      <c r="A282" s="227">
        <v>44158</v>
      </c>
      <c r="B282" s="222" t="s">
        <v>69</v>
      </c>
      <c r="C282" s="220" t="s">
        <v>68</v>
      </c>
      <c r="D282" s="239" t="s">
        <v>95</v>
      </c>
      <c r="E282" s="234">
        <v>8000</v>
      </c>
      <c r="F282" s="679">
        <v>3675</v>
      </c>
      <c r="G282" s="611">
        <f t="shared" si="4"/>
        <v>2.1768707482993199</v>
      </c>
      <c r="H282" s="565" t="s">
        <v>71</v>
      </c>
      <c r="I282" s="260" t="s">
        <v>18</v>
      </c>
      <c r="J282" s="463" t="s">
        <v>397</v>
      </c>
      <c r="K282" s="259" t="s">
        <v>74</v>
      </c>
      <c r="L282" s="259" t="s">
        <v>63</v>
      </c>
      <c r="M282" s="212"/>
      <c r="N282" s="214"/>
    </row>
    <row r="283" spans="1:14" x14ac:dyDescent="0.25">
      <c r="A283" s="227">
        <v>44158</v>
      </c>
      <c r="B283" s="222" t="s">
        <v>69</v>
      </c>
      <c r="C283" s="220" t="s">
        <v>68</v>
      </c>
      <c r="D283" s="239" t="s">
        <v>95</v>
      </c>
      <c r="E283" s="232">
        <v>12000</v>
      </c>
      <c r="F283" s="679">
        <v>3675</v>
      </c>
      <c r="G283" s="611">
        <f t="shared" si="4"/>
        <v>3.2653061224489797</v>
      </c>
      <c r="H283" s="565" t="s">
        <v>71</v>
      </c>
      <c r="I283" s="260" t="s">
        <v>18</v>
      </c>
      <c r="J283" s="463" t="s">
        <v>397</v>
      </c>
      <c r="K283" s="259" t="s">
        <v>74</v>
      </c>
      <c r="L283" s="259" t="s">
        <v>63</v>
      </c>
      <c r="M283" s="212"/>
      <c r="N283" s="214"/>
    </row>
    <row r="284" spans="1:14" x14ac:dyDescent="0.25">
      <c r="A284" s="227">
        <v>44158</v>
      </c>
      <c r="B284" s="222" t="s">
        <v>69</v>
      </c>
      <c r="C284" s="220" t="s">
        <v>68</v>
      </c>
      <c r="D284" s="239" t="s">
        <v>95</v>
      </c>
      <c r="E284" s="511">
        <v>10000</v>
      </c>
      <c r="F284" s="679">
        <v>3675</v>
      </c>
      <c r="G284" s="611">
        <f t="shared" si="4"/>
        <v>2.7210884353741496</v>
      </c>
      <c r="H284" s="565" t="s">
        <v>71</v>
      </c>
      <c r="I284" s="260" t="s">
        <v>18</v>
      </c>
      <c r="J284" s="463" t="s">
        <v>397</v>
      </c>
      <c r="K284" s="259" t="s">
        <v>74</v>
      </c>
      <c r="L284" s="259" t="s">
        <v>63</v>
      </c>
      <c r="M284" s="212"/>
      <c r="N284" s="214"/>
    </row>
    <row r="285" spans="1:14" x14ac:dyDescent="0.25">
      <c r="A285" s="227">
        <v>44158</v>
      </c>
      <c r="B285" s="222" t="s">
        <v>100</v>
      </c>
      <c r="C285" s="222" t="s">
        <v>100</v>
      </c>
      <c r="D285" s="222" t="s">
        <v>95</v>
      </c>
      <c r="E285" s="211">
        <v>6000</v>
      </c>
      <c r="F285" s="679">
        <v>3675</v>
      </c>
      <c r="G285" s="611">
        <f t="shared" si="4"/>
        <v>1.6326530612244898</v>
      </c>
      <c r="H285" s="565" t="s">
        <v>71</v>
      </c>
      <c r="I285" s="260" t="s">
        <v>18</v>
      </c>
      <c r="J285" s="463" t="s">
        <v>397</v>
      </c>
      <c r="K285" s="259" t="s">
        <v>74</v>
      </c>
      <c r="L285" s="259" t="s">
        <v>63</v>
      </c>
      <c r="M285" s="212"/>
      <c r="N285" s="214"/>
    </row>
    <row r="286" spans="1:14" x14ac:dyDescent="0.25">
      <c r="A286" s="227">
        <v>44158</v>
      </c>
      <c r="B286" s="222" t="s">
        <v>100</v>
      </c>
      <c r="C286" s="222" t="s">
        <v>100</v>
      </c>
      <c r="D286" s="222" t="s">
        <v>95</v>
      </c>
      <c r="E286" s="225">
        <v>4000</v>
      </c>
      <c r="F286" s="679">
        <v>3675</v>
      </c>
      <c r="G286" s="611">
        <f t="shared" si="4"/>
        <v>1.08843537414966</v>
      </c>
      <c r="H286" s="565" t="s">
        <v>71</v>
      </c>
      <c r="I286" s="260" t="s">
        <v>18</v>
      </c>
      <c r="J286" s="463" t="s">
        <v>397</v>
      </c>
      <c r="K286" s="259" t="s">
        <v>74</v>
      </c>
      <c r="L286" s="259" t="s">
        <v>63</v>
      </c>
      <c r="M286" s="212"/>
      <c r="N286" s="214"/>
    </row>
    <row r="287" spans="1:14" x14ac:dyDescent="0.25">
      <c r="A287" s="221">
        <v>44158</v>
      </c>
      <c r="B287" s="222" t="s">
        <v>69</v>
      </c>
      <c r="C287" s="694" t="s">
        <v>68</v>
      </c>
      <c r="D287" s="694" t="s">
        <v>14</v>
      </c>
      <c r="E287" s="232">
        <v>8000</v>
      </c>
      <c r="F287" s="679">
        <v>3675</v>
      </c>
      <c r="G287" s="611">
        <f t="shared" si="4"/>
        <v>2.1768707482993199</v>
      </c>
      <c r="H287" s="688" t="s">
        <v>42</v>
      </c>
      <c r="I287" s="260" t="s">
        <v>18</v>
      </c>
      <c r="J287" s="259" t="s">
        <v>370</v>
      </c>
      <c r="K287" s="259" t="s">
        <v>74</v>
      </c>
      <c r="L287" s="259" t="s">
        <v>63</v>
      </c>
      <c r="M287" s="212"/>
      <c r="N287" s="214"/>
    </row>
    <row r="288" spans="1:14" x14ac:dyDescent="0.25">
      <c r="A288" s="221">
        <v>44158</v>
      </c>
      <c r="B288" s="222" t="s">
        <v>69</v>
      </c>
      <c r="C288" s="694" t="s">
        <v>68</v>
      </c>
      <c r="D288" s="694" t="s">
        <v>14</v>
      </c>
      <c r="E288" s="232">
        <v>8000</v>
      </c>
      <c r="F288" s="679">
        <v>3675</v>
      </c>
      <c r="G288" s="611">
        <f t="shared" si="4"/>
        <v>2.1768707482993199</v>
      </c>
      <c r="H288" s="688" t="s">
        <v>42</v>
      </c>
      <c r="I288" s="260" t="s">
        <v>18</v>
      </c>
      <c r="J288" s="259" t="s">
        <v>370</v>
      </c>
      <c r="K288" s="259" t="s">
        <v>74</v>
      </c>
      <c r="L288" s="259" t="s">
        <v>63</v>
      </c>
      <c r="M288" s="212"/>
      <c r="N288" s="214"/>
    </row>
    <row r="289" spans="1:14" x14ac:dyDescent="0.25">
      <c r="A289" s="264">
        <v>44158</v>
      </c>
      <c r="B289" s="222" t="s">
        <v>69</v>
      </c>
      <c r="C289" s="222" t="s">
        <v>68</v>
      </c>
      <c r="D289" s="222" t="s">
        <v>53</v>
      </c>
      <c r="E289" s="211">
        <v>7000</v>
      </c>
      <c r="F289" s="679">
        <v>3675</v>
      </c>
      <c r="G289" s="611">
        <f t="shared" si="4"/>
        <v>1.9047619047619047</v>
      </c>
      <c r="H289" s="688" t="s">
        <v>54</v>
      </c>
      <c r="I289" s="260" t="s">
        <v>18</v>
      </c>
      <c r="J289" s="312" t="s">
        <v>385</v>
      </c>
      <c r="K289" s="259" t="s">
        <v>74</v>
      </c>
      <c r="L289" s="259" t="s">
        <v>63</v>
      </c>
      <c r="M289" s="212"/>
      <c r="N289" s="214"/>
    </row>
    <row r="290" spans="1:14" x14ac:dyDescent="0.25">
      <c r="A290" s="227">
        <v>44158</v>
      </c>
      <c r="B290" s="222" t="s">
        <v>69</v>
      </c>
      <c r="C290" s="220" t="s">
        <v>68</v>
      </c>
      <c r="D290" s="220" t="s">
        <v>53</v>
      </c>
      <c r="E290" s="234">
        <v>7000</v>
      </c>
      <c r="F290" s="679">
        <v>3675</v>
      </c>
      <c r="G290" s="611">
        <f t="shared" si="4"/>
        <v>1.9047619047619047</v>
      </c>
      <c r="H290" s="688" t="s">
        <v>54</v>
      </c>
      <c r="I290" s="260" t="s">
        <v>18</v>
      </c>
      <c r="J290" s="312" t="s">
        <v>385</v>
      </c>
      <c r="K290" s="259" t="s">
        <v>74</v>
      </c>
      <c r="L290" s="259" t="s">
        <v>63</v>
      </c>
      <c r="M290" s="212"/>
      <c r="N290" s="214"/>
    </row>
    <row r="291" spans="1:14" x14ac:dyDescent="0.25">
      <c r="A291" s="227">
        <v>44158</v>
      </c>
      <c r="B291" s="222" t="s">
        <v>599</v>
      </c>
      <c r="C291" s="220" t="s">
        <v>127</v>
      </c>
      <c r="D291" s="220" t="s">
        <v>151</v>
      </c>
      <c r="E291" s="225">
        <v>2000000</v>
      </c>
      <c r="F291" s="679">
        <v>3675</v>
      </c>
      <c r="G291" s="611">
        <f t="shared" ref="G291:G338" si="5">E291/F291</f>
        <v>544.21768707482988</v>
      </c>
      <c r="H291" s="688" t="s">
        <v>170</v>
      </c>
      <c r="I291" s="260" t="s">
        <v>18</v>
      </c>
      <c r="J291" s="312" t="s">
        <v>432</v>
      </c>
      <c r="K291" s="259" t="s">
        <v>74</v>
      </c>
      <c r="L291" s="259" t="s">
        <v>63</v>
      </c>
      <c r="M291" s="212"/>
      <c r="N291" s="214"/>
    </row>
    <row r="292" spans="1:14" x14ac:dyDescent="0.25">
      <c r="A292" s="227">
        <v>44158</v>
      </c>
      <c r="B292" s="222" t="s">
        <v>152</v>
      </c>
      <c r="C292" s="222" t="s">
        <v>98</v>
      </c>
      <c r="D292" s="222" t="s">
        <v>97</v>
      </c>
      <c r="E292" s="234">
        <v>2600</v>
      </c>
      <c r="F292" s="679">
        <v>3675</v>
      </c>
      <c r="G292" s="610">
        <f t="shared" si="5"/>
        <v>0.70748299319727892</v>
      </c>
      <c r="H292" s="688" t="s">
        <v>170</v>
      </c>
      <c r="I292" s="260" t="s">
        <v>18</v>
      </c>
      <c r="J292" s="312" t="s">
        <v>564</v>
      </c>
      <c r="K292" s="259" t="s">
        <v>74</v>
      </c>
      <c r="L292" s="259" t="s">
        <v>63</v>
      </c>
      <c r="M292" s="212"/>
      <c r="N292" s="214"/>
    </row>
    <row r="293" spans="1:14" x14ac:dyDescent="0.25">
      <c r="A293" s="227">
        <v>44159</v>
      </c>
      <c r="B293" s="222" t="s">
        <v>69</v>
      </c>
      <c r="C293" s="220" t="s">
        <v>68</v>
      </c>
      <c r="D293" s="220" t="s">
        <v>95</v>
      </c>
      <c r="E293" s="211">
        <v>8000</v>
      </c>
      <c r="F293" s="679">
        <v>3675</v>
      </c>
      <c r="G293" s="610">
        <f t="shared" si="5"/>
        <v>2.1768707482993199</v>
      </c>
      <c r="H293" s="841" t="s">
        <v>71</v>
      </c>
      <c r="I293" s="260" t="s">
        <v>18</v>
      </c>
      <c r="J293" s="463" t="s">
        <v>450</v>
      </c>
      <c r="K293" s="259" t="s">
        <v>74</v>
      </c>
      <c r="L293" s="259" t="s">
        <v>63</v>
      </c>
      <c r="M293" s="212"/>
      <c r="N293" s="214"/>
    </row>
    <row r="294" spans="1:14" x14ac:dyDescent="0.25">
      <c r="A294" s="227">
        <v>44159</v>
      </c>
      <c r="B294" s="222" t="s">
        <v>69</v>
      </c>
      <c r="C294" s="220" t="s">
        <v>68</v>
      </c>
      <c r="D294" s="220" t="s">
        <v>95</v>
      </c>
      <c r="E294" s="211">
        <v>9000</v>
      </c>
      <c r="F294" s="679">
        <v>3675</v>
      </c>
      <c r="G294" s="610">
        <f t="shared" si="5"/>
        <v>2.4489795918367347</v>
      </c>
      <c r="H294" s="841" t="s">
        <v>71</v>
      </c>
      <c r="I294" s="260" t="s">
        <v>18</v>
      </c>
      <c r="J294" s="463" t="s">
        <v>450</v>
      </c>
      <c r="K294" s="259" t="s">
        <v>74</v>
      </c>
      <c r="L294" s="259" t="s">
        <v>63</v>
      </c>
      <c r="M294" s="212"/>
      <c r="N294" s="214"/>
    </row>
    <row r="295" spans="1:14" x14ac:dyDescent="0.25">
      <c r="A295" s="227">
        <v>44159</v>
      </c>
      <c r="B295" s="222" t="s">
        <v>69</v>
      </c>
      <c r="C295" s="220" t="s">
        <v>68</v>
      </c>
      <c r="D295" s="220" t="s">
        <v>95</v>
      </c>
      <c r="E295" s="211">
        <v>11000</v>
      </c>
      <c r="F295" s="679">
        <v>3675</v>
      </c>
      <c r="G295" s="610">
        <f t="shared" si="5"/>
        <v>2.9931972789115648</v>
      </c>
      <c r="H295" s="841" t="s">
        <v>71</v>
      </c>
      <c r="I295" s="260" t="s">
        <v>18</v>
      </c>
      <c r="J295" s="463" t="s">
        <v>450</v>
      </c>
      <c r="K295" s="259" t="s">
        <v>74</v>
      </c>
      <c r="L295" s="259" t="s">
        <v>63</v>
      </c>
      <c r="M295" s="212"/>
      <c r="N295" s="214"/>
    </row>
    <row r="296" spans="1:14" x14ac:dyDescent="0.25">
      <c r="A296" s="227">
        <v>44159</v>
      </c>
      <c r="B296" s="222" t="s">
        <v>69</v>
      </c>
      <c r="C296" s="220" t="s">
        <v>68</v>
      </c>
      <c r="D296" s="220" t="s">
        <v>95</v>
      </c>
      <c r="E296" s="211">
        <v>12000</v>
      </c>
      <c r="F296" s="679">
        <v>3675</v>
      </c>
      <c r="G296" s="610">
        <f t="shared" si="5"/>
        <v>3.2653061224489797</v>
      </c>
      <c r="H296" s="841" t="s">
        <v>71</v>
      </c>
      <c r="I296" s="260" t="s">
        <v>18</v>
      </c>
      <c r="J296" s="463" t="s">
        <v>450</v>
      </c>
      <c r="K296" s="259" t="s">
        <v>74</v>
      </c>
      <c r="L296" s="259" t="s">
        <v>63</v>
      </c>
      <c r="M296" s="212"/>
      <c r="N296" s="214"/>
    </row>
    <row r="297" spans="1:14" x14ac:dyDescent="0.25">
      <c r="A297" s="227">
        <v>44159</v>
      </c>
      <c r="B297" s="222" t="s">
        <v>100</v>
      </c>
      <c r="C297" s="220" t="s">
        <v>100</v>
      </c>
      <c r="D297" s="220" t="s">
        <v>95</v>
      </c>
      <c r="E297" s="211">
        <v>7000</v>
      </c>
      <c r="F297" s="679">
        <v>3675</v>
      </c>
      <c r="G297" s="610">
        <f t="shared" si="5"/>
        <v>1.9047619047619047</v>
      </c>
      <c r="H297" s="841" t="s">
        <v>71</v>
      </c>
      <c r="I297" s="260" t="s">
        <v>18</v>
      </c>
      <c r="J297" s="463" t="s">
        <v>450</v>
      </c>
      <c r="K297" s="259" t="s">
        <v>74</v>
      </c>
      <c r="L297" s="259" t="s">
        <v>63</v>
      </c>
      <c r="M297" s="212"/>
      <c r="N297" s="214"/>
    </row>
    <row r="298" spans="1:14" x14ac:dyDescent="0.25">
      <c r="A298" s="227">
        <v>44159</v>
      </c>
      <c r="B298" s="222" t="s">
        <v>100</v>
      </c>
      <c r="C298" s="220" t="s">
        <v>100</v>
      </c>
      <c r="D298" s="220" t="s">
        <v>95</v>
      </c>
      <c r="E298" s="225">
        <v>2000</v>
      </c>
      <c r="F298" s="679">
        <v>3675</v>
      </c>
      <c r="G298" s="610">
        <f t="shared" si="5"/>
        <v>0.54421768707482998</v>
      </c>
      <c r="H298" s="841" t="s">
        <v>71</v>
      </c>
      <c r="I298" s="260" t="s">
        <v>18</v>
      </c>
      <c r="J298" s="463" t="s">
        <v>450</v>
      </c>
      <c r="K298" s="259" t="s">
        <v>74</v>
      </c>
      <c r="L298" s="259" t="s">
        <v>63</v>
      </c>
      <c r="M298" s="212"/>
      <c r="N298" s="214"/>
    </row>
    <row r="299" spans="1:14" x14ac:dyDescent="0.25">
      <c r="A299" s="227">
        <v>44159</v>
      </c>
      <c r="B299" s="222" t="s">
        <v>69</v>
      </c>
      <c r="C299" s="220" t="s">
        <v>68</v>
      </c>
      <c r="D299" s="220" t="s">
        <v>95</v>
      </c>
      <c r="E299" s="240">
        <v>7000</v>
      </c>
      <c r="F299" s="679">
        <v>3675</v>
      </c>
      <c r="G299" s="610">
        <f t="shared" si="5"/>
        <v>1.9047619047619047</v>
      </c>
      <c r="H299" s="688" t="s">
        <v>72</v>
      </c>
      <c r="I299" s="260" t="s">
        <v>18</v>
      </c>
      <c r="J299" s="311" t="s">
        <v>415</v>
      </c>
      <c r="K299" s="259" t="s">
        <v>74</v>
      </c>
      <c r="L299" s="259" t="s">
        <v>63</v>
      </c>
      <c r="M299" s="212"/>
      <c r="N299" s="214"/>
    </row>
    <row r="300" spans="1:14" x14ac:dyDescent="0.25">
      <c r="A300" s="227">
        <v>44159</v>
      </c>
      <c r="B300" s="222" t="s">
        <v>69</v>
      </c>
      <c r="C300" s="220" t="s">
        <v>68</v>
      </c>
      <c r="D300" s="220" t="s">
        <v>95</v>
      </c>
      <c r="E300" s="240">
        <v>8000</v>
      </c>
      <c r="F300" s="679">
        <v>3675</v>
      </c>
      <c r="G300" s="610">
        <f t="shared" si="5"/>
        <v>2.1768707482993199</v>
      </c>
      <c r="H300" s="688" t="s">
        <v>72</v>
      </c>
      <c r="I300" s="260" t="s">
        <v>18</v>
      </c>
      <c r="J300" s="311" t="s">
        <v>415</v>
      </c>
      <c r="K300" s="259" t="s">
        <v>74</v>
      </c>
      <c r="L300" s="259" t="s">
        <v>63</v>
      </c>
      <c r="M300" s="212"/>
      <c r="N300" s="214"/>
    </row>
    <row r="301" spans="1:14" x14ac:dyDescent="0.25">
      <c r="A301" s="227">
        <v>44159</v>
      </c>
      <c r="B301" s="222" t="s">
        <v>69</v>
      </c>
      <c r="C301" s="220" t="s">
        <v>68</v>
      </c>
      <c r="D301" s="220" t="s">
        <v>95</v>
      </c>
      <c r="E301" s="211">
        <v>9000</v>
      </c>
      <c r="F301" s="679">
        <v>3675</v>
      </c>
      <c r="G301" s="610">
        <f t="shared" si="5"/>
        <v>2.4489795918367347</v>
      </c>
      <c r="H301" s="688" t="s">
        <v>72</v>
      </c>
      <c r="I301" s="260" t="s">
        <v>18</v>
      </c>
      <c r="J301" s="311" t="s">
        <v>415</v>
      </c>
      <c r="K301" s="259" t="s">
        <v>74</v>
      </c>
      <c r="L301" s="259" t="s">
        <v>63</v>
      </c>
      <c r="M301" s="212"/>
      <c r="N301" s="214"/>
    </row>
    <row r="302" spans="1:14" x14ac:dyDescent="0.25">
      <c r="A302" s="227">
        <v>44159</v>
      </c>
      <c r="B302" s="222" t="s">
        <v>69</v>
      </c>
      <c r="C302" s="220" t="s">
        <v>68</v>
      </c>
      <c r="D302" s="220" t="s">
        <v>95</v>
      </c>
      <c r="E302" s="211">
        <v>6000</v>
      </c>
      <c r="F302" s="679">
        <v>3675</v>
      </c>
      <c r="G302" s="610">
        <f t="shared" si="5"/>
        <v>1.6326530612244898</v>
      </c>
      <c r="H302" s="688" t="s">
        <v>72</v>
      </c>
      <c r="I302" s="260" t="s">
        <v>18</v>
      </c>
      <c r="J302" s="311" t="s">
        <v>415</v>
      </c>
      <c r="K302" s="259" t="s">
        <v>74</v>
      </c>
      <c r="L302" s="259" t="s">
        <v>63</v>
      </c>
      <c r="M302" s="212"/>
      <c r="N302" s="214"/>
    </row>
    <row r="303" spans="1:14" x14ac:dyDescent="0.25">
      <c r="A303" s="227">
        <v>44159</v>
      </c>
      <c r="B303" s="222" t="s">
        <v>100</v>
      </c>
      <c r="C303" s="220" t="s">
        <v>100</v>
      </c>
      <c r="D303" s="220" t="s">
        <v>95</v>
      </c>
      <c r="E303" s="225">
        <v>4000</v>
      </c>
      <c r="F303" s="679">
        <v>3675</v>
      </c>
      <c r="G303" s="610">
        <f t="shared" si="5"/>
        <v>1.08843537414966</v>
      </c>
      <c r="H303" s="688" t="s">
        <v>72</v>
      </c>
      <c r="I303" s="260" t="s">
        <v>18</v>
      </c>
      <c r="J303" s="311" t="s">
        <v>415</v>
      </c>
      <c r="K303" s="259" t="s">
        <v>74</v>
      </c>
      <c r="L303" s="259" t="s">
        <v>63</v>
      </c>
      <c r="M303" s="212"/>
      <c r="N303" s="214"/>
    </row>
    <row r="304" spans="1:14" x14ac:dyDescent="0.25">
      <c r="A304" s="227">
        <v>44159</v>
      </c>
      <c r="B304" s="222" t="s">
        <v>100</v>
      </c>
      <c r="C304" s="220" t="s">
        <v>100</v>
      </c>
      <c r="D304" s="220" t="s">
        <v>95</v>
      </c>
      <c r="E304" s="225">
        <v>6000</v>
      </c>
      <c r="F304" s="679">
        <v>3675</v>
      </c>
      <c r="G304" s="610">
        <f t="shared" si="5"/>
        <v>1.6326530612244898</v>
      </c>
      <c r="H304" s="688" t="s">
        <v>72</v>
      </c>
      <c r="I304" s="260" t="s">
        <v>18</v>
      </c>
      <c r="J304" s="311" t="s">
        <v>415</v>
      </c>
      <c r="K304" s="259" t="s">
        <v>74</v>
      </c>
      <c r="L304" s="259" t="s">
        <v>63</v>
      </c>
      <c r="M304" s="212"/>
      <c r="N304" s="214"/>
    </row>
    <row r="305" spans="1:14" x14ac:dyDescent="0.25">
      <c r="A305" s="845">
        <v>44159</v>
      </c>
      <c r="B305" s="222" t="s">
        <v>69</v>
      </c>
      <c r="C305" s="228" t="s">
        <v>68</v>
      </c>
      <c r="D305" s="228" t="s">
        <v>53</v>
      </c>
      <c r="E305" s="254">
        <v>7000</v>
      </c>
      <c r="F305" s="679">
        <v>3675</v>
      </c>
      <c r="G305" s="610">
        <f t="shared" si="5"/>
        <v>1.9047619047619047</v>
      </c>
      <c r="H305" s="688" t="s">
        <v>54</v>
      </c>
      <c r="I305" s="260" t="s">
        <v>18</v>
      </c>
      <c r="J305" s="498" t="s">
        <v>385</v>
      </c>
      <c r="K305" s="259" t="s">
        <v>74</v>
      </c>
      <c r="L305" s="259" t="s">
        <v>63</v>
      </c>
      <c r="M305" s="212"/>
      <c r="N305" s="214"/>
    </row>
    <row r="306" spans="1:14" x14ac:dyDescent="0.25">
      <c r="A306" s="221">
        <v>44159</v>
      </c>
      <c r="B306" s="222" t="s">
        <v>69</v>
      </c>
      <c r="C306" s="222" t="s">
        <v>68</v>
      </c>
      <c r="D306" s="222" t="s">
        <v>53</v>
      </c>
      <c r="E306" s="225">
        <v>7000</v>
      </c>
      <c r="F306" s="679">
        <v>3675</v>
      </c>
      <c r="G306" s="610">
        <f t="shared" si="5"/>
        <v>1.9047619047619047</v>
      </c>
      <c r="H306" s="688" t="s">
        <v>54</v>
      </c>
      <c r="I306" s="260" t="s">
        <v>18</v>
      </c>
      <c r="J306" s="498" t="s">
        <v>385</v>
      </c>
      <c r="K306" s="259" t="s">
        <v>74</v>
      </c>
      <c r="L306" s="259" t="s">
        <v>63</v>
      </c>
      <c r="M306" s="212"/>
      <c r="N306" s="214"/>
    </row>
    <row r="307" spans="1:14" x14ac:dyDescent="0.25">
      <c r="A307" s="221">
        <v>44159</v>
      </c>
      <c r="B307" s="222" t="s">
        <v>69</v>
      </c>
      <c r="C307" s="694" t="s">
        <v>68</v>
      </c>
      <c r="D307" s="694" t="s">
        <v>14</v>
      </c>
      <c r="E307" s="675">
        <v>5000</v>
      </c>
      <c r="F307" s="679">
        <v>3675</v>
      </c>
      <c r="G307" s="610">
        <f t="shared" si="5"/>
        <v>1.3605442176870748</v>
      </c>
      <c r="H307" s="688" t="s">
        <v>42</v>
      </c>
      <c r="I307" s="260" t="s">
        <v>18</v>
      </c>
      <c r="J307" s="259" t="s">
        <v>422</v>
      </c>
      <c r="K307" s="259" t="s">
        <v>74</v>
      </c>
      <c r="L307" s="259" t="s">
        <v>63</v>
      </c>
      <c r="M307" s="212"/>
      <c r="N307" s="214"/>
    </row>
    <row r="308" spans="1:14" x14ac:dyDescent="0.25">
      <c r="A308" s="221">
        <v>44159</v>
      </c>
      <c r="B308" s="222" t="s">
        <v>69</v>
      </c>
      <c r="C308" s="694" t="s">
        <v>68</v>
      </c>
      <c r="D308" s="694" t="s">
        <v>14</v>
      </c>
      <c r="E308" s="295">
        <v>4000</v>
      </c>
      <c r="F308" s="679">
        <v>3675</v>
      </c>
      <c r="G308" s="610">
        <f t="shared" si="5"/>
        <v>1.08843537414966</v>
      </c>
      <c r="H308" s="688" t="s">
        <v>42</v>
      </c>
      <c r="I308" s="260" t="s">
        <v>18</v>
      </c>
      <c r="J308" s="259" t="s">
        <v>422</v>
      </c>
      <c r="K308" s="259" t="s">
        <v>74</v>
      </c>
      <c r="L308" s="259" t="s">
        <v>63</v>
      </c>
      <c r="M308" s="212"/>
      <c r="N308" s="214"/>
    </row>
    <row r="309" spans="1:14" x14ac:dyDescent="0.25">
      <c r="A309" s="221">
        <v>44159</v>
      </c>
      <c r="B309" s="222" t="s">
        <v>69</v>
      </c>
      <c r="C309" s="694" t="s">
        <v>68</v>
      </c>
      <c r="D309" s="694" t="s">
        <v>14</v>
      </c>
      <c r="E309" s="279">
        <v>4000</v>
      </c>
      <c r="F309" s="679">
        <v>3675</v>
      </c>
      <c r="G309" s="610">
        <f t="shared" si="5"/>
        <v>1.08843537414966</v>
      </c>
      <c r="H309" s="688" t="s">
        <v>42</v>
      </c>
      <c r="I309" s="260" t="s">
        <v>18</v>
      </c>
      <c r="J309" s="259" t="s">
        <v>422</v>
      </c>
      <c r="K309" s="259" t="s">
        <v>74</v>
      </c>
      <c r="L309" s="259" t="s">
        <v>63</v>
      </c>
      <c r="M309" s="212"/>
      <c r="N309" s="214"/>
    </row>
    <row r="310" spans="1:14" x14ac:dyDescent="0.25">
      <c r="A310" s="221">
        <v>44159</v>
      </c>
      <c r="B310" s="222" t="s">
        <v>69</v>
      </c>
      <c r="C310" s="694" t="s">
        <v>68</v>
      </c>
      <c r="D310" s="694" t="s">
        <v>14</v>
      </c>
      <c r="E310" s="881">
        <v>4000</v>
      </c>
      <c r="F310" s="679">
        <v>3675</v>
      </c>
      <c r="G310" s="610">
        <f t="shared" si="5"/>
        <v>1.08843537414966</v>
      </c>
      <c r="H310" s="688" t="s">
        <v>42</v>
      </c>
      <c r="I310" s="260" t="s">
        <v>18</v>
      </c>
      <c r="J310" s="259" t="s">
        <v>422</v>
      </c>
      <c r="K310" s="259" t="s">
        <v>74</v>
      </c>
      <c r="L310" s="259" t="s">
        <v>63</v>
      </c>
      <c r="M310" s="212"/>
      <c r="N310" s="214"/>
    </row>
    <row r="311" spans="1:14" x14ac:dyDescent="0.25">
      <c r="A311" s="221">
        <v>44159</v>
      </c>
      <c r="B311" s="222" t="s">
        <v>69</v>
      </c>
      <c r="C311" s="694" t="s">
        <v>68</v>
      </c>
      <c r="D311" s="694" t="s">
        <v>14</v>
      </c>
      <c r="E311" s="881">
        <v>1000</v>
      </c>
      <c r="F311" s="679">
        <v>3675</v>
      </c>
      <c r="G311" s="610">
        <f t="shared" si="5"/>
        <v>0.27210884353741499</v>
      </c>
      <c r="H311" s="688" t="s">
        <v>42</v>
      </c>
      <c r="I311" s="260" t="s">
        <v>18</v>
      </c>
      <c r="J311" s="259" t="s">
        <v>422</v>
      </c>
      <c r="K311" s="259" t="s">
        <v>74</v>
      </c>
      <c r="L311" s="259" t="s">
        <v>63</v>
      </c>
      <c r="M311" s="212"/>
      <c r="N311" s="214"/>
    </row>
    <row r="312" spans="1:14" x14ac:dyDescent="0.25">
      <c r="A312" s="221">
        <v>44159</v>
      </c>
      <c r="B312" s="222" t="s">
        <v>69</v>
      </c>
      <c r="C312" s="694" t="s">
        <v>68</v>
      </c>
      <c r="D312" s="694" t="s">
        <v>14</v>
      </c>
      <c r="E312" s="881">
        <v>4000</v>
      </c>
      <c r="F312" s="679">
        <v>3675</v>
      </c>
      <c r="G312" s="610">
        <f>E312/F312</f>
        <v>1.08843537414966</v>
      </c>
      <c r="H312" s="688" t="s">
        <v>42</v>
      </c>
      <c r="I312" s="260" t="s">
        <v>18</v>
      </c>
      <c r="J312" s="259" t="s">
        <v>422</v>
      </c>
      <c r="K312" s="259" t="s">
        <v>74</v>
      </c>
      <c r="L312" s="259" t="s">
        <v>63</v>
      </c>
      <c r="M312" s="212"/>
      <c r="N312" s="214"/>
    </row>
    <row r="313" spans="1:14" x14ac:dyDescent="0.25">
      <c r="A313" s="221">
        <v>44159</v>
      </c>
      <c r="B313" s="222" t="s">
        <v>69</v>
      </c>
      <c r="C313" s="694" t="s">
        <v>68</v>
      </c>
      <c r="D313" s="694" t="s">
        <v>14</v>
      </c>
      <c r="E313" s="881">
        <v>4000</v>
      </c>
      <c r="F313" s="679">
        <v>3675</v>
      </c>
      <c r="G313" s="610">
        <f t="shared" si="5"/>
        <v>1.08843537414966</v>
      </c>
      <c r="H313" s="688" t="s">
        <v>42</v>
      </c>
      <c r="I313" s="260" t="s">
        <v>18</v>
      </c>
      <c r="J313" s="259" t="s">
        <v>422</v>
      </c>
      <c r="K313" s="259" t="s">
        <v>74</v>
      </c>
      <c r="L313" s="259" t="s">
        <v>63</v>
      </c>
      <c r="M313" s="212"/>
      <c r="N313" s="214"/>
    </row>
    <row r="314" spans="1:14" x14ac:dyDescent="0.25">
      <c r="A314" s="221">
        <v>44159</v>
      </c>
      <c r="B314" s="222" t="s">
        <v>410</v>
      </c>
      <c r="C314" s="222" t="s">
        <v>99</v>
      </c>
      <c r="D314" s="222" t="s">
        <v>97</v>
      </c>
      <c r="E314" s="225">
        <v>400000</v>
      </c>
      <c r="F314" s="679">
        <v>3675</v>
      </c>
      <c r="G314" s="610">
        <f t="shared" si="5"/>
        <v>108.84353741496598</v>
      </c>
      <c r="H314" s="688" t="s">
        <v>42</v>
      </c>
      <c r="I314" s="260" t="s">
        <v>18</v>
      </c>
      <c r="J314" s="259" t="s">
        <v>445</v>
      </c>
      <c r="K314" s="259" t="s">
        <v>74</v>
      </c>
      <c r="L314" s="259" t="s">
        <v>63</v>
      </c>
      <c r="M314" s="212"/>
      <c r="N314" s="214"/>
    </row>
    <row r="315" spans="1:14" x14ac:dyDescent="0.25">
      <c r="A315" s="51">
        <v>44159</v>
      </c>
      <c r="B315" s="222" t="s">
        <v>117</v>
      </c>
      <c r="C315" s="26" t="s">
        <v>107</v>
      </c>
      <c r="D315" s="26" t="s">
        <v>14</v>
      </c>
      <c r="E315" s="874">
        <v>20000</v>
      </c>
      <c r="F315" s="679">
        <v>3675</v>
      </c>
      <c r="G315" s="610">
        <f t="shared" si="5"/>
        <v>5.4421768707482991</v>
      </c>
      <c r="H315" s="688" t="s">
        <v>42</v>
      </c>
      <c r="I315" s="260" t="s">
        <v>18</v>
      </c>
      <c r="J315" s="259" t="s">
        <v>464</v>
      </c>
      <c r="K315" s="259" t="s">
        <v>74</v>
      </c>
      <c r="L315" s="259" t="s">
        <v>63</v>
      </c>
      <c r="M315" s="212"/>
      <c r="N315" s="214"/>
    </row>
    <row r="316" spans="1:14" x14ac:dyDescent="0.25">
      <c r="A316" s="51">
        <v>44159</v>
      </c>
      <c r="B316" s="222" t="s">
        <v>118</v>
      </c>
      <c r="C316" s="26" t="s">
        <v>107</v>
      </c>
      <c r="D316" s="26" t="s">
        <v>53</v>
      </c>
      <c r="E316" s="235">
        <v>20000</v>
      </c>
      <c r="F316" s="679">
        <v>3675</v>
      </c>
      <c r="G316" s="610">
        <f>E316/F316</f>
        <v>5.4421768707482991</v>
      </c>
      <c r="H316" s="688" t="s">
        <v>54</v>
      </c>
      <c r="I316" s="260" t="s">
        <v>18</v>
      </c>
      <c r="J316" s="259" t="s">
        <v>464</v>
      </c>
      <c r="K316" s="259" t="s">
        <v>74</v>
      </c>
      <c r="L316" s="259" t="s">
        <v>63</v>
      </c>
      <c r="M316" s="212"/>
      <c r="N316" s="214"/>
    </row>
    <row r="317" spans="1:14" x14ac:dyDescent="0.25">
      <c r="A317" s="51">
        <v>44159</v>
      </c>
      <c r="B317" s="222" t="s">
        <v>119</v>
      </c>
      <c r="C317" s="26" t="s">
        <v>107</v>
      </c>
      <c r="D317" s="26" t="s">
        <v>53</v>
      </c>
      <c r="E317" s="235">
        <v>20000</v>
      </c>
      <c r="F317" s="679">
        <v>3675</v>
      </c>
      <c r="G317" s="610">
        <f t="shared" si="5"/>
        <v>5.4421768707482991</v>
      </c>
      <c r="H317" s="688" t="s">
        <v>105</v>
      </c>
      <c r="I317" s="260" t="s">
        <v>18</v>
      </c>
      <c r="J317" s="259" t="s">
        <v>464</v>
      </c>
      <c r="K317" s="259" t="s">
        <v>74</v>
      </c>
      <c r="L317" s="259" t="s">
        <v>63</v>
      </c>
      <c r="M317" s="212"/>
      <c r="N317" s="214"/>
    </row>
    <row r="318" spans="1:14" x14ac:dyDescent="0.25">
      <c r="A318" s="51">
        <v>44159</v>
      </c>
      <c r="B318" s="222" t="s">
        <v>120</v>
      </c>
      <c r="C318" s="26" t="s">
        <v>107</v>
      </c>
      <c r="D318" s="26" t="s">
        <v>95</v>
      </c>
      <c r="E318" s="235">
        <v>25000</v>
      </c>
      <c r="F318" s="679">
        <v>3675</v>
      </c>
      <c r="G318" s="610">
        <f t="shared" si="5"/>
        <v>6.8027210884353737</v>
      </c>
      <c r="H318" s="688" t="s">
        <v>71</v>
      </c>
      <c r="I318" s="260" t="s">
        <v>18</v>
      </c>
      <c r="J318" s="259" t="s">
        <v>464</v>
      </c>
      <c r="K318" s="259" t="s">
        <v>74</v>
      </c>
      <c r="L318" s="259" t="s">
        <v>63</v>
      </c>
      <c r="M318" s="212"/>
      <c r="N318" s="214"/>
    </row>
    <row r="319" spans="1:14" x14ac:dyDescent="0.25">
      <c r="A319" s="51">
        <v>44159</v>
      </c>
      <c r="B319" s="222" t="s">
        <v>121</v>
      </c>
      <c r="C319" s="26" t="s">
        <v>107</v>
      </c>
      <c r="D319" s="26" t="s">
        <v>95</v>
      </c>
      <c r="E319" s="235">
        <v>25000</v>
      </c>
      <c r="F319" s="679">
        <v>3675</v>
      </c>
      <c r="G319" s="610">
        <f t="shared" si="5"/>
        <v>6.8027210884353737</v>
      </c>
      <c r="H319" s="688" t="s">
        <v>72</v>
      </c>
      <c r="I319" s="260" t="s">
        <v>18</v>
      </c>
      <c r="J319" s="259" t="s">
        <v>464</v>
      </c>
      <c r="K319" s="259" t="s">
        <v>74</v>
      </c>
      <c r="L319" s="259" t="s">
        <v>63</v>
      </c>
      <c r="M319" s="212"/>
      <c r="N319" s="214"/>
    </row>
    <row r="320" spans="1:14" x14ac:dyDescent="0.25">
      <c r="A320" s="51">
        <v>44159</v>
      </c>
      <c r="B320" s="222" t="s">
        <v>137</v>
      </c>
      <c r="C320" s="26" t="s">
        <v>107</v>
      </c>
      <c r="D320" s="26" t="s">
        <v>97</v>
      </c>
      <c r="E320" s="235">
        <v>10000</v>
      </c>
      <c r="F320" s="679">
        <v>3675</v>
      </c>
      <c r="G320" s="610">
        <f t="shared" si="5"/>
        <v>2.7210884353741496</v>
      </c>
      <c r="H320" s="688" t="s">
        <v>168</v>
      </c>
      <c r="I320" s="260" t="s">
        <v>18</v>
      </c>
      <c r="J320" s="259" t="s">
        <v>464</v>
      </c>
      <c r="K320" s="259" t="s">
        <v>74</v>
      </c>
      <c r="L320" s="259" t="s">
        <v>63</v>
      </c>
      <c r="M320" s="212"/>
      <c r="N320" s="214"/>
    </row>
    <row r="321" spans="1:14" x14ac:dyDescent="0.25">
      <c r="A321" s="227">
        <v>44159</v>
      </c>
      <c r="B321" s="222" t="s">
        <v>152</v>
      </c>
      <c r="C321" s="220" t="s">
        <v>98</v>
      </c>
      <c r="D321" s="220" t="s">
        <v>97</v>
      </c>
      <c r="E321" s="211">
        <v>10000</v>
      </c>
      <c r="F321" s="679">
        <v>3675</v>
      </c>
      <c r="G321" s="610">
        <f t="shared" si="5"/>
        <v>2.7210884353741496</v>
      </c>
      <c r="H321" s="688" t="s">
        <v>170</v>
      </c>
      <c r="I321" s="260" t="s">
        <v>18</v>
      </c>
      <c r="J321" s="605" t="s">
        <v>565</v>
      </c>
      <c r="K321" s="259" t="s">
        <v>74</v>
      </c>
      <c r="L321" s="259" t="s">
        <v>63</v>
      </c>
      <c r="M321" s="212"/>
      <c r="N321" s="214"/>
    </row>
    <row r="322" spans="1:14" x14ac:dyDescent="0.25">
      <c r="A322" s="221">
        <v>44159</v>
      </c>
      <c r="B322" s="222" t="s">
        <v>439</v>
      </c>
      <c r="C322" s="222" t="s">
        <v>99</v>
      </c>
      <c r="D322" s="222" t="s">
        <v>97</v>
      </c>
      <c r="E322" s="225">
        <v>39000</v>
      </c>
      <c r="F322" s="679">
        <v>3675</v>
      </c>
      <c r="G322" s="610">
        <f t="shared" si="5"/>
        <v>10.612244897959183</v>
      </c>
      <c r="H322" s="688" t="s">
        <v>42</v>
      </c>
      <c r="I322" s="260" t="s">
        <v>18</v>
      </c>
      <c r="J322" s="259" t="s">
        <v>516</v>
      </c>
      <c r="K322" s="259" t="s">
        <v>74</v>
      </c>
      <c r="L322" s="259" t="s">
        <v>63</v>
      </c>
      <c r="M322" s="212"/>
      <c r="N322" s="214"/>
    </row>
    <row r="323" spans="1:14" x14ac:dyDescent="0.25">
      <c r="A323" s="221">
        <v>44159</v>
      </c>
      <c r="B323" s="222" t="s">
        <v>440</v>
      </c>
      <c r="C323" s="222" t="s">
        <v>99</v>
      </c>
      <c r="D323" s="222" t="s">
        <v>97</v>
      </c>
      <c r="E323" s="225">
        <v>36000</v>
      </c>
      <c r="F323" s="679">
        <v>3675</v>
      </c>
      <c r="G323" s="610">
        <f t="shared" si="5"/>
        <v>9.795918367346939</v>
      </c>
      <c r="H323" s="847" t="s">
        <v>42</v>
      </c>
      <c r="I323" s="260" t="s">
        <v>18</v>
      </c>
      <c r="J323" s="259" t="s">
        <v>516</v>
      </c>
      <c r="K323" s="259" t="s">
        <v>74</v>
      </c>
      <c r="L323" s="259" t="s">
        <v>63</v>
      </c>
      <c r="M323" s="212"/>
      <c r="N323" s="214"/>
    </row>
    <row r="324" spans="1:14" x14ac:dyDescent="0.25">
      <c r="A324" s="221">
        <v>44159</v>
      </c>
      <c r="B324" s="222" t="s">
        <v>441</v>
      </c>
      <c r="C324" s="222" t="s">
        <v>99</v>
      </c>
      <c r="D324" s="222" t="s">
        <v>97</v>
      </c>
      <c r="E324" s="225">
        <v>28500</v>
      </c>
      <c r="F324" s="679">
        <v>3675</v>
      </c>
      <c r="G324" s="610">
        <f t="shared" si="5"/>
        <v>7.7551020408163263</v>
      </c>
      <c r="H324" s="688" t="s">
        <v>42</v>
      </c>
      <c r="I324" s="260" t="s">
        <v>18</v>
      </c>
      <c r="J324" s="259" t="s">
        <v>516</v>
      </c>
      <c r="K324" s="259" t="s">
        <v>74</v>
      </c>
      <c r="L324" s="259" t="s">
        <v>63</v>
      </c>
      <c r="M324" s="212"/>
      <c r="N324" s="214"/>
    </row>
    <row r="325" spans="1:14" x14ac:dyDescent="0.25">
      <c r="A325" s="221">
        <v>44159</v>
      </c>
      <c r="B325" s="222" t="s">
        <v>442</v>
      </c>
      <c r="C325" s="222" t="s">
        <v>99</v>
      </c>
      <c r="D325" s="222" t="s">
        <v>97</v>
      </c>
      <c r="E325" s="225">
        <v>88000</v>
      </c>
      <c r="F325" s="679">
        <v>3675</v>
      </c>
      <c r="G325" s="610">
        <f t="shared" si="5"/>
        <v>23.945578231292519</v>
      </c>
      <c r="H325" s="688" t="s">
        <v>42</v>
      </c>
      <c r="I325" s="260" t="s">
        <v>18</v>
      </c>
      <c r="J325" s="259" t="s">
        <v>516</v>
      </c>
      <c r="K325" s="259" t="s">
        <v>74</v>
      </c>
      <c r="L325" s="259" t="s">
        <v>63</v>
      </c>
      <c r="M325" s="212"/>
      <c r="N325" s="214"/>
    </row>
    <row r="326" spans="1:14" x14ac:dyDescent="0.25">
      <c r="A326" s="221">
        <v>44159</v>
      </c>
      <c r="B326" s="222" t="s">
        <v>443</v>
      </c>
      <c r="C326" s="222" t="s">
        <v>99</v>
      </c>
      <c r="D326" s="222" t="s">
        <v>97</v>
      </c>
      <c r="E326" s="225">
        <v>10400</v>
      </c>
      <c r="F326" s="679">
        <v>3675</v>
      </c>
      <c r="G326" s="610">
        <f t="shared" si="5"/>
        <v>2.8299319727891157</v>
      </c>
      <c r="H326" s="312" t="s">
        <v>42</v>
      </c>
      <c r="I326" s="260" t="s">
        <v>18</v>
      </c>
      <c r="J326" s="259" t="s">
        <v>516</v>
      </c>
      <c r="K326" s="259" t="s">
        <v>74</v>
      </c>
      <c r="L326" s="259" t="s">
        <v>63</v>
      </c>
      <c r="M326" s="212"/>
      <c r="N326" s="214"/>
    </row>
    <row r="327" spans="1:14" x14ac:dyDescent="0.25">
      <c r="A327" s="221">
        <v>44159</v>
      </c>
      <c r="B327" s="222" t="s">
        <v>444</v>
      </c>
      <c r="C327" s="222" t="s">
        <v>99</v>
      </c>
      <c r="D327" s="222" t="s">
        <v>97</v>
      </c>
      <c r="E327" s="225">
        <v>7200</v>
      </c>
      <c r="F327" s="679">
        <v>3675</v>
      </c>
      <c r="G327" s="610">
        <f t="shared" si="5"/>
        <v>1.9591836734693877</v>
      </c>
      <c r="H327" s="312" t="s">
        <v>42</v>
      </c>
      <c r="I327" s="260" t="s">
        <v>18</v>
      </c>
      <c r="J327" s="259" t="s">
        <v>516</v>
      </c>
      <c r="K327" s="259" t="s">
        <v>74</v>
      </c>
      <c r="L327" s="259" t="s">
        <v>63</v>
      </c>
      <c r="M327" s="212"/>
      <c r="N327" s="214"/>
    </row>
    <row r="328" spans="1:14" x14ac:dyDescent="0.25">
      <c r="A328" s="221">
        <v>44159</v>
      </c>
      <c r="B328" s="222" t="s">
        <v>455</v>
      </c>
      <c r="C328" s="222" t="s">
        <v>96</v>
      </c>
      <c r="D328" s="222" t="s">
        <v>97</v>
      </c>
      <c r="E328" s="225">
        <v>15000</v>
      </c>
      <c r="F328" s="679">
        <v>3675</v>
      </c>
      <c r="G328" s="610">
        <f t="shared" si="5"/>
        <v>4.0816326530612246</v>
      </c>
      <c r="H328" s="312" t="s">
        <v>42</v>
      </c>
      <c r="I328" s="260" t="s">
        <v>18</v>
      </c>
      <c r="J328" s="463" t="s">
        <v>452</v>
      </c>
      <c r="K328" s="259" t="s">
        <v>74</v>
      </c>
      <c r="L328" s="259" t="s">
        <v>63</v>
      </c>
      <c r="M328" s="212"/>
      <c r="N328" s="214"/>
    </row>
    <row r="329" spans="1:14" x14ac:dyDescent="0.25">
      <c r="A329" s="221">
        <v>44160</v>
      </c>
      <c r="B329" s="222" t="s">
        <v>69</v>
      </c>
      <c r="C329" s="222" t="s">
        <v>68</v>
      </c>
      <c r="D329" s="222" t="s">
        <v>95</v>
      </c>
      <c r="E329" s="225">
        <v>9000</v>
      </c>
      <c r="F329" s="679">
        <v>3675</v>
      </c>
      <c r="G329" s="610">
        <f t="shared" si="5"/>
        <v>2.4489795918367347</v>
      </c>
      <c r="H329" s="312" t="s">
        <v>71</v>
      </c>
      <c r="I329" s="260" t="s">
        <v>18</v>
      </c>
      <c r="J329" s="463" t="s">
        <v>451</v>
      </c>
      <c r="K329" s="259" t="s">
        <v>74</v>
      </c>
      <c r="L329" s="259" t="s">
        <v>63</v>
      </c>
      <c r="M329" s="212"/>
      <c r="N329" s="214"/>
    </row>
    <row r="330" spans="1:14" x14ac:dyDescent="0.25">
      <c r="A330" s="221">
        <v>44160</v>
      </c>
      <c r="B330" s="222" t="s">
        <v>69</v>
      </c>
      <c r="C330" s="222" t="s">
        <v>68</v>
      </c>
      <c r="D330" s="222" t="s">
        <v>95</v>
      </c>
      <c r="E330" s="211">
        <v>10000</v>
      </c>
      <c r="F330" s="679">
        <v>3675</v>
      </c>
      <c r="G330" s="610">
        <f t="shared" si="5"/>
        <v>2.7210884353741496</v>
      </c>
      <c r="H330" s="312" t="s">
        <v>71</v>
      </c>
      <c r="I330" s="260" t="s">
        <v>18</v>
      </c>
      <c r="J330" s="463" t="s">
        <v>451</v>
      </c>
      <c r="K330" s="259" t="s">
        <v>74</v>
      </c>
      <c r="L330" s="259" t="s">
        <v>63</v>
      </c>
      <c r="M330" s="212"/>
      <c r="N330" s="214"/>
    </row>
    <row r="331" spans="1:14" x14ac:dyDescent="0.25">
      <c r="A331" s="221">
        <v>44160</v>
      </c>
      <c r="B331" s="222" t="s">
        <v>69</v>
      </c>
      <c r="C331" s="222" t="s">
        <v>68</v>
      </c>
      <c r="D331" s="222" t="s">
        <v>95</v>
      </c>
      <c r="E331" s="283">
        <v>8000</v>
      </c>
      <c r="F331" s="679">
        <v>3675</v>
      </c>
      <c r="G331" s="610">
        <f t="shared" si="5"/>
        <v>2.1768707482993199</v>
      </c>
      <c r="H331" s="312" t="s">
        <v>71</v>
      </c>
      <c r="I331" s="260" t="s">
        <v>18</v>
      </c>
      <c r="J331" s="463" t="s">
        <v>451</v>
      </c>
      <c r="K331" s="259" t="s">
        <v>74</v>
      </c>
      <c r="L331" s="259" t="s">
        <v>63</v>
      </c>
      <c r="M331" s="212"/>
      <c r="N331" s="214"/>
    </row>
    <row r="332" spans="1:14" x14ac:dyDescent="0.25">
      <c r="A332" s="221">
        <v>44160</v>
      </c>
      <c r="B332" s="222" t="s">
        <v>69</v>
      </c>
      <c r="C332" s="222" t="s">
        <v>68</v>
      </c>
      <c r="D332" s="222" t="s">
        <v>95</v>
      </c>
      <c r="E332" s="562">
        <v>9000</v>
      </c>
      <c r="F332" s="679">
        <v>3675</v>
      </c>
      <c r="G332" s="610">
        <f t="shared" si="5"/>
        <v>2.4489795918367347</v>
      </c>
      <c r="H332" s="312" t="s">
        <v>71</v>
      </c>
      <c r="I332" s="260" t="s">
        <v>18</v>
      </c>
      <c r="J332" s="463" t="s">
        <v>451</v>
      </c>
      <c r="K332" s="259" t="s">
        <v>74</v>
      </c>
      <c r="L332" s="259" t="s">
        <v>63</v>
      </c>
      <c r="M332" s="212"/>
      <c r="N332" s="214"/>
    </row>
    <row r="333" spans="1:14" x14ac:dyDescent="0.25">
      <c r="A333" s="221">
        <v>44160</v>
      </c>
      <c r="B333" s="222" t="s">
        <v>100</v>
      </c>
      <c r="C333" s="220" t="s">
        <v>100</v>
      </c>
      <c r="D333" s="220" t="s">
        <v>95</v>
      </c>
      <c r="E333" s="211">
        <v>6000</v>
      </c>
      <c r="F333" s="679">
        <v>3675</v>
      </c>
      <c r="G333" s="610">
        <f t="shared" si="5"/>
        <v>1.6326530612244898</v>
      </c>
      <c r="H333" s="312" t="s">
        <v>71</v>
      </c>
      <c r="I333" s="260" t="s">
        <v>18</v>
      </c>
      <c r="J333" s="463" t="s">
        <v>451</v>
      </c>
      <c r="K333" s="259" t="s">
        <v>74</v>
      </c>
      <c r="L333" s="259" t="s">
        <v>63</v>
      </c>
      <c r="M333" s="212"/>
      <c r="N333" s="214"/>
    </row>
    <row r="334" spans="1:14" x14ac:dyDescent="0.25">
      <c r="A334" s="221">
        <v>44160</v>
      </c>
      <c r="B334" s="222" t="s">
        <v>100</v>
      </c>
      <c r="C334" s="220" t="s">
        <v>100</v>
      </c>
      <c r="D334" s="220" t="s">
        <v>95</v>
      </c>
      <c r="E334" s="240">
        <v>2000</v>
      </c>
      <c r="F334" s="679">
        <v>3675</v>
      </c>
      <c r="G334" s="610">
        <f t="shared" si="5"/>
        <v>0.54421768707482998</v>
      </c>
      <c r="H334" s="312" t="s">
        <v>71</v>
      </c>
      <c r="I334" s="260" t="s">
        <v>18</v>
      </c>
      <c r="J334" s="463" t="s">
        <v>451</v>
      </c>
      <c r="K334" s="259" t="s">
        <v>74</v>
      </c>
      <c r="L334" s="259" t="s">
        <v>63</v>
      </c>
      <c r="M334" s="212"/>
      <c r="N334" s="214"/>
    </row>
    <row r="335" spans="1:14" x14ac:dyDescent="0.25">
      <c r="A335" s="221">
        <v>44160</v>
      </c>
      <c r="B335" s="222" t="s">
        <v>100</v>
      </c>
      <c r="C335" s="220" t="s">
        <v>100</v>
      </c>
      <c r="D335" s="220" t="s">
        <v>95</v>
      </c>
      <c r="E335" s="225">
        <v>2000</v>
      </c>
      <c r="F335" s="679">
        <v>3675</v>
      </c>
      <c r="G335" s="610">
        <f t="shared" si="5"/>
        <v>0.54421768707482998</v>
      </c>
      <c r="H335" s="312" t="s">
        <v>71</v>
      </c>
      <c r="I335" s="260" t="s">
        <v>18</v>
      </c>
      <c r="J335" s="463" t="s">
        <v>451</v>
      </c>
      <c r="K335" s="259" t="s">
        <v>74</v>
      </c>
      <c r="L335" s="259" t="s">
        <v>63</v>
      </c>
      <c r="M335" s="212"/>
      <c r="N335" s="214"/>
    </row>
    <row r="336" spans="1:14" x14ac:dyDescent="0.25">
      <c r="A336" s="221">
        <v>44160</v>
      </c>
      <c r="B336" s="222" t="s">
        <v>69</v>
      </c>
      <c r="C336" s="676" t="s">
        <v>68</v>
      </c>
      <c r="D336" s="676" t="s">
        <v>14</v>
      </c>
      <c r="E336" s="691">
        <v>1000</v>
      </c>
      <c r="F336" s="679">
        <v>3675</v>
      </c>
      <c r="G336" s="610">
        <f t="shared" si="5"/>
        <v>0.27210884353741499</v>
      </c>
      <c r="H336" s="312" t="s">
        <v>42</v>
      </c>
      <c r="I336" s="260" t="s">
        <v>18</v>
      </c>
      <c r="J336" s="259" t="s">
        <v>456</v>
      </c>
      <c r="K336" s="259" t="s">
        <v>74</v>
      </c>
      <c r="L336" s="259" t="s">
        <v>63</v>
      </c>
      <c r="M336" s="212"/>
      <c r="N336" s="214"/>
    </row>
    <row r="337" spans="1:14" x14ac:dyDescent="0.25">
      <c r="A337" s="221">
        <v>44160</v>
      </c>
      <c r="B337" s="222" t="s">
        <v>69</v>
      </c>
      <c r="C337" s="676" t="s">
        <v>68</v>
      </c>
      <c r="D337" s="676" t="s">
        <v>14</v>
      </c>
      <c r="E337" s="232">
        <v>2000</v>
      </c>
      <c r="F337" s="679">
        <v>3675</v>
      </c>
      <c r="G337" s="610">
        <f t="shared" si="5"/>
        <v>0.54421768707482998</v>
      </c>
      <c r="H337" s="688" t="s">
        <v>42</v>
      </c>
      <c r="I337" s="260" t="s">
        <v>18</v>
      </c>
      <c r="J337" s="259" t="s">
        <v>456</v>
      </c>
      <c r="K337" s="259" t="s">
        <v>74</v>
      </c>
      <c r="L337" s="259" t="s">
        <v>63</v>
      </c>
      <c r="M337" s="212"/>
      <c r="N337" s="214"/>
    </row>
    <row r="338" spans="1:14" x14ac:dyDescent="0.25">
      <c r="A338" s="227">
        <v>44160</v>
      </c>
      <c r="B338" s="222" t="s">
        <v>69</v>
      </c>
      <c r="C338" s="220" t="s">
        <v>68</v>
      </c>
      <c r="D338" s="220" t="s">
        <v>53</v>
      </c>
      <c r="E338" s="211">
        <v>8000</v>
      </c>
      <c r="F338" s="679">
        <v>3675</v>
      </c>
      <c r="G338" s="610">
        <f t="shared" si="5"/>
        <v>2.1768707482993199</v>
      </c>
      <c r="H338" s="688" t="s">
        <v>54</v>
      </c>
      <c r="I338" s="260" t="s">
        <v>18</v>
      </c>
      <c r="J338" s="498" t="s">
        <v>419</v>
      </c>
      <c r="K338" s="259" t="s">
        <v>74</v>
      </c>
      <c r="L338" s="259" t="s">
        <v>63</v>
      </c>
      <c r="M338" s="212"/>
      <c r="N338" s="214"/>
    </row>
    <row r="339" spans="1:14" x14ac:dyDescent="0.25">
      <c r="A339" s="227">
        <v>44160</v>
      </c>
      <c r="B339" s="222" t="s">
        <v>69</v>
      </c>
      <c r="C339" s="220" t="s">
        <v>68</v>
      </c>
      <c r="D339" s="220" t="s">
        <v>53</v>
      </c>
      <c r="E339" s="211">
        <v>6000</v>
      </c>
      <c r="F339" s="679">
        <v>3675</v>
      </c>
      <c r="G339" s="610">
        <f>E339/F339</f>
        <v>1.6326530612244898</v>
      </c>
      <c r="H339" s="688" t="s">
        <v>54</v>
      </c>
      <c r="I339" s="260" t="s">
        <v>18</v>
      </c>
      <c r="J339" s="498" t="s">
        <v>419</v>
      </c>
      <c r="K339" s="259" t="s">
        <v>74</v>
      </c>
      <c r="L339" s="259" t="s">
        <v>63</v>
      </c>
      <c r="M339" s="212"/>
      <c r="N339" s="214"/>
    </row>
    <row r="340" spans="1:14" x14ac:dyDescent="0.25">
      <c r="A340" s="227">
        <v>44160</v>
      </c>
      <c r="B340" s="222" t="s">
        <v>100</v>
      </c>
      <c r="C340" s="220" t="s">
        <v>100</v>
      </c>
      <c r="D340" s="239" t="s">
        <v>53</v>
      </c>
      <c r="E340" s="211">
        <v>50000</v>
      </c>
      <c r="F340" s="679">
        <v>3675</v>
      </c>
      <c r="G340" s="610">
        <f t="shared" ref="G340:G341" si="6">E340/F340</f>
        <v>13.605442176870747</v>
      </c>
      <c r="H340" s="688" t="s">
        <v>54</v>
      </c>
      <c r="I340" s="260" t="s">
        <v>18</v>
      </c>
      <c r="J340" s="220" t="s">
        <v>463</v>
      </c>
      <c r="K340" s="259" t="s">
        <v>74</v>
      </c>
      <c r="L340" s="259" t="s">
        <v>63</v>
      </c>
      <c r="M340" s="212"/>
      <c r="N340" s="214"/>
    </row>
    <row r="341" spans="1:14" x14ac:dyDescent="0.25">
      <c r="A341" s="221">
        <v>44160</v>
      </c>
      <c r="B341" s="222" t="s">
        <v>600</v>
      </c>
      <c r="C341" s="222" t="s">
        <v>458</v>
      </c>
      <c r="D341" s="222" t="s">
        <v>97</v>
      </c>
      <c r="E341" s="225">
        <v>279900</v>
      </c>
      <c r="F341" s="679">
        <v>3675</v>
      </c>
      <c r="G341" s="610">
        <f t="shared" si="6"/>
        <v>76.163265306122454</v>
      </c>
      <c r="H341" s="688" t="s">
        <v>42</v>
      </c>
      <c r="I341" s="260" t="s">
        <v>18</v>
      </c>
      <c r="J341" s="360" t="s">
        <v>518</v>
      </c>
      <c r="K341" s="259" t="s">
        <v>74</v>
      </c>
      <c r="L341" s="259" t="s">
        <v>63</v>
      </c>
      <c r="M341" s="212"/>
      <c r="N341" s="214"/>
    </row>
    <row r="342" spans="1:14" x14ac:dyDescent="0.25">
      <c r="A342" s="512">
        <v>44160</v>
      </c>
      <c r="B342" s="222" t="s">
        <v>69</v>
      </c>
      <c r="C342" s="513" t="s">
        <v>68</v>
      </c>
      <c r="D342" s="514" t="s">
        <v>95</v>
      </c>
      <c r="E342" s="211">
        <v>7000</v>
      </c>
      <c r="F342" s="679">
        <v>3675</v>
      </c>
      <c r="G342" s="610">
        <f>E342/F342</f>
        <v>1.9047619047619047</v>
      </c>
      <c r="H342" s="688" t="s">
        <v>72</v>
      </c>
      <c r="I342" s="260" t="s">
        <v>18</v>
      </c>
      <c r="J342" s="311" t="s">
        <v>446</v>
      </c>
      <c r="K342" s="259" t="s">
        <v>74</v>
      </c>
      <c r="L342" s="259" t="s">
        <v>63</v>
      </c>
      <c r="M342" s="212"/>
      <c r="N342" s="214"/>
    </row>
    <row r="343" spans="1:14" x14ac:dyDescent="0.25">
      <c r="A343" s="512">
        <v>44160</v>
      </c>
      <c r="B343" s="222" t="s">
        <v>313</v>
      </c>
      <c r="C343" s="513" t="s">
        <v>68</v>
      </c>
      <c r="D343" s="514" t="s">
        <v>95</v>
      </c>
      <c r="E343" s="240">
        <v>50000</v>
      </c>
      <c r="F343" s="679">
        <v>3675</v>
      </c>
      <c r="G343" s="610">
        <f>E343/F343</f>
        <v>13.605442176870747</v>
      </c>
      <c r="H343" s="688" t="s">
        <v>72</v>
      </c>
      <c r="I343" s="260" t="s">
        <v>18</v>
      </c>
      <c r="J343" s="259" t="s">
        <v>508</v>
      </c>
      <c r="K343" s="259" t="s">
        <v>74</v>
      </c>
      <c r="L343" s="259" t="s">
        <v>63</v>
      </c>
      <c r="M343" s="212"/>
      <c r="N343" s="214"/>
    </row>
    <row r="344" spans="1:14" ht="18.75" customHeight="1" x14ac:dyDescent="0.25">
      <c r="A344" s="512">
        <v>44160</v>
      </c>
      <c r="B344" s="222" t="s">
        <v>581</v>
      </c>
      <c r="C344" s="513" t="s">
        <v>115</v>
      </c>
      <c r="D344" s="514" t="s">
        <v>95</v>
      </c>
      <c r="E344" s="211">
        <v>50000</v>
      </c>
      <c r="F344" s="679">
        <v>3675</v>
      </c>
      <c r="G344" s="610">
        <f t="shared" ref="G344:G419" si="7">E344/F344</f>
        <v>13.605442176870747</v>
      </c>
      <c r="H344" s="688" t="s">
        <v>72</v>
      </c>
      <c r="I344" s="260" t="s">
        <v>18</v>
      </c>
      <c r="J344" s="259" t="s">
        <v>509</v>
      </c>
      <c r="K344" s="259" t="s">
        <v>74</v>
      </c>
      <c r="L344" s="259" t="s">
        <v>63</v>
      </c>
      <c r="M344" s="212"/>
      <c r="N344" s="214"/>
    </row>
    <row r="345" spans="1:14" ht="15" customHeight="1" x14ac:dyDescent="0.25">
      <c r="A345" s="512">
        <v>44160</v>
      </c>
      <c r="B345" s="223" t="s">
        <v>485</v>
      </c>
      <c r="C345" s="223" t="s">
        <v>115</v>
      </c>
      <c r="D345" s="223" t="s">
        <v>95</v>
      </c>
      <c r="E345" s="232">
        <v>10000</v>
      </c>
      <c r="F345" s="679">
        <v>3675</v>
      </c>
      <c r="G345" s="610">
        <f t="shared" si="7"/>
        <v>2.7210884353741496</v>
      </c>
      <c r="H345" s="688" t="s">
        <v>72</v>
      </c>
      <c r="I345" s="260" t="s">
        <v>18</v>
      </c>
      <c r="J345" s="311" t="s">
        <v>446</v>
      </c>
      <c r="K345" s="259" t="s">
        <v>74</v>
      </c>
      <c r="L345" s="259" t="s">
        <v>63</v>
      </c>
      <c r="M345" s="212"/>
      <c r="N345" s="214"/>
    </row>
    <row r="346" spans="1:14" ht="16.5" customHeight="1" x14ac:dyDescent="0.25">
      <c r="A346" s="512">
        <v>44160</v>
      </c>
      <c r="B346" s="223" t="s">
        <v>485</v>
      </c>
      <c r="C346" s="223" t="s">
        <v>115</v>
      </c>
      <c r="D346" s="223" t="s">
        <v>95</v>
      </c>
      <c r="E346" s="225">
        <v>10000</v>
      </c>
      <c r="F346" s="679">
        <v>3675</v>
      </c>
      <c r="G346" s="610">
        <f t="shared" si="7"/>
        <v>2.7210884353741496</v>
      </c>
      <c r="H346" s="688" t="s">
        <v>72</v>
      </c>
      <c r="I346" s="260" t="s">
        <v>18</v>
      </c>
      <c r="J346" s="311" t="s">
        <v>446</v>
      </c>
      <c r="K346" s="259" t="s">
        <v>74</v>
      </c>
      <c r="L346" s="259" t="s">
        <v>63</v>
      </c>
      <c r="M346" s="212"/>
      <c r="N346" s="214"/>
    </row>
    <row r="347" spans="1:14" x14ac:dyDescent="0.25">
      <c r="A347" s="512">
        <v>44160</v>
      </c>
      <c r="B347" s="223" t="s">
        <v>69</v>
      </c>
      <c r="C347" s="223" t="s">
        <v>68</v>
      </c>
      <c r="D347" s="223" t="s">
        <v>95</v>
      </c>
      <c r="E347" s="211">
        <v>5000</v>
      </c>
      <c r="F347" s="679">
        <v>3675</v>
      </c>
      <c r="G347" s="610">
        <f t="shared" si="7"/>
        <v>1.3605442176870748</v>
      </c>
      <c r="H347" s="688" t="s">
        <v>72</v>
      </c>
      <c r="I347" s="260" t="s">
        <v>18</v>
      </c>
      <c r="J347" s="311" t="s">
        <v>446</v>
      </c>
      <c r="K347" s="259" t="s">
        <v>74</v>
      </c>
      <c r="L347" s="259" t="s">
        <v>63</v>
      </c>
      <c r="M347" s="212"/>
      <c r="N347" s="214"/>
    </row>
    <row r="348" spans="1:14" ht="20.25" customHeight="1" x14ac:dyDescent="0.25">
      <c r="A348" s="512">
        <v>44160</v>
      </c>
      <c r="B348" s="223" t="s">
        <v>495</v>
      </c>
      <c r="C348" s="223" t="s">
        <v>115</v>
      </c>
      <c r="D348" s="223" t="s">
        <v>95</v>
      </c>
      <c r="E348" s="211">
        <v>10000</v>
      </c>
      <c r="F348" s="679">
        <v>3675</v>
      </c>
      <c r="G348" s="610">
        <f t="shared" si="7"/>
        <v>2.7210884353741496</v>
      </c>
      <c r="H348" s="688" t="s">
        <v>72</v>
      </c>
      <c r="I348" s="260" t="s">
        <v>18</v>
      </c>
      <c r="J348" s="311" t="s">
        <v>446</v>
      </c>
      <c r="K348" s="259" t="s">
        <v>74</v>
      </c>
      <c r="L348" s="259" t="s">
        <v>63</v>
      </c>
      <c r="M348" s="212"/>
      <c r="N348" s="214"/>
    </row>
    <row r="349" spans="1:14" x14ac:dyDescent="0.25">
      <c r="A349" s="227">
        <v>44161</v>
      </c>
      <c r="B349" s="222" t="s">
        <v>69</v>
      </c>
      <c r="C349" s="220" t="s">
        <v>68</v>
      </c>
      <c r="D349" s="239" t="s">
        <v>53</v>
      </c>
      <c r="E349" s="211">
        <v>5000</v>
      </c>
      <c r="F349" s="679">
        <v>3675</v>
      </c>
      <c r="G349" s="610">
        <f t="shared" si="7"/>
        <v>1.3605442176870748</v>
      </c>
      <c r="H349" s="688" t="s">
        <v>54</v>
      </c>
      <c r="I349" s="260" t="s">
        <v>18</v>
      </c>
      <c r="J349" s="498" t="s">
        <v>419</v>
      </c>
      <c r="K349" s="259" t="s">
        <v>74</v>
      </c>
      <c r="L349" s="259" t="s">
        <v>63</v>
      </c>
      <c r="M349" s="212"/>
      <c r="N349" s="214"/>
    </row>
    <row r="350" spans="1:14" x14ac:dyDescent="0.25">
      <c r="A350" s="227">
        <v>44161</v>
      </c>
      <c r="B350" s="222" t="s">
        <v>69</v>
      </c>
      <c r="C350" s="222" t="s">
        <v>68</v>
      </c>
      <c r="D350" s="222" t="s">
        <v>53</v>
      </c>
      <c r="E350" s="240">
        <v>5000</v>
      </c>
      <c r="F350" s="679">
        <v>3675</v>
      </c>
      <c r="G350" s="610">
        <f t="shared" si="7"/>
        <v>1.3605442176870748</v>
      </c>
      <c r="H350" s="688" t="s">
        <v>54</v>
      </c>
      <c r="I350" s="260" t="s">
        <v>18</v>
      </c>
      <c r="J350" s="498" t="s">
        <v>419</v>
      </c>
      <c r="K350" s="259" t="s">
        <v>74</v>
      </c>
      <c r="L350" s="259" t="s">
        <v>63</v>
      </c>
      <c r="M350" s="212"/>
      <c r="N350" s="214"/>
    </row>
    <row r="351" spans="1:14" x14ac:dyDescent="0.25">
      <c r="A351" s="227">
        <v>44161</v>
      </c>
      <c r="B351" s="222" t="s">
        <v>605</v>
      </c>
      <c r="C351" s="222" t="s">
        <v>68</v>
      </c>
      <c r="D351" s="222" t="s">
        <v>53</v>
      </c>
      <c r="E351" s="225">
        <v>100000</v>
      </c>
      <c r="F351" s="679">
        <v>3675</v>
      </c>
      <c r="G351" s="610">
        <f t="shared" si="7"/>
        <v>27.210884353741495</v>
      </c>
      <c r="H351" s="688" t="s">
        <v>54</v>
      </c>
      <c r="I351" s="260" t="s">
        <v>18</v>
      </c>
      <c r="J351" s="498" t="s">
        <v>602</v>
      </c>
      <c r="K351" s="259" t="s">
        <v>74</v>
      </c>
      <c r="L351" s="259" t="s">
        <v>63</v>
      </c>
      <c r="M351" s="212"/>
      <c r="N351" s="214"/>
    </row>
    <row r="352" spans="1:14" x14ac:dyDescent="0.25">
      <c r="A352" s="227">
        <v>44161</v>
      </c>
      <c r="B352" s="222" t="s">
        <v>467</v>
      </c>
      <c r="C352" s="945" t="s">
        <v>622</v>
      </c>
      <c r="D352" s="945" t="s">
        <v>53</v>
      </c>
      <c r="E352" s="211">
        <v>80000</v>
      </c>
      <c r="F352" s="679">
        <v>3675</v>
      </c>
      <c r="G352" s="610">
        <f t="shared" si="7"/>
        <v>21.768707482993197</v>
      </c>
      <c r="H352" s="852" t="s">
        <v>54</v>
      </c>
      <c r="I352" s="260" t="s">
        <v>18</v>
      </c>
      <c r="J352" s="498" t="s">
        <v>603</v>
      </c>
      <c r="K352" s="259" t="s">
        <v>74</v>
      </c>
      <c r="L352" s="259" t="s">
        <v>63</v>
      </c>
      <c r="M352" s="212"/>
      <c r="N352" s="214"/>
    </row>
    <row r="353" spans="1:14" x14ac:dyDescent="0.25">
      <c r="A353" s="227">
        <v>44161</v>
      </c>
      <c r="B353" s="203" t="s">
        <v>468</v>
      </c>
      <c r="C353" s="203" t="s">
        <v>99</v>
      </c>
      <c r="D353" s="203" t="s">
        <v>97</v>
      </c>
      <c r="E353" s="225">
        <v>220000</v>
      </c>
      <c r="F353" s="679">
        <v>3675</v>
      </c>
      <c r="G353" s="610">
        <f t="shared" si="7"/>
        <v>59.863945578231295</v>
      </c>
      <c r="H353" s="688" t="s">
        <v>54</v>
      </c>
      <c r="I353" s="260" t="s">
        <v>18</v>
      </c>
      <c r="J353" s="498" t="s">
        <v>604</v>
      </c>
      <c r="K353" s="259" t="s">
        <v>74</v>
      </c>
      <c r="L353" s="259" t="s">
        <v>63</v>
      </c>
      <c r="M353" s="212"/>
      <c r="N353" s="214"/>
    </row>
    <row r="354" spans="1:14" x14ac:dyDescent="0.25">
      <c r="A354" s="264">
        <v>44161</v>
      </c>
      <c r="B354" s="222" t="s">
        <v>69</v>
      </c>
      <c r="C354" s="265" t="s">
        <v>68</v>
      </c>
      <c r="D354" s="359" t="s">
        <v>95</v>
      </c>
      <c r="E354" s="282">
        <v>9000</v>
      </c>
      <c r="F354" s="679">
        <v>3675</v>
      </c>
      <c r="G354" s="610">
        <f t="shared" si="7"/>
        <v>2.4489795918367347</v>
      </c>
      <c r="H354" s="688" t="s">
        <v>71</v>
      </c>
      <c r="I354" s="260" t="s">
        <v>18</v>
      </c>
      <c r="J354" s="463" t="s">
        <v>465</v>
      </c>
      <c r="K354" s="259" t="s">
        <v>74</v>
      </c>
      <c r="L354" s="259" t="s">
        <v>63</v>
      </c>
      <c r="M354" s="212"/>
      <c r="N354" s="214"/>
    </row>
    <row r="355" spans="1:14" x14ac:dyDescent="0.25">
      <c r="A355" s="264">
        <v>44161</v>
      </c>
      <c r="B355" s="222" t="s">
        <v>313</v>
      </c>
      <c r="C355" s="265" t="s">
        <v>68</v>
      </c>
      <c r="D355" s="359" t="s">
        <v>95</v>
      </c>
      <c r="E355" s="771">
        <v>30000</v>
      </c>
      <c r="F355" s="679">
        <v>3675</v>
      </c>
      <c r="G355" s="610">
        <f t="shared" si="7"/>
        <v>8.1632653061224492</v>
      </c>
      <c r="H355" s="688" t="s">
        <v>71</v>
      </c>
      <c r="I355" s="260" t="s">
        <v>18</v>
      </c>
      <c r="J355" s="463" t="s">
        <v>487</v>
      </c>
      <c r="K355" s="259" t="s">
        <v>74</v>
      </c>
      <c r="L355" s="259" t="s">
        <v>63</v>
      </c>
      <c r="M355" s="212"/>
      <c r="N355" s="214"/>
    </row>
    <row r="356" spans="1:14" ht="17.25" customHeight="1" x14ac:dyDescent="0.25">
      <c r="A356" s="264">
        <v>44161</v>
      </c>
      <c r="B356" s="222" t="s">
        <v>601</v>
      </c>
      <c r="C356" s="265" t="s">
        <v>115</v>
      </c>
      <c r="D356" s="359" t="s">
        <v>95</v>
      </c>
      <c r="E356" s="232">
        <v>60000</v>
      </c>
      <c r="F356" s="679">
        <v>3675</v>
      </c>
      <c r="G356" s="610">
        <f t="shared" si="7"/>
        <v>16.326530612244898</v>
      </c>
      <c r="H356" s="688" t="s">
        <v>71</v>
      </c>
      <c r="I356" s="260" t="s">
        <v>18</v>
      </c>
      <c r="J356" s="463" t="s">
        <v>488</v>
      </c>
      <c r="K356" s="259" t="s">
        <v>74</v>
      </c>
      <c r="L356" s="259" t="s">
        <v>63</v>
      </c>
      <c r="M356" s="212"/>
      <c r="N356" s="214"/>
    </row>
    <row r="357" spans="1:14" x14ac:dyDescent="0.25">
      <c r="A357" s="264">
        <v>44161</v>
      </c>
      <c r="B357" s="222" t="s">
        <v>100</v>
      </c>
      <c r="C357" s="265" t="s">
        <v>100</v>
      </c>
      <c r="D357" s="359" t="s">
        <v>95</v>
      </c>
      <c r="E357" s="511">
        <v>6000</v>
      </c>
      <c r="F357" s="679">
        <v>3675</v>
      </c>
      <c r="G357" s="610">
        <f t="shared" si="7"/>
        <v>1.6326530612244898</v>
      </c>
      <c r="H357" s="688" t="s">
        <v>71</v>
      </c>
      <c r="I357" s="260" t="s">
        <v>18</v>
      </c>
      <c r="J357" s="463" t="s">
        <v>491</v>
      </c>
      <c r="K357" s="259" t="s">
        <v>74</v>
      </c>
      <c r="L357" s="259" t="s">
        <v>63</v>
      </c>
      <c r="M357" s="212"/>
      <c r="N357" s="214"/>
    </row>
    <row r="358" spans="1:14" x14ac:dyDescent="0.25">
      <c r="A358" s="264">
        <v>44161</v>
      </c>
      <c r="B358" s="222" t="s">
        <v>100</v>
      </c>
      <c r="C358" s="265" t="s">
        <v>100</v>
      </c>
      <c r="D358" s="359" t="s">
        <v>95</v>
      </c>
      <c r="E358" s="232">
        <v>8000</v>
      </c>
      <c r="F358" s="679">
        <v>3675</v>
      </c>
      <c r="G358" s="610">
        <f t="shared" si="7"/>
        <v>2.1768707482993199</v>
      </c>
      <c r="H358" s="688" t="s">
        <v>71</v>
      </c>
      <c r="I358" s="260" t="s">
        <v>18</v>
      </c>
      <c r="J358" s="463" t="s">
        <v>491</v>
      </c>
      <c r="K358" s="259" t="s">
        <v>74</v>
      </c>
      <c r="L358" s="259" t="s">
        <v>63</v>
      </c>
      <c r="M358" s="212"/>
      <c r="N358" s="214"/>
    </row>
    <row r="359" spans="1:14" x14ac:dyDescent="0.25">
      <c r="A359" s="264">
        <v>44161</v>
      </c>
      <c r="B359" s="222" t="s">
        <v>100</v>
      </c>
      <c r="C359" s="265" t="s">
        <v>100</v>
      </c>
      <c r="D359" s="359" t="s">
        <v>95</v>
      </c>
      <c r="E359" s="231">
        <v>8000</v>
      </c>
      <c r="F359" s="679">
        <v>3675</v>
      </c>
      <c r="G359" s="610">
        <f t="shared" si="7"/>
        <v>2.1768707482993199</v>
      </c>
      <c r="H359" s="688" t="s">
        <v>71</v>
      </c>
      <c r="I359" s="260" t="s">
        <v>18</v>
      </c>
      <c r="J359" s="463" t="s">
        <v>491</v>
      </c>
      <c r="K359" s="259" t="s">
        <v>74</v>
      </c>
      <c r="L359" s="259" t="s">
        <v>63</v>
      </c>
      <c r="M359" s="212"/>
      <c r="N359" s="214"/>
    </row>
    <row r="360" spans="1:14" x14ac:dyDescent="0.25">
      <c r="A360" s="264">
        <v>44161</v>
      </c>
      <c r="B360" s="222" t="s">
        <v>100</v>
      </c>
      <c r="C360" s="265" t="s">
        <v>100</v>
      </c>
      <c r="D360" s="359" t="s">
        <v>95</v>
      </c>
      <c r="E360" s="232">
        <v>2000</v>
      </c>
      <c r="F360" s="679">
        <v>3675</v>
      </c>
      <c r="G360" s="610">
        <f t="shared" si="7"/>
        <v>0.54421768707482998</v>
      </c>
      <c r="H360" s="688" t="s">
        <v>71</v>
      </c>
      <c r="I360" s="260" t="s">
        <v>18</v>
      </c>
      <c r="J360" s="463" t="s">
        <v>491</v>
      </c>
      <c r="K360" s="259" t="s">
        <v>74</v>
      </c>
      <c r="L360" s="259" t="s">
        <v>63</v>
      </c>
      <c r="M360" s="212"/>
      <c r="N360" s="214"/>
    </row>
    <row r="361" spans="1:14" x14ac:dyDescent="0.25">
      <c r="A361" s="264">
        <v>44161</v>
      </c>
      <c r="B361" s="222" t="s">
        <v>69</v>
      </c>
      <c r="C361" s="856" t="s">
        <v>68</v>
      </c>
      <c r="D361" s="857" t="s">
        <v>95</v>
      </c>
      <c r="E361" s="231">
        <v>8000</v>
      </c>
      <c r="F361" s="679">
        <v>3675</v>
      </c>
      <c r="G361" s="610">
        <f t="shared" si="7"/>
        <v>2.1768707482993199</v>
      </c>
      <c r="H361" s="688" t="s">
        <v>71</v>
      </c>
      <c r="I361" s="260" t="s">
        <v>18</v>
      </c>
      <c r="J361" s="463" t="s">
        <v>465</v>
      </c>
      <c r="K361" s="259" t="s">
        <v>74</v>
      </c>
      <c r="L361" s="259" t="s">
        <v>63</v>
      </c>
      <c r="M361" s="212"/>
      <c r="N361" s="214"/>
    </row>
    <row r="362" spans="1:14" ht="17.25" customHeight="1" x14ac:dyDescent="0.25">
      <c r="A362" s="264">
        <v>44161</v>
      </c>
      <c r="B362" s="243" t="s">
        <v>476</v>
      </c>
      <c r="C362" s="856" t="s">
        <v>115</v>
      </c>
      <c r="D362" s="857" t="s">
        <v>95</v>
      </c>
      <c r="E362" s="231">
        <v>13000</v>
      </c>
      <c r="F362" s="679">
        <v>3675</v>
      </c>
      <c r="G362" s="610">
        <f>E362/F362</f>
        <v>3.5374149659863945</v>
      </c>
      <c r="H362" s="688" t="s">
        <v>71</v>
      </c>
      <c r="I362" s="260" t="s">
        <v>18</v>
      </c>
      <c r="J362" s="463" t="s">
        <v>492</v>
      </c>
      <c r="K362" s="259" t="s">
        <v>74</v>
      </c>
      <c r="L362" s="259" t="s">
        <v>63</v>
      </c>
      <c r="M362" s="212"/>
      <c r="N362" s="214"/>
    </row>
    <row r="363" spans="1:14" x14ac:dyDescent="0.25">
      <c r="A363" s="221">
        <v>44161</v>
      </c>
      <c r="B363" s="222" t="s">
        <v>606</v>
      </c>
      <c r="C363" s="605" t="s">
        <v>68</v>
      </c>
      <c r="D363" s="605" t="s">
        <v>14</v>
      </c>
      <c r="E363" s="881">
        <v>5000</v>
      </c>
      <c r="F363" s="679">
        <v>3675</v>
      </c>
      <c r="G363" s="610">
        <f t="shared" ref="G363:G386" si="8">E363/F363</f>
        <v>1.3605442176870748</v>
      </c>
      <c r="H363" s="688" t="s">
        <v>42</v>
      </c>
      <c r="I363" s="260" t="s">
        <v>18</v>
      </c>
      <c r="J363" s="259" t="s">
        <v>513</v>
      </c>
      <c r="K363" s="259" t="s">
        <v>74</v>
      </c>
      <c r="L363" s="259" t="s">
        <v>63</v>
      </c>
      <c r="M363" s="212"/>
      <c r="N363" s="214"/>
    </row>
    <row r="364" spans="1:14" x14ac:dyDescent="0.25">
      <c r="A364" s="221">
        <v>44161</v>
      </c>
      <c r="B364" s="222" t="s">
        <v>606</v>
      </c>
      <c r="C364" s="605" t="s">
        <v>68</v>
      </c>
      <c r="D364" s="605" t="s">
        <v>14</v>
      </c>
      <c r="E364" s="881">
        <v>5000</v>
      </c>
      <c r="F364" s="679">
        <v>3675</v>
      </c>
      <c r="G364" s="610">
        <f t="shared" si="8"/>
        <v>1.3605442176870748</v>
      </c>
      <c r="H364" s="688" t="s">
        <v>42</v>
      </c>
      <c r="I364" s="260" t="s">
        <v>18</v>
      </c>
      <c r="J364" s="259" t="s">
        <v>513</v>
      </c>
      <c r="K364" s="259" t="s">
        <v>74</v>
      </c>
      <c r="L364" s="259" t="s">
        <v>63</v>
      </c>
      <c r="M364" s="212"/>
      <c r="N364" s="214"/>
    </row>
    <row r="365" spans="1:14" x14ac:dyDescent="0.25">
      <c r="A365" s="221">
        <v>44161</v>
      </c>
      <c r="B365" s="222" t="s">
        <v>607</v>
      </c>
      <c r="C365" s="694" t="s">
        <v>127</v>
      </c>
      <c r="D365" s="694" t="s">
        <v>14</v>
      </c>
      <c r="E365" s="785">
        <v>2760140</v>
      </c>
      <c r="F365" s="679">
        <v>3675</v>
      </c>
      <c r="G365" s="610">
        <f t="shared" si="8"/>
        <v>751.05850340136055</v>
      </c>
      <c r="H365" s="688" t="s">
        <v>170</v>
      </c>
      <c r="I365" s="260" t="s">
        <v>18</v>
      </c>
      <c r="J365" s="463" t="s">
        <v>519</v>
      </c>
      <c r="K365" s="259" t="s">
        <v>74</v>
      </c>
      <c r="L365" s="259" t="s">
        <v>63</v>
      </c>
      <c r="M365" s="212"/>
      <c r="N365" s="214"/>
    </row>
    <row r="366" spans="1:14" x14ac:dyDescent="0.25">
      <c r="A366" s="221">
        <v>44161</v>
      </c>
      <c r="B366" s="222" t="s">
        <v>608</v>
      </c>
      <c r="C366" s="694" t="s">
        <v>127</v>
      </c>
      <c r="D366" s="694" t="s">
        <v>53</v>
      </c>
      <c r="E366" s="785">
        <v>935000</v>
      </c>
      <c r="F366" s="679">
        <v>3675</v>
      </c>
      <c r="G366" s="610">
        <f t="shared" si="8"/>
        <v>254.42176870748298</v>
      </c>
      <c r="H366" s="688" t="s">
        <v>170</v>
      </c>
      <c r="I366" s="260" t="s">
        <v>18</v>
      </c>
      <c r="J366" s="463" t="s">
        <v>519</v>
      </c>
      <c r="K366" s="259" t="s">
        <v>74</v>
      </c>
      <c r="L366" s="259" t="s">
        <v>63</v>
      </c>
      <c r="M366" s="212"/>
      <c r="N366" s="214"/>
    </row>
    <row r="367" spans="1:14" x14ac:dyDescent="0.25">
      <c r="A367" s="221">
        <v>44161</v>
      </c>
      <c r="B367" s="222" t="s">
        <v>608</v>
      </c>
      <c r="C367" s="694" t="s">
        <v>127</v>
      </c>
      <c r="D367" s="694" t="s">
        <v>53</v>
      </c>
      <c r="E367" s="785">
        <v>935000</v>
      </c>
      <c r="F367" s="679">
        <v>3675</v>
      </c>
      <c r="G367" s="610">
        <f t="shared" si="8"/>
        <v>254.42176870748298</v>
      </c>
      <c r="H367" s="688" t="s">
        <v>54</v>
      </c>
      <c r="I367" s="260" t="s">
        <v>18</v>
      </c>
      <c r="J367" s="463" t="s">
        <v>519</v>
      </c>
      <c r="K367" s="259" t="s">
        <v>74</v>
      </c>
      <c r="L367" s="259" t="s">
        <v>63</v>
      </c>
      <c r="M367" s="212"/>
      <c r="N367" s="214"/>
    </row>
    <row r="368" spans="1:14" x14ac:dyDescent="0.25">
      <c r="A368" s="221">
        <v>44161</v>
      </c>
      <c r="B368" s="222" t="s">
        <v>609</v>
      </c>
      <c r="C368" s="694" t="s">
        <v>127</v>
      </c>
      <c r="D368" s="694" t="s">
        <v>53</v>
      </c>
      <c r="E368" s="785">
        <v>1209700</v>
      </c>
      <c r="F368" s="679">
        <v>3675</v>
      </c>
      <c r="G368" s="610">
        <f t="shared" si="8"/>
        <v>329.1700680272109</v>
      </c>
      <c r="H368" s="688" t="s">
        <v>170</v>
      </c>
      <c r="I368" s="260" t="s">
        <v>18</v>
      </c>
      <c r="J368" s="463" t="s">
        <v>519</v>
      </c>
      <c r="K368" s="259" t="s">
        <v>74</v>
      </c>
      <c r="L368" s="259" t="s">
        <v>63</v>
      </c>
      <c r="M368" s="212"/>
      <c r="N368" s="214"/>
    </row>
    <row r="369" spans="1:14" x14ac:dyDescent="0.25">
      <c r="A369" s="221">
        <v>44161</v>
      </c>
      <c r="B369" s="222" t="s">
        <v>610</v>
      </c>
      <c r="C369" s="694" t="s">
        <v>127</v>
      </c>
      <c r="D369" s="694" t="s">
        <v>95</v>
      </c>
      <c r="E369" s="785">
        <v>740400</v>
      </c>
      <c r="F369" s="679">
        <v>3675</v>
      </c>
      <c r="G369" s="610">
        <f t="shared" si="8"/>
        <v>201.46938775510205</v>
      </c>
      <c r="H369" s="688" t="s">
        <v>170</v>
      </c>
      <c r="I369" s="260" t="s">
        <v>18</v>
      </c>
      <c r="J369" s="463" t="s">
        <v>519</v>
      </c>
      <c r="K369" s="259" t="s">
        <v>74</v>
      </c>
      <c r="L369" s="259" t="s">
        <v>63</v>
      </c>
      <c r="M369" s="212"/>
      <c r="N369" s="214"/>
    </row>
    <row r="370" spans="1:14" x14ac:dyDescent="0.25">
      <c r="A370" s="221">
        <v>44161</v>
      </c>
      <c r="B370" s="222" t="s">
        <v>611</v>
      </c>
      <c r="C370" s="694" t="s">
        <v>127</v>
      </c>
      <c r="D370" s="694" t="s">
        <v>95</v>
      </c>
      <c r="E370" s="785">
        <v>740400</v>
      </c>
      <c r="F370" s="679">
        <v>3675</v>
      </c>
      <c r="G370" s="610">
        <f t="shared" si="8"/>
        <v>201.46938775510205</v>
      </c>
      <c r="H370" s="688" t="s">
        <v>170</v>
      </c>
      <c r="I370" s="260" t="s">
        <v>18</v>
      </c>
      <c r="J370" s="463" t="s">
        <v>519</v>
      </c>
      <c r="K370" s="259" t="s">
        <v>74</v>
      </c>
      <c r="L370" s="259" t="s">
        <v>63</v>
      </c>
      <c r="M370" s="212"/>
      <c r="N370" s="214"/>
    </row>
    <row r="371" spans="1:14" x14ac:dyDescent="0.25">
      <c r="A371" s="512">
        <v>44161</v>
      </c>
      <c r="B371" s="222" t="s">
        <v>69</v>
      </c>
      <c r="C371" s="486" t="s">
        <v>68</v>
      </c>
      <c r="D371" s="486" t="s">
        <v>95</v>
      </c>
      <c r="E371" s="226">
        <v>20000</v>
      </c>
      <c r="F371" s="679">
        <v>3675</v>
      </c>
      <c r="G371" s="610">
        <f t="shared" si="8"/>
        <v>5.4421768707482991</v>
      </c>
      <c r="H371" s="688" t="s">
        <v>72</v>
      </c>
      <c r="I371" s="260" t="s">
        <v>18</v>
      </c>
      <c r="J371" s="311" t="s">
        <v>446</v>
      </c>
      <c r="K371" s="259" t="s">
        <v>74</v>
      </c>
      <c r="L371" s="259" t="s">
        <v>63</v>
      </c>
      <c r="M371" s="212"/>
      <c r="N371" s="214"/>
    </row>
    <row r="372" spans="1:14" x14ac:dyDescent="0.25">
      <c r="A372" s="512">
        <v>44161</v>
      </c>
      <c r="B372" s="222" t="s">
        <v>69</v>
      </c>
      <c r="C372" s="486" t="s">
        <v>68</v>
      </c>
      <c r="D372" s="486" t="s">
        <v>95</v>
      </c>
      <c r="E372" s="211">
        <v>10000</v>
      </c>
      <c r="F372" s="679">
        <v>3675</v>
      </c>
      <c r="G372" s="610">
        <f t="shared" si="8"/>
        <v>2.7210884353741496</v>
      </c>
      <c r="H372" s="688" t="s">
        <v>72</v>
      </c>
      <c r="I372" s="260" t="s">
        <v>18</v>
      </c>
      <c r="J372" s="311" t="s">
        <v>446</v>
      </c>
      <c r="K372" s="259" t="s">
        <v>74</v>
      </c>
      <c r="L372" s="259" t="s">
        <v>63</v>
      </c>
      <c r="M372" s="212"/>
      <c r="N372" s="214"/>
    </row>
    <row r="373" spans="1:14" x14ac:dyDescent="0.25">
      <c r="A373" s="512">
        <v>44161</v>
      </c>
      <c r="B373" s="222" t="s">
        <v>69</v>
      </c>
      <c r="C373" s="486" t="s">
        <v>68</v>
      </c>
      <c r="D373" s="486" t="s">
        <v>95</v>
      </c>
      <c r="E373" s="226">
        <v>10000</v>
      </c>
      <c r="F373" s="679">
        <v>3675</v>
      </c>
      <c r="G373" s="610">
        <f>E373/F373</f>
        <v>2.7210884353741496</v>
      </c>
      <c r="H373" s="688" t="s">
        <v>72</v>
      </c>
      <c r="I373" s="260" t="s">
        <v>18</v>
      </c>
      <c r="J373" s="311" t="s">
        <v>446</v>
      </c>
      <c r="K373" s="259" t="s">
        <v>74</v>
      </c>
      <c r="L373" s="259" t="s">
        <v>63</v>
      </c>
      <c r="M373" s="212"/>
      <c r="N373" s="214"/>
    </row>
    <row r="374" spans="1:14" x14ac:dyDescent="0.25">
      <c r="A374" s="512">
        <v>44161</v>
      </c>
      <c r="B374" s="222" t="s">
        <v>69</v>
      </c>
      <c r="C374" s="486" t="s">
        <v>68</v>
      </c>
      <c r="D374" s="486" t="s">
        <v>95</v>
      </c>
      <c r="E374" s="226">
        <v>10000</v>
      </c>
      <c r="F374" s="679">
        <v>3675</v>
      </c>
      <c r="G374" s="610">
        <f t="shared" si="8"/>
        <v>2.7210884353741496</v>
      </c>
      <c r="H374" s="688" t="s">
        <v>72</v>
      </c>
      <c r="I374" s="260" t="s">
        <v>18</v>
      </c>
      <c r="J374" s="311" t="s">
        <v>446</v>
      </c>
      <c r="K374" s="259" t="s">
        <v>74</v>
      </c>
      <c r="L374" s="259" t="s">
        <v>63</v>
      </c>
      <c r="M374" s="212"/>
      <c r="N374" s="214"/>
    </row>
    <row r="375" spans="1:14" x14ac:dyDescent="0.25">
      <c r="A375" s="512">
        <v>44161</v>
      </c>
      <c r="B375" s="222" t="s">
        <v>69</v>
      </c>
      <c r="C375" s="486" t="s">
        <v>68</v>
      </c>
      <c r="D375" s="486" t="s">
        <v>95</v>
      </c>
      <c r="E375" s="343">
        <v>2000</v>
      </c>
      <c r="F375" s="679">
        <v>3675</v>
      </c>
      <c r="G375" s="610">
        <f t="shared" si="8"/>
        <v>0.54421768707482998</v>
      </c>
      <c r="H375" s="688" t="s">
        <v>72</v>
      </c>
      <c r="I375" s="260" t="s">
        <v>18</v>
      </c>
      <c r="J375" s="311" t="s">
        <v>446</v>
      </c>
      <c r="K375" s="259" t="s">
        <v>74</v>
      </c>
      <c r="L375" s="259" t="s">
        <v>63</v>
      </c>
      <c r="M375" s="212"/>
      <c r="N375" s="214"/>
    </row>
    <row r="376" spans="1:14" x14ac:dyDescent="0.25">
      <c r="A376" s="512">
        <v>44161</v>
      </c>
      <c r="B376" s="222" t="s">
        <v>100</v>
      </c>
      <c r="C376" s="486" t="s">
        <v>100</v>
      </c>
      <c r="D376" s="488" t="s">
        <v>95</v>
      </c>
      <c r="E376" s="226">
        <v>3000</v>
      </c>
      <c r="F376" s="679">
        <v>3675</v>
      </c>
      <c r="G376" s="610">
        <f t="shared" si="8"/>
        <v>0.81632653061224492</v>
      </c>
      <c r="H376" s="688" t="s">
        <v>72</v>
      </c>
      <c r="I376" s="260" t="s">
        <v>18</v>
      </c>
      <c r="J376" s="311" t="s">
        <v>446</v>
      </c>
      <c r="K376" s="259" t="s">
        <v>74</v>
      </c>
      <c r="L376" s="259" t="s">
        <v>63</v>
      </c>
      <c r="M376" s="212"/>
      <c r="N376" s="214"/>
    </row>
    <row r="377" spans="1:14" x14ac:dyDescent="0.25">
      <c r="A377" s="512">
        <v>44161</v>
      </c>
      <c r="B377" s="222" t="s">
        <v>100</v>
      </c>
      <c r="C377" s="486" t="s">
        <v>100</v>
      </c>
      <c r="D377" s="488" t="s">
        <v>95</v>
      </c>
      <c r="E377" s="246">
        <v>10000</v>
      </c>
      <c r="F377" s="679">
        <v>3675</v>
      </c>
      <c r="G377" s="610">
        <f t="shared" si="8"/>
        <v>2.7210884353741496</v>
      </c>
      <c r="H377" s="688" t="s">
        <v>72</v>
      </c>
      <c r="I377" s="260" t="s">
        <v>18</v>
      </c>
      <c r="J377" s="311" t="s">
        <v>446</v>
      </c>
      <c r="K377" s="259" t="s">
        <v>74</v>
      </c>
      <c r="L377" s="259" t="s">
        <v>63</v>
      </c>
      <c r="M377" s="212"/>
      <c r="N377" s="214"/>
    </row>
    <row r="378" spans="1:14" x14ac:dyDescent="0.25">
      <c r="A378" s="512">
        <v>44161</v>
      </c>
      <c r="B378" s="222" t="s">
        <v>100</v>
      </c>
      <c r="C378" s="486" t="s">
        <v>100</v>
      </c>
      <c r="D378" s="488" t="s">
        <v>95</v>
      </c>
      <c r="E378" s="226">
        <v>11000</v>
      </c>
      <c r="F378" s="679">
        <v>3675</v>
      </c>
      <c r="G378" s="610">
        <f t="shared" si="8"/>
        <v>2.9931972789115648</v>
      </c>
      <c r="H378" s="688" t="s">
        <v>72</v>
      </c>
      <c r="I378" s="260" t="s">
        <v>18</v>
      </c>
      <c r="J378" s="311" t="s">
        <v>446</v>
      </c>
      <c r="K378" s="259" t="s">
        <v>74</v>
      </c>
      <c r="L378" s="259" t="s">
        <v>63</v>
      </c>
      <c r="M378" s="212"/>
      <c r="N378" s="214"/>
    </row>
    <row r="379" spans="1:14" x14ac:dyDescent="0.25">
      <c r="A379" s="512">
        <v>44161</v>
      </c>
      <c r="B379" s="222" t="s">
        <v>100</v>
      </c>
      <c r="C379" s="486" t="s">
        <v>100</v>
      </c>
      <c r="D379" s="488" t="s">
        <v>95</v>
      </c>
      <c r="E379" s="491">
        <v>7000</v>
      </c>
      <c r="F379" s="679">
        <v>3675</v>
      </c>
      <c r="G379" s="610">
        <f t="shared" si="8"/>
        <v>1.9047619047619047</v>
      </c>
      <c r="H379" s="688" t="s">
        <v>72</v>
      </c>
      <c r="I379" s="260" t="s">
        <v>18</v>
      </c>
      <c r="J379" s="311" t="s">
        <v>446</v>
      </c>
      <c r="K379" s="259" t="s">
        <v>74</v>
      </c>
      <c r="L379" s="259" t="s">
        <v>63</v>
      </c>
      <c r="M379" s="212"/>
      <c r="N379" s="214"/>
    </row>
    <row r="380" spans="1:14" x14ac:dyDescent="0.25">
      <c r="A380" s="512">
        <v>44161</v>
      </c>
      <c r="B380" s="222" t="s">
        <v>69</v>
      </c>
      <c r="C380" s="486" t="s">
        <v>68</v>
      </c>
      <c r="D380" s="488" t="s">
        <v>95</v>
      </c>
      <c r="E380" s="226">
        <v>10000</v>
      </c>
      <c r="F380" s="679">
        <v>3675</v>
      </c>
      <c r="G380" s="610">
        <f t="shared" si="8"/>
        <v>2.7210884353741496</v>
      </c>
      <c r="H380" s="688" t="s">
        <v>72</v>
      </c>
      <c r="I380" s="260" t="s">
        <v>18</v>
      </c>
      <c r="J380" s="311" t="s">
        <v>446</v>
      </c>
      <c r="K380" s="259" t="s">
        <v>74</v>
      </c>
      <c r="L380" s="259" t="s">
        <v>63</v>
      </c>
      <c r="M380" s="212"/>
      <c r="N380" s="214"/>
    </row>
    <row r="381" spans="1:14" x14ac:dyDescent="0.25">
      <c r="A381" s="490">
        <v>44161</v>
      </c>
      <c r="B381" s="486" t="s">
        <v>501</v>
      </c>
      <c r="C381" s="486" t="s">
        <v>115</v>
      </c>
      <c r="D381" s="486" t="s">
        <v>95</v>
      </c>
      <c r="E381" s="226">
        <v>50000</v>
      </c>
      <c r="F381" s="679">
        <v>3675</v>
      </c>
      <c r="G381" s="610">
        <f t="shared" si="8"/>
        <v>13.605442176870747</v>
      </c>
      <c r="H381" s="688" t="s">
        <v>72</v>
      </c>
      <c r="I381" s="260" t="s">
        <v>18</v>
      </c>
      <c r="J381" s="486" t="s">
        <v>510</v>
      </c>
      <c r="K381" s="259" t="s">
        <v>74</v>
      </c>
      <c r="L381" s="259" t="s">
        <v>63</v>
      </c>
      <c r="M381" s="212"/>
      <c r="N381" s="214"/>
    </row>
    <row r="382" spans="1:14" x14ac:dyDescent="0.25">
      <c r="A382" s="490">
        <v>44161</v>
      </c>
      <c r="B382" s="486" t="s">
        <v>502</v>
      </c>
      <c r="C382" s="486" t="s">
        <v>115</v>
      </c>
      <c r="D382" s="486" t="s">
        <v>95</v>
      </c>
      <c r="E382" s="226">
        <v>15000</v>
      </c>
      <c r="F382" s="679">
        <v>3675</v>
      </c>
      <c r="G382" s="610">
        <f t="shared" si="8"/>
        <v>4.0816326530612246</v>
      </c>
      <c r="H382" s="688" t="s">
        <v>72</v>
      </c>
      <c r="I382" s="260" t="s">
        <v>18</v>
      </c>
      <c r="J382" s="311" t="s">
        <v>446</v>
      </c>
      <c r="K382" s="259" t="s">
        <v>74</v>
      </c>
      <c r="L382" s="259" t="s">
        <v>63</v>
      </c>
      <c r="M382" s="212"/>
      <c r="N382" s="214"/>
    </row>
    <row r="383" spans="1:14" ht="18" customHeight="1" x14ac:dyDescent="0.25">
      <c r="A383" s="264">
        <v>44162</v>
      </c>
      <c r="B383" s="243" t="s">
        <v>476</v>
      </c>
      <c r="C383" s="856" t="s">
        <v>115</v>
      </c>
      <c r="D383" s="856" t="s">
        <v>95</v>
      </c>
      <c r="E383" s="562">
        <v>13000</v>
      </c>
      <c r="F383" s="679">
        <v>3675</v>
      </c>
      <c r="G383" s="610">
        <f t="shared" si="8"/>
        <v>3.5374149659863945</v>
      </c>
      <c r="H383" s="688" t="s">
        <v>71</v>
      </c>
      <c r="I383" s="260" t="s">
        <v>18</v>
      </c>
      <c r="J383" s="463" t="s">
        <v>493</v>
      </c>
      <c r="K383" s="259" t="s">
        <v>74</v>
      </c>
      <c r="L383" s="259" t="s">
        <v>63</v>
      </c>
      <c r="M383" s="212"/>
      <c r="N383" s="214"/>
    </row>
    <row r="384" spans="1:14" ht="15.75" customHeight="1" x14ac:dyDescent="0.25">
      <c r="A384" s="264">
        <v>44162</v>
      </c>
      <c r="B384" s="222" t="s">
        <v>477</v>
      </c>
      <c r="C384" s="265" t="s">
        <v>115</v>
      </c>
      <c r="D384" s="359" t="s">
        <v>95</v>
      </c>
      <c r="E384" s="231">
        <v>2000</v>
      </c>
      <c r="F384" s="679">
        <v>3675</v>
      </c>
      <c r="G384" s="610">
        <f t="shared" si="8"/>
        <v>0.54421768707482998</v>
      </c>
      <c r="H384" s="688" t="s">
        <v>71</v>
      </c>
      <c r="I384" s="260" t="s">
        <v>18</v>
      </c>
      <c r="J384" s="463" t="s">
        <v>493</v>
      </c>
      <c r="K384" s="259" t="s">
        <v>74</v>
      </c>
      <c r="L384" s="259" t="s">
        <v>63</v>
      </c>
      <c r="M384" s="212"/>
      <c r="N384" s="214"/>
    </row>
    <row r="385" spans="1:14" x14ac:dyDescent="0.25">
      <c r="A385" s="264">
        <v>44162</v>
      </c>
      <c r="B385" s="222" t="s">
        <v>100</v>
      </c>
      <c r="C385" s="265" t="s">
        <v>100</v>
      </c>
      <c r="D385" s="359" t="s">
        <v>95</v>
      </c>
      <c r="E385" s="231">
        <v>8000</v>
      </c>
      <c r="F385" s="679">
        <v>3675</v>
      </c>
      <c r="G385" s="610">
        <f t="shared" si="8"/>
        <v>2.1768707482993199</v>
      </c>
      <c r="H385" s="688" t="s">
        <v>71</v>
      </c>
      <c r="I385" s="260" t="s">
        <v>18</v>
      </c>
      <c r="J385" s="463" t="s">
        <v>494</v>
      </c>
      <c r="K385" s="259" t="s">
        <v>74</v>
      </c>
      <c r="L385" s="259" t="s">
        <v>63</v>
      </c>
      <c r="M385" s="212"/>
      <c r="N385" s="214"/>
    </row>
    <row r="386" spans="1:14" x14ac:dyDescent="0.25">
      <c r="A386" s="264">
        <v>44162</v>
      </c>
      <c r="B386" s="222" t="s">
        <v>100</v>
      </c>
      <c r="C386" s="265" t="s">
        <v>100</v>
      </c>
      <c r="D386" s="359" t="s">
        <v>95</v>
      </c>
      <c r="E386" s="232">
        <v>3000</v>
      </c>
      <c r="F386" s="679">
        <v>3675</v>
      </c>
      <c r="G386" s="610">
        <f t="shared" si="8"/>
        <v>0.81632653061224492</v>
      </c>
      <c r="H386" s="688" t="s">
        <v>71</v>
      </c>
      <c r="I386" s="260" t="s">
        <v>18</v>
      </c>
      <c r="J386" s="463" t="s">
        <v>494</v>
      </c>
      <c r="K386" s="259" t="s">
        <v>74</v>
      </c>
      <c r="L386" s="259" t="s">
        <v>63</v>
      </c>
      <c r="M386" s="212"/>
      <c r="N386" s="214"/>
    </row>
    <row r="387" spans="1:14" x14ac:dyDescent="0.25">
      <c r="A387" s="264">
        <v>44162</v>
      </c>
      <c r="B387" s="222" t="s">
        <v>100</v>
      </c>
      <c r="C387" s="265" t="s">
        <v>100</v>
      </c>
      <c r="D387" s="359" t="s">
        <v>95</v>
      </c>
      <c r="E387" s="511">
        <v>4000</v>
      </c>
      <c r="F387" s="679">
        <v>3675</v>
      </c>
      <c r="G387" s="610">
        <f t="shared" si="7"/>
        <v>1.08843537414966</v>
      </c>
      <c r="H387" s="688" t="s">
        <v>71</v>
      </c>
      <c r="I387" s="260" t="s">
        <v>18</v>
      </c>
      <c r="J387" s="463" t="s">
        <v>494</v>
      </c>
      <c r="K387" s="259" t="s">
        <v>74</v>
      </c>
      <c r="L387" s="259" t="s">
        <v>63</v>
      </c>
      <c r="M387" s="212"/>
      <c r="N387" s="214"/>
    </row>
    <row r="388" spans="1:14" x14ac:dyDescent="0.25">
      <c r="A388" s="264">
        <v>44162</v>
      </c>
      <c r="B388" s="222" t="s">
        <v>100</v>
      </c>
      <c r="C388" s="265" t="s">
        <v>100</v>
      </c>
      <c r="D388" s="359" t="s">
        <v>95</v>
      </c>
      <c r="E388" s="511">
        <v>2000</v>
      </c>
      <c r="F388" s="679">
        <v>3675</v>
      </c>
      <c r="G388" s="610">
        <f t="shared" si="7"/>
        <v>0.54421768707482998</v>
      </c>
      <c r="H388" s="688" t="s">
        <v>71</v>
      </c>
      <c r="I388" s="260" t="s">
        <v>18</v>
      </c>
      <c r="J388" s="463" t="s">
        <v>494</v>
      </c>
      <c r="K388" s="259" t="s">
        <v>74</v>
      </c>
      <c r="L388" s="259" t="s">
        <v>63</v>
      </c>
      <c r="M388" s="212"/>
      <c r="N388" s="214"/>
    </row>
    <row r="389" spans="1:14" x14ac:dyDescent="0.25">
      <c r="A389" s="264">
        <v>44162</v>
      </c>
      <c r="B389" s="222" t="s">
        <v>69</v>
      </c>
      <c r="C389" s="265" t="s">
        <v>68</v>
      </c>
      <c r="D389" s="359" t="s">
        <v>95</v>
      </c>
      <c r="E389" s="511">
        <v>6000</v>
      </c>
      <c r="F389" s="679">
        <v>3675</v>
      </c>
      <c r="G389" s="610">
        <f t="shared" si="7"/>
        <v>1.6326530612244898</v>
      </c>
      <c r="H389" s="688" t="s">
        <v>71</v>
      </c>
      <c r="I389" s="260" t="s">
        <v>18</v>
      </c>
      <c r="J389" s="463" t="s">
        <v>465</v>
      </c>
      <c r="K389" s="259" t="s">
        <v>74</v>
      </c>
      <c r="L389" s="259" t="s">
        <v>63</v>
      </c>
      <c r="M389" s="212"/>
      <c r="N389" s="214"/>
    </row>
    <row r="390" spans="1:14" x14ac:dyDescent="0.25">
      <c r="A390" s="490">
        <v>44162</v>
      </c>
      <c r="B390" s="222" t="s">
        <v>69</v>
      </c>
      <c r="C390" s="220" t="s">
        <v>68</v>
      </c>
      <c r="D390" s="220" t="s">
        <v>95</v>
      </c>
      <c r="E390" s="211">
        <v>7000</v>
      </c>
      <c r="F390" s="679">
        <v>3675</v>
      </c>
      <c r="G390" s="610">
        <f t="shared" si="7"/>
        <v>1.9047619047619047</v>
      </c>
      <c r="H390" s="858" t="s">
        <v>72</v>
      </c>
      <c r="I390" s="260" t="s">
        <v>18</v>
      </c>
      <c r="J390" s="311" t="s">
        <v>446</v>
      </c>
      <c r="K390" s="259" t="s">
        <v>74</v>
      </c>
      <c r="L390" s="259" t="s">
        <v>63</v>
      </c>
      <c r="M390" s="212"/>
      <c r="N390" s="214"/>
    </row>
    <row r="391" spans="1:14" x14ac:dyDescent="0.25">
      <c r="A391" s="490">
        <v>44162</v>
      </c>
      <c r="B391" s="222" t="s">
        <v>69</v>
      </c>
      <c r="C391" s="220" t="s">
        <v>68</v>
      </c>
      <c r="D391" s="220" t="s">
        <v>95</v>
      </c>
      <c r="E391" s="211">
        <v>2000</v>
      </c>
      <c r="F391" s="679">
        <v>3675</v>
      </c>
      <c r="G391" s="610">
        <f t="shared" si="7"/>
        <v>0.54421768707482998</v>
      </c>
      <c r="H391" s="858" t="s">
        <v>72</v>
      </c>
      <c r="I391" s="260" t="s">
        <v>18</v>
      </c>
      <c r="J391" s="311" t="s">
        <v>446</v>
      </c>
      <c r="K391" s="259" t="s">
        <v>74</v>
      </c>
      <c r="L391" s="259" t="s">
        <v>63</v>
      </c>
      <c r="M391" s="212"/>
      <c r="N391" s="214"/>
    </row>
    <row r="392" spans="1:14" x14ac:dyDescent="0.25">
      <c r="A392" s="490">
        <v>44162</v>
      </c>
      <c r="B392" s="222" t="s">
        <v>69</v>
      </c>
      <c r="C392" s="220" t="s">
        <v>68</v>
      </c>
      <c r="D392" s="220" t="s">
        <v>95</v>
      </c>
      <c r="E392" s="211">
        <v>5000</v>
      </c>
      <c r="F392" s="679">
        <v>3675</v>
      </c>
      <c r="G392" s="610">
        <f t="shared" si="7"/>
        <v>1.3605442176870748</v>
      </c>
      <c r="H392" s="858" t="s">
        <v>72</v>
      </c>
      <c r="I392" s="260" t="s">
        <v>18</v>
      </c>
      <c r="J392" s="311" t="s">
        <v>446</v>
      </c>
      <c r="K392" s="259" t="s">
        <v>74</v>
      </c>
      <c r="L392" s="259" t="s">
        <v>63</v>
      </c>
      <c r="M392" s="212"/>
      <c r="N392" s="214"/>
    </row>
    <row r="393" spans="1:14" x14ac:dyDescent="0.25">
      <c r="A393" s="490">
        <v>44162</v>
      </c>
      <c r="B393" s="222" t="s">
        <v>100</v>
      </c>
      <c r="C393" s="220" t="s">
        <v>100</v>
      </c>
      <c r="D393" s="220" t="s">
        <v>95</v>
      </c>
      <c r="E393" s="211">
        <v>4000</v>
      </c>
      <c r="F393" s="679">
        <v>3675</v>
      </c>
      <c r="G393" s="610">
        <f t="shared" si="7"/>
        <v>1.08843537414966</v>
      </c>
      <c r="H393" s="858" t="s">
        <v>72</v>
      </c>
      <c r="I393" s="260" t="s">
        <v>18</v>
      </c>
      <c r="J393" s="311" t="s">
        <v>446</v>
      </c>
      <c r="K393" s="259" t="s">
        <v>74</v>
      </c>
      <c r="L393" s="259" t="s">
        <v>63</v>
      </c>
      <c r="M393" s="212"/>
      <c r="N393" s="214"/>
    </row>
    <row r="394" spans="1:14" x14ac:dyDescent="0.25">
      <c r="A394" s="490">
        <v>44162</v>
      </c>
      <c r="B394" s="222" t="s">
        <v>100</v>
      </c>
      <c r="C394" s="220" t="s">
        <v>100</v>
      </c>
      <c r="D394" s="220" t="s">
        <v>95</v>
      </c>
      <c r="E394" s="211">
        <v>5000</v>
      </c>
      <c r="F394" s="679">
        <v>3675</v>
      </c>
      <c r="G394" s="610">
        <f t="shared" si="7"/>
        <v>1.3605442176870748</v>
      </c>
      <c r="H394" s="858" t="s">
        <v>72</v>
      </c>
      <c r="I394" s="260" t="s">
        <v>18</v>
      </c>
      <c r="J394" s="311" t="s">
        <v>446</v>
      </c>
      <c r="K394" s="259" t="s">
        <v>74</v>
      </c>
      <c r="L394" s="259" t="s">
        <v>63</v>
      </c>
      <c r="M394" s="212"/>
      <c r="N394" s="214"/>
    </row>
    <row r="395" spans="1:14" ht="15" customHeight="1" x14ac:dyDescent="0.25">
      <c r="A395" s="855">
        <v>44162</v>
      </c>
      <c r="B395" s="222" t="s">
        <v>612</v>
      </c>
      <c r="C395" s="265" t="s">
        <v>115</v>
      </c>
      <c r="D395" s="265" t="s">
        <v>95</v>
      </c>
      <c r="E395" s="511">
        <v>50000</v>
      </c>
      <c r="F395" s="679">
        <v>3675</v>
      </c>
      <c r="G395" s="610">
        <f t="shared" si="7"/>
        <v>13.605442176870747</v>
      </c>
      <c r="H395" s="841" t="s">
        <v>72</v>
      </c>
      <c r="I395" s="260" t="s">
        <v>18</v>
      </c>
      <c r="J395" s="312" t="s">
        <v>511</v>
      </c>
      <c r="K395" s="259" t="s">
        <v>74</v>
      </c>
      <c r="L395" s="259" t="s">
        <v>63</v>
      </c>
      <c r="M395" s="212"/>
      <c r="N395" s="214"/>
    </row>
    <row r="396" spans="1:14" x14ac:dyDescent="0.25">
      <c r="A396" s="51">
        <v>44162</v>
      </c>
      <c r="B396" s="222" t="s">
        <v>118</v>
      </c>
      <c r="C396" s="26" t="s">
        <v>107</v>
      </c>
      <c r="D396" s="26" t="s">
        <v>53</v>
      </c>
      <c r="E396" s="235">
        <v>15000</v>
      </c>
      <c r="F396" s="679">
        <v>3675</v>
      </c>
      <c r="G396" s="610">
        <f t="shared" si="7"/>
        <v>4.0816326530612246</v>
      </c>
      <c r="H396" s="841" t="s">
        <v>54</v>
      </c>
      <c r="I396" s="260" t="s">
        <v>18</v>
      </c>
      <c r="J396" s="605" t="s">
        <v>522</v>
      </c>
      <c r="K396" s="259" t="s">
        <v>74</v>
      </c>
      <c r="L396" s="259" t="s">
        <v>63</v>
      </c>
      <c r="M396" s="212"/>
      <c r="N396" s="214"/>
    </row>
    <row r="397" spans="1:14" x14ac:dyDescent="0.25">
      <c r="A397" s="221">
        <v>44162</v>
      </c>
      <c r="B397" s="222" t="s">
        <v>613</v>
      </c>
      <c r="C397" s="222" t="s">
        <v>96</v>
      </c>
      <c r="D397" s="222" t="s">
        <v>97</v>
      </c>
      <c r="E397" s="511">
        <v>300000</v>
      </c>
      <c r="F397" s="679">
        <v>3675</v>
      </c>
      <c r="G397" s="610">
        <f t="shared" si="7"/>
        <v>81.632653061224488</v>
      </c>
      <c r="H397" s="841" t="s">
        <v>42</v>
      </c>
      <c r="I397" s="260" t="s">
        <v>18</v>
      </c>
      <c r="J397" s="259" t="s">
        <v>514</v>
      </c>
      <c r="K397" s="259" t="s">
        <v>74</v>
      </c>
      <c r="L397" s="259" t="s">
        <v>63</v>
      </c>
      <c r="M397" s="212"/>
      <c r="N397" s="214"/>
    </row>
    <row r="398" spans="1:14" x14ac:dyDescent="0.25">
      <c r="A398" s="253">
        <v>44162</v>
      </c>
      <c r="B398" s="222" t="s">
        <v>615</v>
      </c>
      <c r="C398" s="203" t="s">
        <v>96</v>
      </c>
      <c r="D398" s="203" t="s">
        <v>97</v>
      </c>
      <c r="E398" s="511">
        <v>1380000</v>
      </c>
      <c r="F398" s="679">
        <v>3675</v>
      </c>
      <c r="G398" s="610">
        <f t="shared" si="7"/>
        <v>375.51020408163265</v>
      </c>
      <c r="H398" s="841" t="s">
        <v>170</v>
      </c>
      <c r="I398" s="260" t="s">
        <v>18</v>
      </c>
      <c r="J398" s="605" t="s">
        <v>614</v>
      </c>
      <c r="K398" s="259" t="s">
        <v>74</v>
      </c>
      <c r="L398" s="259" t="s">
        <v>63</v>
      </c>
      <c r="M398" s="212"/>
      <c r="N398" s="214"/>
    </row>
    <row r="399" spans="1:14" x14ac:dyDescent="0.25">
      <c r="A399" s="253">
        <v>44162</v>
      </c>
      <c r="B399" s="222" t="s">
        <v>152</v>
      </c>
      <c r="C399" s="203" t="s">
        <v>98</v>
      </c>
      <c r="D399" s="203" t="s">
        <v>97</v>
      </c>
      <c r="E399" s="511">
        <v>2600</v>
      </c>
      <c r="F399" s="679">
        <v>3675</v>
      </c>
      <c r="G399" s="610">
        <f t="shared" si="7"/>
        <v>0.70748299319727892</v>
      </c>
      <c r="H399" s="841" t="s">
        <v>170</v>
      </c>
      <c r="I399" s="260" t="s">
        <v>18</v>
      </c>
      <c r="J399" s="464" t="s">
        <v>566</v>
      </c>
      <c r="K399" s="259" t="s">
        <v>74</v>
      </c>
      <c r="L399" s="259" t="s">
        <v>63</v>
      </c>
      <c r="M399" s="212"/>
      <c r="N399" s="214"/>
    </row>
    <row r="400" spans="1:14" x14ac:dyDescent="0.25">
      <c r="A400" s="221">
        <v>44165</v>
      </c>
      <c r="B400" s="222" t="s">
        <v>616</v>
      </c>
      <c r="C400" s="222" t="s">
        <v>96</v>
      </c>
      <c r="D400" s="222" t="s">
        <v>97</v>
      </c>
      <c r="E400" s="511">
        <v>50000</v>
      </c>
      <c r="F400" s="679">
        <v>3675</v>
      </c>
      <c r="G400" s="610">
        <f t="shared" si="7"/>
        <v>13.605442176870747</v>
      </c>
      <c r="H400" s="841" t="s">
        <v>42</v>
      </c>
      <c r="I400" s="260" t="s">
        <v>18</v>
      </c>
      <c r="J400" s="605" t="s">
        <v>617</v>
      </c>
      <c r="K400" s="259" t="s">
        <v>74</v>
      </c>
      <c r="L400" s="259" t="s">
        <v>63</v>
      </c>
      <c r="M400" s="212"/>
      <c r="N400" s="214"/>
    </row>
    <row r="401" spans="1:14" ht="18" customHeight="1" x14ac:dyDescent="0.25">
      <c r="A401" s="264">
        <v>44163</v>
      </c>
      <c r="B401" s="222" t="s">
        <v>476</v>
      </c>
      <c r="C401" s="265" t="s">
        <v>115</v>
      </c>
      <c r="D401" s="359" t="s">
        <v>95</v>
      </c>
      <c r="E401" s="232">
        <v>12000</v>
      </c>
      <c r="F401" s="679">
        <v>3675</v>
      </c>
      <c r="G401" s="610">
        <f>E401/F401</f>
        <v>3.2653061224489797</v>
      </c>
      <c r="H401" s="841" t="s">
        <v>71</v>
      </c>
      <c r="I401" s="260" t="s">
        <v>18</v>
      </c>
      <c r="J401" s="463" t="s">
        <v>520</v>
      </c>
      <c r="K401" s="259" t="s">
        <v>74</v>
      </c>
      <c r="L401" s="259" t="s">
        <v>63</v>
      </c>
      <c r="M401" s="212"/>
      <c r="N401" s="214"/>
    </row>
    <row r="402" spans="1:14" x14ac:dyDescent="0.25">
      <c r="A402" s="264">
        <v>44163</v>
      </c>
      <c r="B402" s="265" t="s">
        <v>482</v>
      </c>
      <c r="C402" s="265" t="s">
        <v>107</v>
      </c>
      <c r="D402" s="359" t="s">
        <v>95</v>
      </c>
      <c r="E402" s="232">
        <v>1000</v>
      </c>
      <c r="F402" s="679">
        <v>3675</v>
      </c>
      <c r="G402" s="610">
        <f t="shared" si="7"/>
        <v>0.27210884353741499</v>
      </c>
      <c r="H402" s="904" t="s">
        <v>71</v>
      </c>
      <c r="I402" s="260" t="s">
        <v>18</v>
      </c>
      <c r="J402" s="464" t="s">
        <v>465</v>
      </c>
      <c r="K402" s="259" t="s">
        <v>74</v>
      </c>
      <c r="L402" s="259" t="s">
        <v>63</v>
      </c>
      <c r="M402" s="212"/>
      <c r="N402" s="214"/>
    </row>
    <row r="403" spans="1:14" x14ac:dyDescent="0.25">
      <c r="A403" s="221">
        <v>44163</v>
      </c>
      <c r="B403" s="222" t="s">
        <v>69</v>
      </c>
      <c r="C403" s="222" t="s">
        <v>68</v>
      </c>
      <c r="D403" s="307" t="s">
        <v>95</v>
      </c>
      <c r="E403" s="234">
        <v>2000</v>
      </c>
      <c r="F403" s="679">
        <v>3675</v>
      </c>
      <c r="G403" s="610">
        <f t="shared" si="7"/>
        <v>0.54421768707482998</v>
      </c>
      <c r="H403" s="841" t="s">
        <v>71</v>
      </c>
      <c r="I403" s="260" t="s">
        <v>18</v>
      </c>
      <c r="J403" s="463" t="s">
        <v>465</v>
      </c>
      <c r="K403" s="259" t="s">
        <v>74</v>
      </c>
      <c r="L403" s="259" t="s">
        <v>63</v>
      </c>
      <c r="M403" s="212"/>
      <c r="N403" s="214"/>
    </row>
    <row r="404" spans="1:14" x14ac:dyDescent="0.25">
      <c r="A404" s="221">
        <v>44163</v>
      </c>
      <c r="B404" s="222" t="s">
        <v>69</v>
      </c>
      <c r="C404" s="222" t="s">
        <v>68</v>
      </c>
      <c r="D404" s="222" t="s">
        <v>95</v>
      </c>
      <c r="E404" s="225">
        <v>9000</v>
      </c>
      <c r="F404" s="679">
        <v>3675</v>
      </c>
      <c r="G404" s="610">
        <f t="shared" si="7"/>
        <v>2.4489795918367347</v>
      </c>
      <c r="H404" s="841" t="s">
        <v>71</v>
      </c>
      <c r="I404" s="260" t="s">
        <v>18</v>
      </c>
      <c r="J404" s="463" t="s">
        <v>465</v>
      </c>
      <c r="K404" s="259" t="s">
        <v>74</v>
      </c>
      <c r="L404" s="259" t="s">
        <v>63</v>
      </c>
      <c r="M404" s="212"/>
      <c r="N404" s="214"/>
    </row>
    <row r="405" spans="1:14" x14ac:dyDescent="0.25">
      <c r="A405" s="221">
        <v>44163</v>
      </c>
      <c r="B405" s="222" t="s">
        <v>313</v>
      </c>
      <c r="C405" s="222" t="s">
        <v>68</v>
      </c>
      <c r="D405" s="307" t="s">
        <v>95</v>
      </c>
      <c r="E405" s="240">
        <v>30000</v>
      </c>
      <c r="F405" s="679">
        <v>3675</v>
      </c>
      <c r="G405" s="610">
        <f t="shared" si="7"/>
        <v>8.1632653061224492</v>
      </c>
      <c r="H405" s="841" t="s">
        <v>71</v>
      </c>
      <c r="I405" s="260" t="s">
        <v>18</v>
      </c>
      <c r="J405" s="463" t="s">
        <v>521</v>
      </c>
      <c r="K405" s="259" t="s">
        <v>74</v>
      </c>
      <c r="L405" s="259" t="s">
        <v>63</v>
      </c>
      <c r="M405" s="212"/>
      <c r="N405" s="214"/>
    </row>
    <row r="406" spans="1:14" x14ac:dyDescent="0.25">
      <c r="A406" s="490">
        <v>44163</v>
      </c>
      <c r="B406" s="220" t="s">
        <v>69</v>
      </c>
      <c r="C406" s="220" t="s">
        <v>68</v>
      </c>
      <c r="D406" s="220" t="s">
        <v>95</v>
      </c>
      <c r="E406" s="211">
        <v>7000</v>
      </c>
      <c r="F406" s="679">
        <v>3675</v>
      </c>
      <c r="G406" s="610">
        <f t="shared" si="7"/>
        <v>1.9047619047619047</v>
      </c>
      <c r="H406" s="841" t="s">
        <v>72</v>
      </c>
      <c r="I406" s="260" t="s">
        <v>18</v>
      </c>
      <c r="J406" s="311" t="s">
        <v>446</v>
      </c>
      <c r="K406" s="259" t="s">
        <v>74</v>
      </c>
      <c r="L406" s="259" t="s">
        <v>63</v>
      </c>
      <c r="M406" s="212"/>
      <c r="N406" s="214"/>
    </row>
    <row r="407" spans="1:14" x14ac:dyDescent="0.25">
      <c r="A407" s="490">
        <v>44163</v>
      </c>
      <c r="B407" s="220" t="s">
        <v>502</v>
      </c>
      <c r="C407" s="220" t="s">
        <v>115</v>
      </c>
      <c r="D407" s="220" t="s">
        <v>95</v>
      </c>
      <c r="E407" s="211">
        <v>5000</v>
      </c>
      <c r="F407" s="679">
        <v>3675</v>
      </c>
      <c r="G407" s="610">
        <f t="shared" si="7"/>
        <v>1.3605442176870748</v>
      </c>
      <c r="H407" s="841" t="s">
        <v>72</v>
      </c>
      <c r="I407" s="260" t="s">
        <v>18</v>
      </c>
      <c r="J407" s="311" t="s">
        <v>446</v>
      </c>
      <c r="K407" s="259" t="s">
        <v>74</v>
      </c>
      <c r="L407" s="259" t="s">
        <v>63</v>
      </c>
      <c r="M407" s="212"/>
      <c r="N407" s="214"/>
    </row>
    <row r="408" spans="1:14" x14ac:dyDescent="0.25">
      <c r="A408" s="490">
        <v>44163</v>
      </c>
      <c r="B408" s="220" t="s">
        <v>100</v>
      </c>
      <c r="C408" s="220" t="s">
        <v>100</v>
      </c>
      <c r="D408" s="220" t="s">
        <v>95</v>
      </c>
      <c r="E408" s="211">
        <v>12000</v>
      </c>
      <c r="F408" s="679">
        <v>3675</v>
      </c>
      <c r="G408" s="610">
        <f t="shared" si="7"/>
        <v>3.2653061224489797</v>
      </c>
      <c r="H408" s="841" t="s">
        <v>72</v>
      </c>
      <c r="I408" s="260" t="s">
        <v>18</v>
      </c>
      <c r="J408" s="311" t="s">
        <v>446</v>
      </c>
      <c r="K408" s="259" t="s">
        <v>74</v>
      </c>
      <c r="L408" s="259" t="s">
        <v>63</v>
      </c>
      <c r="M408" s="212"/>
      <c r="N408" s="214"/>
    </row>
    <row r="409" spans="1:14" x14ac:dyDescent="0.25">
      <c r="A409" s="490">
        <v>44164</v>
      </c>
      <c r="B409" s="220" t="s">
        <v>313</v>
      </c>
      <c r="C409" s="220" t="s">
        <v>68</v>
      </c>
      <c r="D409" s="220" t="s">
        <v>95</v>
      </c>
      <c r="E409" s="211">
        <v>50000</v>
      </c>
      <c r="F409" s="679">
        <v>3675</v>
      </c>
      <c r="G409" s="610">
        <f t="shared" si="7"/>
        <v>13.605442176870747</v>
      </c>
      <c r="H409" s="841" t="s">
        <v>72</v>
      </c>
      <c r="I409" s="260" t="s">
        <v>18</v>
      </c>
      <c r="J409" s="220" t="s">
        <v>512</v>
      </c>
      <c r="K409" s="259" t="s">
        <v>74</v>
      </c>
      <c r="L409" s="259" t="s">
        <v>63</v>
      </c>
      <c r="M409" s="212"/>
      <c r="N409" s="214"/>
    </row>
    <row r="410" spans="1:14" x14ac:dyDescent="0.25">
      <c r="A410" s="490">
        <v>44164</v>
      </c>
      <c r="B410" s="220" t="s">
        <v>69</v>
      </c>
      <c r="C410" s="220" t="s">
        <v>68</v>
      </c>
      <c r="D410" s="220" t="s">
        <v>95</v>
      </c>
      <c r="E410" s="211">
        <v>3000</v>
      </c>
      <c r="F410" s="679">
        <v>3675</v>
      </c>
      <c r="G410" s="610">
        <f t="shared" si="7"/>
        <v>0.81632653061224492</v>
      </c>
      <c r="H410" s="841" t="s">
        <v>72</v>
      </c>
      <c r="I410" s="260" t="s">
        <v>18</v>
      </c>
      <c r="J410" s="259" t="s">
        <v>446</v>
      </c>
      <c r="K410" s="259" t="s">
        <v>74</v>
      </c>
      <c r="L410" s="259" t="s">
        <v>63</v>
      </c>
      <c r="M410" s="212"/>
      <c r="N410" s="214"/>
    </row>
    <row r="411" spans="1:14" x14ac:dyDescent="0.25">
      <c r="A411" s="221">
        <v>44165</v>
      </c>
      <c r="B411" s="222" t="s">
        <v>69</v>
      </c>
      <c r="C411" s="222" t="s">
        <v>68</v>
      </c>
      <c r="D411" s="307" t="s">
        <v>95</v>
      </c>
      <c r="E411" s="211">
        <v>7000</v>
      </c>
      <c r="F411" s="679">
        <v>3675</v>
      </c>
      <c r="G411" s="610">
        <f>E411/F411</f>
        <v>1.9047619047619047</v>
      </c>
      <c r="H411" s="841" t="s">
        <v>71</v>
      </c>
      <c r="I411" s="260" t="s">
        <v>18</v>
      </c>
      <c r="J411" s="463" t="s">
        <v>523</v>
      </c>
      <c r="K411" s="259" t="s">
        <v>74</v>
      </c>
      <c r="L411" s="259" t="s">
        <v>63</v>
      </c>
      <c r="M411" s="212"/>
      <c r="N411" s="214"/>
    </row>
    <row r="412" spans="1:14" x14ac:dyDescent="0.25">
      <c r="A412" s="221">
        <v>44165</v>
      </c>
      <c r="B412" s="222" t="s">
        <v>69</v>
      </c>
      <c r="C412" s="222" t="s">
        <v>68</v>
      </c>
      <c r="D412" s="307" t="s">
        <v>95</v>
      </c>
      <c r="E412" s="234">
        <v>10000</v>
      </c>
      <c r="F412" s="679">
        <v>3675</v>
      </c>
      <c r="G412" s="610">
        <f t="shared" si="7"/>
        <v>2.7210884353741496</v>
      </c>
      <c r="H412" s="841" t="s">
        <v>71</v>
      </c>
      <c r="I412" s="260" t="s">
        <v>18</v>
      </c>
      <c r="J412" s="463" t="s">
        <v>523</v>
      </c>
      <c r="K412" s="259" t="s">
        <v>74</v>
      </c>
      <c r="L412" s="259" t="s">
        <v>63</v>
      </c>
      <c r="M412" s="212"/>
      <c r="N412" s="214"/>
    </row>
    <row r="413" spans="1:14" x14ac:dyDescent="0.25">
      <c r="A413" s="221">
        <v>44165</v>
      </c>
      <c r="B413" s="222" t="s">
        <v>69</v>
      </c>
      <c r="C413" s="222" t="s">
        <v>68</v>
      </c>
      <c r="D413" s="307" t="s">
        <v>95</v>
      </c>
      <c r="E413" s="211">
        <v>11000</v>
      </c>
      <c r="F413" s="679">
        <v>3675</v>
      </c>
      <c r="G413" s="610">
        <f t="shared" si="7"/>
        <v>2.9931972789115648</v>
      </c>
      <c r="H413" s="841" t="s">
        <v>71</v>
      </c>
      <c r="I413" s="260" t="s">
        <v>18</v>
      </c>
      <c r="J413" s="463" t="s">
        <v>523</v>
      </c>
      <c r="K413" s="259" t="s">
        <v>74</v>
      </c>
      <c r="L413" s="259" t="s">
        <v>63</v>
      </c>
      <c r="M413" s="212"/>
      <c r="N413" s="214"/>
    </row>
    <row r="414" spans="1:14" x14ac:dyDescent="0.25">
      <c r="A414" s="221">
        <v>44165</v>
      </c>
      <c r="B414" s="222" t="s">
        <v>69</v>
      </c>
      <c r="C414" s="222" t="s">
        <v>68</v>
      </c>
      <c r="D414" s="307" t="s">
        <v>95</v>
      </c>
      <c r="E414" s="211">
        <v>4000</v>
      </c>
      <c r="F414" s="679">
        <v>3675</v>
      </c>
      <c r="G414" s="610">
        <f t="shared" si="7"/>
        <v>1.08843537414966</v>
      </c>
      <c r="H414" s="841" t="s">
        <v>71</v>
      </c>
      <c r="I414" s="260" t="s">
        <v>18</v>
      </c>
      <c r="J414" s="463" t="s">
        <v>523</v>
      </c>
      <c r="K414" s="259" t="s">
        <v>74</v>
      </c>
      <c r="L414" s="259" t="s">
        <v>63</v>
      </c>
      <c r="M414" s="212"/>
      <c r="N414" s="214"/>
    </row>
    <row r="415" spans="1:14" x14ac:dyDescent="0.25">
      <c r="A415" s="221">
        <v>44165</v>
      </c>
      <c r="B415" s="222" t="s">
        <v>100</v>
      </c>
      <c r="C415" s="222" t="s">
        <v>100</v>
      </c>
      <c r="D415" s="222" t="s">
        <v>95</v>
      </c>
      <c r="E415" s="234">
        <v>4000</v>
      </c>
      <c r="F415" s="679">
        <v>3675</v>
      </c>
      <c r="G415" s="610">
        <f t="shared" si="7"/>
        <v>1.08843537414966</v>
      </c>
      <c r="H415" s="841" t="s">
        <v>71</v>
      </c>
      <c r="I415" s="260" t="s">
        <v>18</v>
      </c>
      <c r="J415" s="463" t="s">
        <v>523</v>
      </c>
      <c r="K415" s="259" t="s">
        <v>74</v>
      </c>
      <c r="L415" s="259" t="s">
        <v>63</v>
      </c>
      <c r="M415" s="212"/>
      <c r="N415" s="214"/>
    </row>
    <row r="416" spans="1:14" x14ac:dyDescent="0.25">
      <c r="A416" s="221">
        <v>44165</v>
      </c>
      <c r="B416" s="222" t="s">
        <v>100</v>
      </c>
      <c r="C416" s="222" t="s">
        <v>100</v>
      </c>
      <c r="D416" s="222" t="s">
        <v>95</v>
      </c>
      <c r="E416" s="234">
        <v>2000</v>
      </c>
      <c r="F416" s="679">
        <v>3675</v>
      </c>
      <c r="G416" s="610">
        <f t="shared" si="7"/>
        <v>0.54421768707482998</v>
      </c>
      <c r="H416" s="841" t="s">
        <v>71</v>
      </c>
      <c r="I416" s="260" t="s">
        <v>18</v>
      </c>
      <c r="J416" s="463" t="s">
        <v>523</v>
      </c>
      <c r="K416" s="259" t="s">
        <v>74</v>
      </c>
      <c r="L416" s="259" t="s">
        <v>63</v>
      </c>
      <c r="M416" s="212"/>
      <c r="N416" s="214"/>
    </row>
    <row r="417" spans="1:14" x14ac:dyDescent="0.25">
      <c r="A417" s="221">
        <v>44165</v>
      </c>
      <c r="B417" s="222" t="s">
        <v>100</v>
      </c>
      <c r="C417" s="222" t="s">
        <v>100</v>
      </c>
      <c r="D417" s="222" t="s">
        <v>95</v>
      </c>
      <c r="E417" s="234">
        <v>4000</v>
      </c>
      <c r="F417" s="679">
        <v>3675</v>
      </c>
      <c r="G417" s="610">
        <f t="shared" si="7"/>
        <v>1.08843537414966</v>
      </c>
      <c r="H417" s="841" t="s">
        <v>71</v>
      </c>
      <c r="I417" s="260" t="s">
        <v>18</v>
      </c>
      <c r="J417" s="463" t="s">
        <v>523</v>
      </c>
      <c r="K417" s="259" t="s">
        <v>74</v>
      </c>
      <c r="L417" s="259" t="s">
        <v>63</v>
      </c>
      <c r="M417" s="212"/>
      <c r="N417" s="214"/>
    </row>
    <row r="418" spans="1:14" x14ac:dyDescent="0.25">
      <c r="A418" s="490">
        <v>44165</v>
      </c>
      <c r="B418" s="222" t="s">
        <v>69</v>
      </c>
      <c r="C418" s="220" t="s">
        <v>68</v>
      </c>
      <c r="D418" s="220" t="s">
        <v>95</v>
      </c>
      <c r="E418" s="211">
        <v>9000</v>
      </c>
      <c r="F418" s="679">
        <v>3675</v>
      </c>
      <c r="G418" s="610">
        <f t="shared" si="7"/>
        <v>2.4489795918367347</v>
      </c>
      <c r="H418" s="688" t="s">
        <v>72</v>
      </c>
      <c r="I418" s="260" t="s">
        <v>18</v>
      </c>
      <c r="J418" s="259" t="s">
        <v>527</v>
      </c>
      <c r="K418" s="259" t="s">
        <v>74</v>
      </c>
      <c r="L418" s="259" t="s">
        <v>63</v>
      </c>
      <c r="M418" s="212"/>
      <c r="N418" s="214"/>
    </row>
    <row r="419" spans="1:14" x14ac:dyDescent="0.25">
      <c r="A419" s="490">
        <v>44165</v>
      </c>
      <c r="B419" s="222" t="s">
        <v>69</v>
      </c>
      <c r="C419" s="220" t="s">
        <v>68</v>
      </c>
      <c r="D419" s="220" t="s">
        <v>95</v>
      </c>
      <c r="E419" s="211">
        <v>10000</v>
      </c>
      <c r="F419" s="679">
        <v>3675</v>
      </c>
      <c r="G419" s="610">
        <f t="shared" si="7"/>
        <v>2.7210884353741496</v>
      </c>
      <c r="H419" s="688" t="s">
        <v>72</v>
      </c>
      <c r="I419" s="260" t="s">
        <v>18</v>
      </c>
      <c r="J419" s="259" t="s">
        <v>527</v>
      </c>
      <c r="K419" s="259" t="s">
        <v>74</v>
      </c>
      <c r="L419" s="259" t="s">
        <v>63</v>
      </c>
      <c r="M419" s="212"/>
      <c r="N419" s="214"/>
    </row>
    <row r="420" spans="1:14" x14ac:dyDescent="0.25">
      <c r="A420" s="490">
        <v>44165</v>
      </c>
      <c r="B420" s="222" t="s">
        <v>69</v>
      </c>
      <c r="C420" s="220" t="s">
        <v>68</v>
      </c>
      <c r="D420" s="220" t="s">
        <v>95</v>
      </c>
      <c r="E420" s="211">
        <v>9000</v>
      </c>
      <c r="F420" s="679">
        <v>3675</v>
      </c>
      <c r="G420" s="610">
        <f t="shared" ref="G420:G426" si="9">E420/F420</f>
        <v>2.4489795918367347</v>
      </c>
      <c r="H420" s="688" t="s">
        <v>72</v>
      </c>
      <c r="I420" s="260" t="s">
        <v>18</v>
      </c>
      <c r="J420" s="259" t="s">
        <v>527</v>
      </c>
      <c r="K420" s="259" t="s">
        <v>74</v>
      </c>
      <c r="L420" s="259" t="s">
        <v>63</v>
      </c>
      <c r="M420" s="212"/>
      <c r="N420" s="214"/>
    </row>
    <row r="421" spans="1:14" x14ac:dyDescent="0.25">
      <c r="A421" s="490">
        <v>44165</v>
      </c>
      <c r="B421" s="222" t="s">
        <v>69</v>
      </c>
      <c r="C421" s="220" t="s">
        <v>68</v>
      </c>
      <c r="D421" s="220" t="s">
        <v>95</v>
      </c>
      <c r="E421" s="211">
        <v>9000</v>
      </c>
      <c r="F421" s="679">
        <v>3675</v>
      </c>
      <c r="G421" s="610">
        <f>E421/F421</f>
        <v>2.4489795918367347</v>
      </c>
      <c r="H421" s="688" t="s">
        <v>72</v>
      </c>
      <c r="I421" s="260" t="s">
        <v>18</v>
      </c>
      <c r="J421" s="259" t="s">
        <v>527</v>
      </c>
      <c r="K421" s="259" t="s">
        <v>74</v>
      </c>
      <c r="L421" s="259" t="s">
        <v>63</v>
      </c>
      <c r="M421" s="212"/>
      <c r="N421" s="214"/>
    </row>
    <row r="422" spans="1:14" x14ac:dyDescent="0.25">
      <c r="A422" s="490">
        <v>44165</v>
      </c>
      <c r="B422" s="222" t="s">
        <v>100</v>
      </c>
      <c r="C422" s="222" t="s">
        <v>100</v>
      </c>
      <c r="D422" s="222" t="s">
        <v>95</v>
      </c>
      <c r="E422" s="511">
        <v>4000</v>
      </c>
      <c r="F422" s="679">
        <v>3675</v>
      </c>
      <c r="G422" s="610">
        <f t="shared" si="9"/>
        <v>1.08843537414966</v>
      </c>
      <c r="H422" s="688" t="s">
        <v>72</v>
      </c>
      <c r="I422" s="260" t="s">
        <v>18</v>
      </c>
      <c r="J422" s="259" t="s">
        <v>527</v>
      </c>
      <c r="K422" s="259" t="s">
        <v>74</v>
      </c>
      <c r="L422" s="259" t="s">
        <v>63</v>
      </c>
      <c r="M422" s="212"/>
      <c r="N422" s="214"/>
    </row>
    <row r="423" spans="1:14" x14ac:dyDescent="0.25">
      <c r="A423" s="490">
        <v>44165</v>
      </c>
      <c r="B423" s="222" t="s">
        <v>100</v>
      </c>
      <c r="C423" s="222" t="s">
        <v>100</v>
      </c>
      <c r="D423" s="222" t="s">
        <v>95</v>
      </c>
      <c r="E423" s="211">
        <v>3000</v>
      </c>
      <c r="F423" s="679">
        <v>3675</v>
      </c>
      <c r="G423" s="610">
        <f>E423/F423</f>
        <v>0.81632653061224492</v>
      </c>
      <c r="H423" s="688" t="s">
        <v>72</v>
      </c>
      <c r="I423" s="260" t="s">
        <v>18</v>
      </c>
      <c r="J423" s="259" t="s">
        <v>527</v>
      </c>
      <c r="K423" s="259" t="s">
        <v>74</v>
      </c>
      <c r="L423" s="259" t="s">
        <v>63</v>
      </c>
      <c r="M423" s="212"/>
      <c r="N423" s="214"/>
    </row>
    <row r="424" spans="1:14" ht="18" customHeight="1" x14ac:dyDescent="0.25">
      <c r="A424" s="490">
        <v>44165</v>
      </c>
      <c r="B424" s="222" t="s">
        <v>100</v>
      </c>
      <c r="C424" s="222" t="s">
        <v>100</v>
      </c>
      <c r="D424" s="222" t="s">
        <v>95</v>
      </c>
      <c r="E424" s="234">
        <v>3000</v>
      </c>
      <c r="F424" s="679">
        <v>3675</v>
      </c>
      <c r="G424" s="610">
        <f t="shared" si="9"/>
        <v>0.81632653061224492</v>
      </c>
      <c r="H424" s="688" t="s">
        <v>72</v>
      </c>
      <c r="I424" s="260" t="s">
        <v>18</v>
      </c>
      <c r="J424" s="259" t="s">
        <v>527</v>
      </c>
      <c r="K424" s="259" t="s">
        <v>74</v>
      </c>
      <c r="L424" s="259" t="s">
        <v>63</v>
      </c>
      <c r="M424" s="212"/>
      <c r="N424" s="214"/>
    </row>
    <row r="425" spans="1:14" ht="15.75" customHeight="1" x14ac:dyDescent="0.25">
      <c r="A425" s="221">
        <v>44165</v>
      </c>
      <c r="B425" s="222" t="s">
        <v>69</v>
      </c>
      <c r="C425" s="605" t="s">
        <v>68</v>
      </c>
      <c r="D425" s="605" t="s">
        <v>14</v>
      </c>
      <c r="E425" s="881">
        <v>7000</v>
      </c>
      <c r="F425" s="679">
        <v>3675</v>
      </c>
      <c r="G425" s="610">
        <f t="shared" si="9"/>
        <v>1.9047619047619047</v>
      </c>
      <c r="H425" s="841" t="s">
        <v>42</v>
      </c>
      <c r="I425" s="260" t="s">
        <v>18</v>
      </c>
      <c r="J425" s="259" t="s">
        <v>531</v>
      </c>
      <c r="K425" s="259" t="s">
        <v>74</v>
      </c>
      <c r="L425" s="259" t="s">
        <v>63</v>
      </c>
      <c r="M425" s="212"/>
      <c r="N425" s="214"/>
    </row>
    <row r="426" spans="1:14" ht="18" customHeight="1" x14ac:dyDescent="0.25">
      <c r="A426" s="221">
        <v>44165</v>
      </c>
      <c r="B426" s="222" t="s">
        <v>69</v>
      </c>
      <c r="C426" s="605" t="s">
        <v>68</v>
      </c>
      <c r="D426" s="605" t="s">
        <v>14</v>
      </c>
      <c r="E426" s="225">
        <v>7000</v>
      </c>
      <c r="F426" s="679">
        <v>3675</v>
      </c>
      <c r="G426" s="610">
        <f t="shared" si="9"/>
        <v>1.9047619047619047</v>
      </c>
      <c r="H426" s="841" t="s">
        <v>42</v>
      </c>
      <c r="I426" s="260" t="s">
        <v>18</v>
      </c>
      <c r="J426" s="259" t="s">
        <v>531</v>
      </c>
      <c r="K426" s="259" t="s">
        <v>74</v>
      </c>
      <c r="L426" s="259" t="s">
        <v>63</v>
      </c>
      <c r="M426" s="212"/>
      <c r="N426" s="214"/>
    </row>
    <row r="427" spans="1:14" x14ac:dyDescent="0.25">
      <c r="A427" s="221">
        <v>44165</v>
      </c>
      <c r="B427" s="222" t="s">
        <v>69</v>
      </c>
      <c r="C427" s="605" t="s">
        <v>68</v>
      </c>
      <c r="D427" s="605" t="s">
        <v>14</v>
      </c>
      <c r="E427" s="480">
        <v>1000</v>
      </c>
      <c r="F427" s="232">
        <v>3675</v>
      </c>
      <c r="G427" s="610">
        <f>E427/F427</f>
        <v>0.27210884353741499</v>
      </c>
      <c r="H427" s="841" t="s">
        <v>42</v>
      </c>
      <c r="I427" s="260" t="s">
        <v>18</v>
      </c>
      <c r="J427" s="259" t="s">
        <v>531</v>
      </c>
      <c r="K427" s="259" t="s">
        <v>74</v>
      </c>
      <c r="L427" s="259" t="s">
        <v>63</v>
      </c>
      <c r="M427" s="212"/>
      <c r="N427" s="214"/>
    </row>
    <row r="428" spans="1:14" x14ac:dyDescent="0.25">
      <c r="A428" s="634">
        <v>44165</v>
      </c>
      <c r="B428" s="26" t="s">
        <v>537</v>
      </c>
      <c r="C428" s="26" t="s">
        <v>621</v>
      </c>
      <c r="D428" s="26" t="s">
        <v>536</v>
      </c>
      <c r="E428" s="480">
        <v>185000</v>
      </c>
      <c r="F428" s="232">
        <v>3675</v>
      </c>
      <c r="G428" s="610">
        <f t="shared" ref="G428:G433" si="10">E428/F428</f>
        <v>50.34013605442177</v>
      </c>
      <c r="H428" s="841" t="s">
        <v>42</v>
      </c>
      <c r="I428" s="260" t="s">
        <v>18</v>
      </c>
      <c r="J428" s="312" t="s">
        <v>618</v>
      </c>
      <c r="K428" s="259" t="s">
        <v>74</v>
      </c>
      <c r="L428" s="259" t="s">
        <v>63</v>
      </c>
      <c r="M428" s="212"/>
      <c r="N428" s="214"/>
    </row>
    <row r="429" spans="1:14" x14ac:dyDescent="0.25">
      <c r="A429" s="687">
        <v>44165</v>
      </c>
      <c r="B429" s="944" t="s">
        <v>69</v>
      </c>
      <c r="C429" s="676" t="s">
        <v>68</v>
      </c>
      <c r="D429" s="677" t="s">
        <v>536</v>
      </c>
      <c r="E429" s="211">
        <v>1000</v>
      </c>
      <c r="F429" s="232">
        <v>3675</v>
      </c>
      <c r="G429" s="610">
        <f t="shared" si="10"/>
        <v>0.27210884353741499</v>
      </c>
      <c r="H429" s="841" t="s">
        <v>42</v>
      </c>
      <c r="I429" s="260" t="s">
        <v>18</v>
      </c>
      <c r="J429" s="312" t="s">
        <v>575</v>
      </c>
      <c r="K429" s="259" t="s">
        <v>74</v>
      </c>
      <c r="L429" s="259" t="s">
        <v>63</v>
      </c>
      <c r="M429" s="212"/>
      <c r="N429" s="214"/>
    </row>
    <row r="430" spans="1:14" x14ac:dyDescent="0.25">
      <c r="A430" s="687">
        <v>44165</v>
      </c>
      <c r="B430" s="222" t="s">
        <v>69</v>
      </c>
      <c r="C430" s="676" t="s">
        <v>68</v>
      </c>
      <c r="D430" s="677" t="s">
        <v>536</v>
      </c>
      <c r="E430" s="211">
        <v>1000</v>
      </c>
      <c r="F430" s="232">
        <v>3675</v>
      </c>
      <c r="G430" s="610">
        <f>E430/F430</f>
        <v>0.27210884353741499</v>
      </c>
      <c r="H430" s="841" t="s">
        <v>42</v>
      </c>
      <c r="I430" s="260" t="s">
        <v>18</v>
      </c>
      <c r="J430" s="312" t="s">
        <v>575</v>
      </c>
      <c r="K430" s="259" t="s">
        <v>74</v>
      </c>
      <c r="L430" s="259" t="s">
        <v>63</v>
      </c>
      <c r="M430" s="212"/>
      <c r="N430" s="214"/>
    </row>
    <row r="431" spans="1:14" x14ac:dyDescent="0.25">
      <c r="A431" s="687">
        <v>44165</v>
      </c>
      <c r="B431" s="222" t="s">
        <v>69</v>
      </c>
      <c r="C431" s="676" t="s">
        <v>68</v>
      </c>
      <c r="D431" s="677" t="s">
        <v>536</v>
      </c>
      <c r="E431" s="211">
        <v>1000</v>
      </c>
      <c r="F431" s="232">
        <v>3675</v>
      </c>
      <c r="G431" s="610">
        <f t="shared" si="10"/>
        <v>0.27210884353741499</v>
      </c>
      <c r="H431" s="841" t="s">
        <v>42</v>
      </c>
      <c r="I431" s="260" t="s">
        <v>18</v>
      </c>
      <c r="J431" s="312" t="s">
        <v>575</v>
      </c>
      <c r="K431" s="259" t="s">
        <v>74</v>
      </c>
      <c r="L431" s="259" t="s">
        <v>63</v>
      </c>
      <c r="M431" s="212"/>
      <c r="N431" s="214"/>
    </row>
    <row r="432" spans="1:14" x14ac:dyDescent="0.25">
      <c r="A432" s="687">
        <v>44165</v>
      </c>
      <c r="B432" s="944" t="s">
        <v>538</v>
      </c>
      <c r="C432" s="676" t="s">
        <v>621</v>
      </c>
      <c r="D432" s="677" t="s">
        <v>536</v>
      </c>
      <c r="E432" s="240">
        <v>245000</v>
      </c>
      <c r="F432" s="232">
        <v>3675</v>
      </c>
      <c r="G432" s="610">
        <f t="shared" si="10"/>
        <v>66.666666666666671</v>
      </c>
      <c r="H432" s="841" t="s">
        <v>42</v>
      </c>
      <c r="I432" s="260" t="s">
        <v>18</v>
      </c>
      <c r="J432" s="312" t="s">
        <v>619</v>
      </c>
      <c r="K432" s="259" t="s">
        <v>74</v>
      </c>
      <c r="L432" s="259" t="s">
        <v>63</v>
      </c>
      <c r="M432" s="212"/>
      <c r="N432" s="214"/>
    </row>
    <row r="433" spans="1:14" ht="15.75" thickBot="1" x14ac:dyDescent="0.3">
      <c r="A433" s="634">
        <v>44165</v>
      </c>
      <c r="B433" s="605" t="s">
        <v>539</v>
      </c>
      <c r="C433" s="605" t="s">
        <v>535</v>
      </c>
      <c r="D433" s="605" t="s">
        <v>536</v>
      </c>
      <c r="E433" s="785">
        <v>10000</v>
      </c>
      <c r="F433" s="231">
        <v>3675</v>
      </c>
      <c r="G433" s="610">
        <f t="shared" si="10"/>
        <v>2.7210884353741496</v>
      </c>
      <c r="H433" s="841" t="s">
        <v>42</v>
      </c>
      <c r="I433" s="260" t="s">
        <v>18</v>
      </c>
      <c r="J433" s="312" t="s">
        <v>620</v>
      </c>
      <c r="K433" s="259" t="s">
        <v>74</v>
      </c>
      <c r="L433" s="259" t="s">
        <v>63</v>
      </c>
      <c r="M433" s="212"/>
      <c r="N433" s="214"/>
    </row>
    <row r="434" spans="1:14" ht="15.75" thickBot="1" x14ac:dyDescent="0.3">
      <c r="A434" s="227"/>
      <c r="B434" s="220"/>
      <c r="C434" s="220"/>
      <c r="D434" s="239"/>
      <c r="E434" s="876">
        <f>SUM(E3:E433)</f>
        <v>27567125.899999999</v>
      </c>
      <c r="F434" s="877"/>
      <c r="G434" s="878">
        <f>SUM(G3:G433)</f>
        <v>7510.3310838878433</v>
      </c>
      <c r="H434" s="581"/>
      <c r="I434" s="278"/>
      <c r="J434" s="312"/>
      <c r="K434" s="646"/>
      <c r="L434" s="273"/>
      <c r="M434" s="212"/>
      <c r="N434" s="214"/>
    </row>
    <row r="435" spans="1:14" x14ac:dyDescent="0.25">
      <c r="A435" s="227"/>
      <c r="B435" s="26"/>
      <c r="C435" s="26"/>
      <c r="D435" s="26"/>
      <c r="E435" s="874"/>
      <c r="F435" s="277"/>
      <c r="G435" s="875"/>
      <c r="H435" s="595"/>
      <c r="I435" s="278"/>
      <c r="J435" s="312"/>
      <c r="K435" s="646"/>
      <c r="L435" s="273"/>
      <c r="M435" s="212"/>
      <c r="N435" s="214"/>
    </row>
    <row r="436" spans="1:14" x14ac:dyDescent="0.25">
      <c r="A436" s="227"/>
      <c r="B436" s="26"/>
      <c r="C436" s="26"/>
      <c r="D436" s="26"/>
      <c r="E436" s="367"/>
      <c r="F436" s="231"/>
      <c r="G436" s="572"/>
      <c r="H436" s="868"/>
      <c r="I436" s="278"/>
      <c r="J436" s="312"/>
      <c r="K436" s="646"/>
      <c r="L436" s="273"/>
      <c r="M436" s="212"/>
      <c r="N436" s="214"/>
    </row>
    <row r="437" spans="1:14" x14ac:dyDescent="0.25">
      <c r="A437" s="221"/>
      <c r="B437" s="222"/>
      <c r="C437" s="222"/>
      <c r="D437" s="222"/>
      <c r="E437" s="211"/>
      <c r="F437" s="869"/>
      <c r="G437" s="869"/>
      <c r="H437" s="213"/>
      <c r="I437" s="278"/>
      <c r="J437" s="212"/>
      <c r="K437" s="215"/>
      <c r="L437" s="273"/>
      <c r="M437" s="212"/>
      <c r="N437" s="214"/>
    </row>
    <row r="438" spans="1:14" x14ac:dyDescent="0.25">
      <c r="A438" s="221"/>
      <c r="B438" s="222"/>
      <c r="C438" s="222"/>
      <c r="D438" s="222"/>
      <c r="E438" s="240"/>
      <c r="F438" s="277"/>
      <c r="G438" s="591"/>
      <c r="H438" s="579"/>
      <c r="I438" s="278"/>
      <c r="J438" s="212"/>
      <c r="K438" s="215"/>
      <c r="L438" s="273"/>
      <c r="M438" s="212"/>
      <c r="N438" s="214"/>
    </row>
    <row r="439" spans="1:14" x14ac:dyDescent="0.25">
      <c r="A439" s="221"/>
      <c r="B439" s="222"/>
      <c r="C439" s="222"/>
      <c r="D439" s="222"/>
      <c r="E439" s="562"/>
      <c r="F439" s="232"/>
      <c r="G439" s="572"/>
      <c r="H439" s="213"/>
      <c r="I439" s="278"/>
      <c r="J439" s="212"/>
      <c r="K439" s="212"/>
      <c r="L439" s="212"/>
      <c r="M439" s="212"/>
      <c r="N439" s="214"/>
    </row>
    <row r="440" spans="1:14" x14ac:dyDescent="0.25">
      <c r="A440" s="221"/>
      <c r="B440" s="222"/>
      <c r="C440" s="222"/>
      <c r="D440" s="307"/>
      <c r="E440" s="562"/>
      <c r="F440" s="575"/>
      <c r="G440" s="576"/>
      <c r="H440" s="213"/>
      <c r="I440" s="212"/>
      <c r="J440" s="212"/>
      <c r="K440" s="212"/>
      <c r="L440" s="212"/>
      <c r="M440" s="212"/>
      <c r="N440" s="214"/>
    </row>
    <row r="441" spans="1:14" x14ac:dyDescent="0.25">
      <c r="A441" s="310"/>
      <c r="B441" s="215"/>
      <c r="C441" s="215"/>
      <c r="D441" s="585"/>
      <c r="E441" s="235"/>
      <c r="F441" s="575"/>
      <c r="G441" s="576"/>
      <c r="H441" s="213"/>
      <c r="I441" s="212"/>
      <c r="J441" s="212"/>
      <c r="K441" s="212"/>
      <c r="L441" s="212"/>
      <c r="M441" s="212"/>
      <c r="N441" s="214"/>
    </row>
    <row r="442" spans="1:14" x14ac:dyDescent="0.25">
      <c r="A442" s="474"/>
      <c r="B442" s="26"/>
      <c r="C442" s="26"/>
      <c r="D442" s="26"/>
      <c r="E442" s="235"/>
      <c r="F442" s="575"/>
      <c r="G442" s="576"/>
      <c r="H442" s="213"/>
      <c r="I442" s="212"/>
      <c r="J442" s="212"/>
      <c r="K442" s="212"/>
      <c r="L442" s="212"/>
      <c r="M442" s="212"/>
      <c r="N442" s="214"/>
    </row>
    <row r="443" spans="1:14" x14ac:dyDescent="0.25">
      <c r="A443" s="474"/>
      <c r="B443" s="142"/>
      <c r="C443" s="26"/>
      <c r="D443" s="26"/>
      <c r="E443" s="235"/>
      <c r="F443" s="575"/>
      <c r="G443" s="576"/>
      <c r="H443" s="213"/>
      <c r="I443" s="212"/>
      <c r="J443" s="212"/>
      <c r="K443" s="212"/>
      <c r="L443" s="212"/>
      <c r="M443" s="212"/>
      <c r="N443" s="214"/>
    </row>
    <row r="444" spans="1:14" x14ac:dyDescent="0.25">
      <c r="A444" s="474"/>
      <c r="B444" s="142"/>
      <c r="C444" s="26"/>
      <c r="D444" s="26"/>
      <c r="E444" s="235"/>
      <c r="F444" s="575"/>
      <c r="G444" s="576"/>
      <c r="H444" s="213"/>
      <c r="I444" s="212"/>
      <c r="J444" s="212"/>
      <c r="K444" s="212"/>
      <c r="L444" s="212"/>
      <c r="M444" s="212"/>
      <c r="N444" s="214"/>
    </row>
    <row r="445" spans="1:14" x14ac:dyDescent="0.25">
      <c r="A445" s="474"/>
      <c r="B445" s="586"/>
      <c r="C445" s="26"/>
      <c r="D445" s="564"/>
      <c r="E445" s="235"/>
      <c r="F445" s="575"/>
      <c r="G445" s="576"/>
      <c r="H445" s="213"/>
      <c r="I445" s="212"/>
      <c r="J445" s="212"/>
      <c r="K445" s="212"/>
      <c r="L445" s="212"/>
      <c r="M445" s="212"/>
      <c r="N445" s="214"/>
    </row>
    <row r="446" spans="1:14" x14ac:dyDescent="0.25">
      <c r="A446" s="474"/>
      <c r="B446" s="142"/>
      <c r="C446" s="26"/>
      <c r="D446" s="26"/>
      <c r="E446" s="235"/>
      <c r="F446" s="575"/>
      <c r="G446" s="576"/>
      <c r="H446" s="213"/>
      <c r="I446" s="212"/>
      <c r="J446" s="212"/>
      <c r="K446" s="212"/>
      <c r="L446" s="212"/>
      <c r="M446" s="212"/>
      <c r="N446" s="214"/>
    </row>
    <row r="447" spans="1:14" x14ac:dyDescent="0.25">
      <c r="A447" s="474"/>
      <c r="B447" s="142"/>
      <c r="C447" s="26"/>
      <c r="D447" s="26"/>
      <c r="E447" s="235"/>
      <c r="F447" s="575"/>
      <c r="G447" s="576"/>
      <c r="H447" s="213"/>
      <c r="I447" s="212"/>
      <c r="J447" s="212"/>
      <c r="K447" s="212"/>
      <c r="L447" s="212"/>
      <c r="M447" s="212"/>
      <c r="N447" s="214"/>
    </row>
    <row r="448" spans="1:14" x14ac:dyDescent="0.25">
      <c r="A448" s="474"/>
      <c r="B448" s="142"/>
      <c r="C448" s="26"/>
      <c r="D448" s="26"/>
      <c r="E448" s="235"/>
      <c r="F448" s="575"/>
      <c r="G448" s="576"/>
      <c r="H448" s="213"/>
      <c r="I448" s="212"/>
      <c r="J448" s="212"/>
      <c r="K448" s="212"/>
      <c r="L448" s="212"/>
      <c r="M448" s="212"/>
      <c r="N448" s="214"/>
    </row>
    <row r="449" spans="1:14" x14ac:dyDescent="0.25">
      <c r="A449" s="474"/>
      <c r="B449" s="142"/>
      <c r="C449" s="26"/>
      <c r="D449" s="26"/>
      <c r="E449" s="235"/>
      <c r="F449" s="575"/>
      <c r="G449" s="576"/>
      <c r="H449" s="213"/>
      <c r="I449" s="212"/>
      <c r="J449" s="212"/>
      <c r="K449" s="212"/>
      <c r="L449" s="212"/>
      <c r="M449" s="212"/>
      <c r="N449" s="214"/>
    </row>
    <row r="450" spans="1:14" x14ac:dyDescent="0.25">
      <c r="A450" s="270"/>
      <c r="B450" s="304"/>
      <c r="C450" s="304"/>
      <c r="D450" s="304"/>
      <c r="E450" s="305"/>
      <c r="F450" s="575"/>
      <c r="G450" s="576"/>
      <c r="H450" s="213"/>
      <c r="I450" s="212"/>
      <c r="J450" s="212"/>
      <c r="K450" s="212"/>
      <c r="L450" s="212"/>
      <c r="M450" s="212"/>
      <c r="N450" s="214"/>
    </row>
    <row r="451" spans="1:14" x14ac:dyDescent="0.25">
      <c r="A451" s="48"/>
      <c r="B451" s="206"/>
      <c r="C451" s="206"/>
      <c r="D451" s="206"/>
      <c r="E451" s="306"/>
      <c r="F451" s="575"/>
      <c r="G451" s="576"/>
      <c r="H451" s="213"/>
      <c r="I451" s="212"/>
      <c r="J451" s="212"/>
      <c r="K451" s="212"/>
      <c r="L451" s="212"/>
      <c r="M451" s="212"/>
      <c r="N451" s="214"/>
    </row>
    <row r="452" spans="1:14" x14ac:dyDescent="0.25">
      <c r="A452" s="270"/>
      <c r="B452" s="304"/>
      <c r="C452" s="304"/>
      <c r="D452" s="304"/>
      <c r="E452" s="306"/>
      <c r="F452" s="575"/>
      <c r="G452" s="576"/>
      <c r="H452" s="213"/>
      <c r="I452" s="212"/>
      <c r="J452" s="212"/>
      <c r="K452" s="212"/>
      <c r="L452" s="212"/>
      <c r="M452" s="212"/>
      <c r="N452" s="214"/>
    </row>
    <row r="453" spans="1:14" x14ac:dyDescent="0.25">
      <c r="A453" s="48"/>
      <c r="B453" s="206"/>
      <c r="C453" s="206"/>
      <c r="D453" s="206"/>
      <c r="E453" s="306"/>
      <c r="F453" s="575"/>
      <c r="G453" s="576"/>
      <c r="H453" s="213"/>
      <c r="I453" s="212"/>
      <c r="J453" s="212"/>
      <c r="K453" s="212"/>
      <c r="L453" s="212"/>
      <c r="M453" s="212"/>
      <c r="N453" s="214"/>
    </row>
    <row r="454" spans="1:14" x14ac:dyDescent="0.25">
      <c r="A454" s="51"/>
      <c r="B454" s="26"/>
      <c r="C454" s="26"/>
      <c r="D454" s="252"/>
      <c r="E454" s="495"/>
      <c r="F454" s="575"/>
      <c r="G454" s="576"/>
      <c r="H454" s="213"/>
      <c r="I454" s="212"/>
      <c r="J454" s="212"/>
      <c r="K454" s="212"/>
      <c r="L454" s="212"/>
      <c r="M454" s="212"/>
      <c r="N454" s="214"/>
    </row>
    <row r="455" spans="1:14" x14ac:dyDescent="0.25">
      <c r="A455" s="51"/>
      <c r="B455" s="26"/>
      <c r="C455" s="26"/>
      <c r="D455" s="252"/>
      <c r="E455" s="526"/>
      <c r="F455" s="575"/>
      <c r="G455" s="576"/>
      <c r="H455" s="213"/>
      <c r="I455" s="212"/>
      <c r="J455" s="212"/>
      <c r="K455" s="212"/>
      <c r="L455" s="212"/>
      <c r="M455" s="212"/>
      <c r="N455" s="214"/>
    </row>
    <row r="456" spans="1:14" x14ac:dyDescent="0.25">
      <c r="A456" s="51"/>
      <c r="B456" s="26"/>
      <c r="C456" s="26"/>
      <c r="D456" s="252"/>
      <c r="E456" s="480"/>
      <c r="F456" s="575"/>
      <c r="G456" s="576"/>
      <c r="H456" s="213"/>
      <c r="I456" s="212"/>
      <c r="J456" s="212"/>
      <c r="K456" s="212"/>
      <c r="L456" s="212"/>
      <c r="M456" s="212"/>
      <c r="N456" s="214"/>
    </row>
    <row r="457" spans="1:14" x14ac:dyDescent="0.25">
      <c r="A457" s="51"/>
      <c r="B457" s="26"/>
      <c r="C457" s="26"/>
      <c r="D457" s="252"/>
      <c r="E457" s="506"/>
      <c r="F457" s="575"/>
      <c r="G457" s="576"/>
      <c r="H457" s="213"/>
      <c r="I457" s="212"/>
      <c r="J457" s="212"/>
      <c r="K457" s="212"/>
      <c r="L457" s="212"/>
      <c r="M457" s="212"/>
      <c r="N457" s="214"/>
    </row>
    <row r="458" spans="1:14" x14ac:dyDescent="0.25">
      <c r="A458" s="338"/>
      <c r="B458" s="312"/>
      <c r="C458" s="312"/>
      <c r="D458" s="500"/>
      <c r="E458" s="231"/>
      <c r="F458" s="575"/>
      <c r="G458" s="576"/>
      <c r="H458" s="213"/>
      <c r="I458" s="212"/>
      <c r="J458" s="212"/>
      <c r="K458" s="212"/>
      <c r="L458" s="212"/>
      <c r="M458" s="212"/>
      <c r="N458" s="214"/>
    </row>
    <row r="459" spans="1:14" x14ac:dyDescent="0.25">
      <c r="A459" s="264"/>
      <c r="B459" s="222"/>
      <c r="C459" s="222"/>
      <c r="D459" s="307"/>
      <c r="E459" s="211"/>
      <c r="F459" s="575"/>
      <c r="G459" s="576"/>
      <c r="H459" s="213"/>
      <c r="I459" s="212"/>
      <c r="J459" s="212"/>
      <c r="K459" s="212"/>
      <c r="L459" s="212"/>
      <c r="M459" s="212"/>
      <c r="N459" s="214"/>
    </row>
    <row r="460" spans="1:14" x14ac:dyDescent="0.25">
      <c r="A460" s="221"/>
      <c r="B460" s="222"/>
      <c r="C460" s="265"/>
      <c r="D460" s="359"/>
      <c r="E460" s="232"/>
      <c r="F460" s="575"/>
      <c r="G460" s="576"/>
      <c r="H460" s="213"/>
      <c r="I460" s="212"/>
      <c r="J460" s="212"/>
      <c r="K460" s="212"/>
      <c r="L460" s="212"/>
      <c r="M460" s="212"/>
      <c r="N460" s="214"/>
    </row>
    <row r="461" spans="1:14" ht="15.75" thickBot="1" x14ac:dyDescent="0.3">
      <c r="A461" s="221"/>
      <c r="B461" s="222"/>
      <c r="C461" s="265"/>
      <c r="D461" s="359"/>
      <c r="E461" s="231"/>
      <c r="F461" s="575"/>
      <c r="G461" s="576"/>
      <c r="H461" s="213"/>
      <c r="I461" s="212"/>
      <c r="J461" s="212"/>
      <c r="K461" s="212"/>
      <c r="L461" s="212"/>
      <c r="M461" s="212"/>
      <c r="N461" s="214"/>
    </row>
    <row r="462" spans="1:14" ht="15.75" thickBot="1" x14ac:dyDescent="0.3">
      <c r="A462" s="310"/>
      <c r="B462" s="212"/>
      <c r="C462" s="212"/>
      <c r="D462" s="578"/>
      <c r="E462" s="580"/>
      <c r="F462" s="575"/>
      <c r="G462" s="576"/>
      <c r="H462" s="213"/>
      <c r="I462" s="212"/>
      <c r="J462" s="212"/>
      <c r="K462" s="212"/>
      <c r="L462" s="212"/>
    </row>
    <row r="463" spans="1:14" x14ac:dyDescent="0.25">
      <c r="A463" s="310"/>
      <c r="B463" s="212"/>
      <c r="C463" s="212"/>
      <c r="D463" s="213"/>
      <c r="E463" s="579"/>
      <c r="F463" s="575"/>
      <c r="G463" s="576"/>
      <c r="H463" s="213"/>
      <c r="I463" s="212"/>
      <c r="J463" s="212"/>
      <c r="K463" s="212"/>
      <c r="L463" s="212"/>
    </row>
    <row r="464" spans="1:14" x14ac:dyDescent="0.25">
      <c r="A464" s="310"/>
      <c r="B464" s="212"/>
      <c r="C464" s="212"/>
      <c r="D464" s="213"/>
      <c r="E464" s="213"/>
      <c r="F464" s="575"/>
      <c r="G464" s="576"/>
      <c r="H464" s="213"/>
      <c r="I464" s="212"/>
      <c r="J464" s="212"/>
      <c r="K464" s="212"/>
      <c r="L464" s="212"/>
    </row>
    <row r="465" spans="1:12" x14ac:dyDescent="0.25">
      <c r="A465" s="310"/>
      <c r="B465" s="212"/>
      <c r="C465" s="212"/>
      <c r="D465" s="213"/>
      <c r="E465" s="213"/>
      <c r="F465" s="575"/>
      <c r="G465" s="576"/>
      <c r="H465" s="213"/>
      <c r="I465" s="212"/>
      <c r="J465" s="212"/>
      <c r="K465" s="212"/>
      <c r="L465" s="212"/>
    </row>
    <row r="466" spans="1:12" x14ac:dyDescent="0.25">
      <c r="A466" s="310"/>
      <c r="B466" s="212"/>
      <c r="C466" s="212"/>
      <c r="D466" s="213"/>
      <c r="E466" s="213"/>
      <c r="F466" s="575"/>
      <c r="G466" s="576"/>
      <c r="H466" s="213"/>
      <c r="I466" s="212"/>
      <c r="J466" s="212"/>
      <c r="K466" s="212"/>
      <c r="L466" s="212"/>
    </row>
    <row r="467" spans="1:12" x14ac:dyDescent="0.25">
      <c r="A467" s="310"/>
      <c r="B467" s="212"/>
      <c r="C467" s="212"/>
      <c r="D467" s="213"/>
      <c r="E467" s="213"/>
      <c r="F467" s="575"/>
      <c r="G467" s="576"/>
      <c r="H467" s="213"/>
      <c r="I467" s="212"/>
      <c r="J467" s="212"/>
      <c r="K467" s="212"/>
      <c r="L467" s="212"/>
    </row>
    <row r="468" spans="1:12" x14ac:dyDescent="0.25">
      <c r="A468" s="310"/>
      <c r="B468" s="212"/>
      <c r="C468" s="212"/>
      <c r="D468" s="213"/>
      <c r="E468" s="213"/>
      <c r="F468" s="575"/>
      <c r="G468" s="576"/>
      <c r="H468" s="213"/>
      <c r="I468" s="212"/>
      <c r="J468" s="212"/>
      <c r="K468" s="212"/>
      <c r="L468" s="212"/>
    </row>
    <row r="469" spans="1:12" x14ac:dyDescent="0.25">
      <c r="A469" s="310"/>
      <c r="B469" s="212"/>
      <c r="C469" s="212"/>
      <c r="D469" s="213"/>
      <c r="E469" s="213"/>
      <c r="F469" s="575"/>
      <c r="G469" s="576"/>
      <c r="H469" s="213"/>
      <c r="I469" s="212"/>
      <c r="J469" s="212"/>
      <c r="K469" s="212"/>
      <c r="L469" s="212"/>
    </row>
    <row r="470" spans="1:12" x14ac:dyDescent="0.25">
      <c r="A470" s="310"/>
      <c r="B470" s="212"/>
      <c r="C470" s="212"/>
      <c r="D470" s="213"/>
      <c r="E470" s="213"/>
    </row>
    <row r="471" spans="1:12" x14ac:dyDescent="0.25">
      <c r="A471" s="310"/>
      <c r="B471" s="212"/>
      <c r="C471" s="212"/>
      <c r="D471" s="213"/>
      <c r="E471" s="213"/>
    </row>
    <row r="472" spans="1:12" x14ac:dyDescent="0.25">
      <c r="A472" s="310"/>
      <c r="B472" s="212"/>
      <c r="C472" s="212"/>
      <c r="D472" s="213"/>
      <c r="E472" s="213"/>
    </row>
    <row r="473" spans="1:12" x14ac:dyDescent="0.25">
      <c r="A473" s="310"/>
      <c r="B473" s="212"/>
      <c r="C473" s="212"/>
      <c r="D473" s="213"/>
      <c r="E473" s="213"/>
    </row>
    <row r="474" spans="1:12" x14ac:dyDescent="0.25">
      <c r="A474" s="310"/>
      <c r="B474" s="212"/>
      <c r="C474" s="212"/>
      <c r="D474" s="213"/>
      <c r="E474" s="213"/>
    </row>
    <row r="475" spans="1:12" x14ac:dyDescent="0.25">
      <c r="A475" s="310"/>
      <c r="B475" s="212"/>
      <c r="C475" s="212"/>
      <c r="D475" s="213"/>
      <c r="E475" s="213"/>
    </row>
    <row r="476" spans="1:12" x14ac:dyDescent="0.25">
      <c r="A476" s="310"/>
      <c r="B476" s="212"/>
      <c r="C476" s="212"/>
      <c r="D476" s="213"/>
      <c r="E476" s="213"/>
    </row>
    <row r="477" spans="1:12" x14ac:dyDescent="0.25">
      <c r="A477" s="310"/>
      <c r="B477" s="212"/>
      <c r="C477" s="212"/>
      <c r="D477" s="213"/>
      <c r="E477" s="213"/>
    </row>
    <row r="478" spans="1:12" x14ac:dyDescent="0.25">
      <c r="A478" s="310"/>
      <c r="B478" s="212"/>
      <c r="C478" s="212"/>
      <c r="D478" s="213"/>
      <c r="E478" s="213"/>
    </row>
    <row r="479" spans="1:12" x14ac:dyDescent="0.25">
      <c r="A479" s="310"/>
      <c r="B479" s="212"/>
      <c r="C479" s="212"/>
      <c r="D479" s="213"/>
      <c r="E479" s="213"/>
    </row>
    <row r="480" spans="1:12" x14ac:dyDescent="0.25">
      <c r="A480" s="310"/>
      <c r="B480" s="212"/>
      <c r="C480" s="212"/>
      <c r="D480" s="213"/>
      <c r="E480" s="213"/>
    </row>
    <row r="481" spans="1:5" x14ac:dyDescent="0.25">
      <c r="A481" s="310"/>
      <c r="B481" s="212"/>
      <c r="C481" s="212"/>
      <c r="D481" s="213"/>
      <c r="E481" s="213"/>
    </row>
    <row r="482" spans="1:5" x14ac:dyDescent="0.25">
      <c r="A482" s="310"/>
      <c r="B482" s="212"/>
      <c r="C482" s="212"/>
      <c r="D482" s="213"/>
      <c r="E482" s="213"/>
    </row>
    <row r="483" spans="1:5" x14ac:dyDescent="0.25">
      <c r="A483" s="310"/>
      <c r="B483" s="212"/>
      <c r="C483" s="212"/>
      <c r="D483" s="213"/>
      <c r="E483" s="213"/>
    </row>
    <row r="484" spans="1:5" x14ac:dyDescent="0.25">
      <c r="A484" s="310"/>
      <c r="B484" s="212"/>
      <c r="C484" s="212"/>
      <c r="D484" s="213"/>
      <c r="E484" s="213"/>
    </row>
    <row r="485" spans="1:5" x14ac:dyDescent="0.25">
      <c r="A485" s="310"/>
      <c r="B485" s="212"/>
      <c r="C485" s="212"/>
      <c r="D485" s="213"/>
      <c r="E485" s="213"/>
    </row>
    <row r="486" spans="1:5" x14ac:dyDescent="0.25">
      <c r="A486" s="310"/>
      <c r="B486" s="212"/>
      <c r="C486" s="212"/>
      <c r="D486" s="213"/>
      <c r="E486" s="213"/>
    </row>
    <row r="487" spans="1:5" x14ac:dyDescent="0.25">
      <c r="A487" s="310"/>
      <c r="B487" s="212"/>
      <c r="C487" s="212"/>
      <c r="D487" s="213"/>
      <c r="E487" s="213"/>
    </row>
    <row r="488" spans="1:5" x14ac:dyDescent="0.25">
      <c r="A488" s="310"/>
      <c r="B488" s="212"/>
      <c r="C488" s="212"/>
      <c r="D488" s="213"/>
      <c r="E488" s="213"/>
    </row>
    <row r="489" spans="1:5" x14ac:dyDescent="0.25">
      <c r="A489" s="310"/>
      <c r="B489" s="212"/>
      <c r="C489" s="212"/>
      <c r="D489" s="213"/>
      <c r="E489" s="213"/>
    </row>
    <row r="490" spans="1:5" x14ac:dyDescent="0.25">
      <c r="A490" s="310"/>
      <c r="B490" s="212"/>
      <c r="C490" s="212"/>
      <c r="D490" s="213"/>
      <c r="E490" s="213"/>
    </row>
    <row r="491" spans="1:5" x14ac:dyDescent="0.25">
      <c r="A491" s="310"/>
      <c r="B491" s="212"/>
      <c r="C491" s="212"/>
      <c r="D491" s="213"/>
      <c r="E491" s="213"/>
    </row>
    <row r="492" spans="1:5" x14ac:dyDescent="0.25">
      <c r="A492" s="310"/>
      <c r="B492" s="212"/>
      <c r="C492" s="212"/>
      <c r="D492" s="213"/>
      <c r="E492" s="213"/>
    </row>
    <row r="493" spans="1:5" x14ac:dyDescent="0.25">
      <c r="A493" s="310"/>
      <c r="B493" s="212"/>
      <c r="C493" s="212"/>
      <c r="D493" s="213"/>
      <c r="E493" s="213"/>
    </row>
    <row r="494" spans="1:5" x14ac:dyDescent="0.25">
      <c r="A494" s="310"/>
      <c r="B494" s="212"/>
      <c r="C494" s="212"/>
      <c r="D494" s="213"/>
      <c r="E494" s="213"/>
    </row>
    <row r="495" spans="1:5" x14ac:dyDescent="0.25">
      <c r="A495" s="310"/>
      <c r="B495" s="212"/>
      <c r="C495" s="212"/>
      <c r="D495" s="213"/>
      <c r="E495" s="213"/>
    </row>
    <row r="496" spans="1:5" x14ac:dyDescent="0.25">
      <c r="A496" s="310"/>
      <c r="B496" s="212"/>
      <c r="C496" s="212"/>
      <c r="D496" s="213"/>
      <c r="E496" s="213"/>
    </row>
  </sheetData>
  <autoFilter ref="A2:N434" xr:uid="{054DBF2A-E171-4D10-92B7-BAFE9BC059E0}"/>
  <sortState ref="A41:N43">
    <sortCondition ref="A2"/>
  </sortState>
  <mergeCells count="1">
    <mergeCell ref="A1:N1"/>
  </mergeCells>
  <hyperlinks>
    <hyperlink ref="B82" r:id="rId1" xr:uid="{0652566F-2CB5-455A-9DF0-85B244E5FB1D}"/>
  </hyperlinks>
  <pageMargins left="0.7" right="0.7" top="0.75" bottom="0.75" header="0.3" footer="0.3"/>
  <pageSetup paperSize="9" scale="85" orientation="portrait" horizontalDpi="4294967293"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045C-6133-45C2-A4F4-56BBFBC841F6}">
  <dimension ref="A3:D13"/>
  <sheetViews>
    <sheetView workbookViewId="0">
      <selection activeCell="G16" sqref="G16"/>
    </sheetView>
  </sheetViews>
  <sheetFormatPr defaultRowHeight="15" x14ac:dyDescent="0.25"/>
  <cols>
    <col min="1" max="1" width="13.140625" bestFit="1" customWidth="1"/>
    <col min="2" max="2" width="36.5703125" bestFit="1" customWidth="1"/>
    <col min="3" max="3" width="15.85546875" bestFit="1" customWidth="1"/>
    <col min="4" max="4" width="19.7109375" customWidth="1"/>
  </cols>
  <sheetData>
    <row r="3" spans="1:4" x14ac:dyDescent="0.25">
      <c r="A3" s="587" t="s">
        <v>130</v>
      </c>
      <c r="B3" t="s">
        <v>133</v>
      </c>
      <c r="C3" t="s">
        <v>134</v>
      </c>
    </row>
    <row r="4" spans="1:4" x14ac:dyDescent="0.25">
      <c r="A4" s="299" t="s">
        <v>51</v>
      </c>
      <c r="B4" s="893"/>
      <c r="C4" s="893">
        <v>1585000</v>
      </c>
      <c r="D4" s="503"/>
    </row>
    <row r="5" spans="1:4" x14ac:dyDescent="0.25">
      <c r="A5" s="299" t="s">
        <v>78</v>
      </c>
      <c r="B5" s="893">
        <v>525000</v>
      </c>
      <c r="C5" s="893"/>
      <c r="D5" s="503">
        <f>GETPIVOTDATA("Sum of spent in national currency (Ugx)",$A$3,"Name","Airtime")-GETPIVOTDATA("Sum of Received",$A$3,"Name","Airtime")</f>
        <v>525000</v>
      </c>
    </row>
    <row r="6" spans="1:4" x14ac:dyDescent="0.25">
      <c r="A6" s="299" t="s">
        <v>54</v>
      </c>
      <c r="B6" s="893">
        <v>1567000</v>
      </c>
      <c r="C6" s="893">
        <v>15000</v>
      </c>
      <c r="D6" s="503">
        <f>GETPIVOTDATA("Sum of spent in national currency (Ugx)",$A$3,"Name","Augustus")-GETPIVOTDATA("Sum of Received",$A$3,"Name","Augustus")</f>
        <v>1552000</v>
      </c>
    </row>
    <row r="7" spans="1:4" x14ac:dyDescent="0.25">
      <c r="A7" s="299" t="s">
        <v>71</v>
      </c>
      <c r="B7" s="893">
        <v>1165000</v>
      </c>
      <c r="C7" s="893">
        <v>95000</v>
      </c>
      <c r="D7" s="503">
        <f>GETPIVOTDATA("Sum of spent in national currency (Ugx)",$A$3,"Name","i45")-GETPIVOTDATA("Sum of Received",$A$3,"Name","i45")</f>
        <v>1070000</v>
      </c>
    </row>
    <row r="8" spans="1:4" x14ac:dyDescent="0.25">
      <c r="A8" s="299" t="s">
        <v>72</v>
      </c>
      <c r="B8" s="893">
        <v>1529000</v>
      </c>
      <c r="C8" s="893">
        <v>55500</v>
      </c>
      <c r="D8" s="503">
        <f>GETPIVOTDATA("Sum of spent in national currency (Ugx)",$A$3,"Name","i67")-GETPIVOTDATA("Sum of Received",$A$3,"Name","i67")</f>
        <v>1473500</v>
      </c>
    </row>
    <row r="9" spans="1:4" x14ac:dyDescent="0.25">
      <c r="A9" s="299" t="s">
        <v>42</v>
      </c>
      <c r="B9" s="893">
        <v>2339500</v>
      </c>
      <c r="C9" s="893">
        <v>19000</v>
      </c>
      <c r="D9" s="503">
        <f>GETPIVOTDATA("Sum of spent in national currency (Ugx)",$A$3,"Name","Lydia")-GETPIVOTDATA("Sum of Received",$A$3,"Name","Lydia")</f>
        <v>2320500</v>
      </c>
    </row>
    <row r="10" spans="1:4" x14ac:dyDescent="0.25">
      <c r="A10" s="299" t="s">
        <v>105</v>
      </c>
      <c r="B10" s="893">
        <v>110000</v>
      </c>
      <c r="C10" s="893">
        <v>30500</v>
      </c>
      <c r="D10" s="503">
        <f>GETPIVOTDATA("Sum of spent in national currency (Ugx)",$A$3,"Name","Mary")-GETPIVOTDATA("Sum of Received",$A$3,"Name","Mary")</f>
        <v>79500</v>
      </c>
    </row>
    <row r="11" spans="1:4" x14ac:dyDescent="0.25">
      <c r="A11" s="299" t="s">
        <v>131</v>
      </c>
      <c r="B11" s="893"/>
      <c r="C11" s="893">
        <v>5860900</v>
      </c>
      <c r="D11" s="503"/>
    </row>
    <row r="12" spans="1:4" x14ac:dyDescent="0.25">
      <c r="A12" s="299" t="s">
        <v>132</v>
      </c>
      <c r="B12" s="893">
        <v>7235500</v>
      </c>
      <c r="C12" s="893">
        <v>7660900</v>
      </c>
      <c r="D12" s="503"/>
    </row>
    <row r="13" spans="1:4" x14ac:dyDescent="0.25">
      <c r="C13" s="899">
        <f>GETPIVOTDATA("Sum of Received",$A$3,"Name","Advance")+GETPIVOTDATA("Sum of Received",$A$3,"Name","Augustus")+GETPIVOTDATA("Sum of Received",$A$3,"Name","i45")+GETPIVOTDATA("Sum of Received",$A$3,"Name","i67")+GETPIVOTDATA("Sum of Received",$A$3,"Name","Lydia")+GETPIVOTDATA("Sum of Received",$A$3,"Name","Mary")</f>
        <v>1800000</v>
      </c>
      <c r="D13" s="50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8"/>
  <sheetViews>
    <sheetView workbookViewId="0">
      <pane xSplit="1" ySplit="2" topLeftCell="C124" activePane="bottomRight" state="frozen"/>
      <selection pane="topRight" activeCell="B1" sqref="B1"/>
      <selection pane="bottomLeft" activeCell="A4" sqref="A4"/>
      <selection pane="bottomRight" activeCell="C134" sqref="C134"/>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07" t="s">
        <v>182</v>
      </c>
      <c r="B1" s="907"/>
      <c r="C1" s="907"/>
      <c r="D1" s="907"/>
      <c r="E1" s="907"/>
      <c r="F1" s="907"/>
      <c r="G1" s="907"/>
      <c r="H1" s="907"/>
      <c r="I1" s="907"/>
      <c r="J1" s="907"/>
      <c r="K1" s="907"/>
      <c r="L1" s="907"/>
      <c r="M1" s="907"/>
      <c r="N1" s="907"/>
    </row>
    <row r="2" spans="1:15" s="2" customFormat="1" ht="45.75" customHeight="1" x14ac:dyDescent="0.25">
      <c r="A2" s="45" t="s">
        <v>0</v>
      </c>
      <c r="B2" s="37" t="s">
        <v>5</v>
      </c>
      <c r="C2" s="37" t="s">
        <v>10</v>
      </c>
      <c r="D2" s="38" t="s">
        <v>8</v>
      </c>
      <c r="E2" s="38" t="s">
        <v>61</v>
      </c>
      <c r="F2" s="38" t="s">
        <v>34</v>
      </c>
      <c r="G2" s="39" t="s">
        <v>41</v>
      </c>
      <c r="H2" s="39" t="s">
        <v>2</v>
      </c>
      <c r="I2" s="39" t="s">
        <v>3</v>
      </c>
      <c r="J2" s="37" t="s">
        <v>9</v>
      </c>
      <c r="K2" s="37" t="s">
        <v>1</v>
      </c>
      <c r="L2" s="37" t="s">
        <v>4</v>
      </c>
      <c r="M2" s="40" t="s">
        <v>12</v>
      </c>
      <c r="N2" s="41" t="s">
        <v>11</v>
      </c>
      <c r="O2" s="556"/>
    </row>
    <row r="3" spans="1:15" s="23" customFormat="1" x14ac:dyDescent="0.25">
      <c r="A3" s="141">
        <v>44136</v>
      </c>
      <c r="B3" s="140" t="s">
        <v>180</v>
      </c>
      <c r="C3" s="810"/>
      <c r="D3" s="810"/>
      <c r="E3" s="811"/>
      <c r="F3" s="255"/>
      <c r="G3" s="255">
        <v>672450</v>
      </c>
      <c r="H3" s="36"/>
      <c r="I3" s="634" t="s">
        <v>18</v>
      </c>
      <c r="J3" s="46"/>
      <c r="K3" s="634" t="s">
        <v>74</v>
      </c>
      <c r="L3" s="634" t="s">
        <v>63</v>
      </c>
      <c r="M3" s="48"/>
      <c r="N3" s="48"/>
      <c r="O3" s="557"/>
    </row>
    <row r="4" spans="1:15" s="23" customFormat="1" x14ac:dyDescent="0.25">
      <c r="A4" s="221">
        <v>44137</v>
      </c>
      <c r="B4" s="222" t="s">
        <v>181</v>
      </c>
      <c r="C4" s="676" t="s">
        <v>51</v>
      </c>
      <c r="D4" s="676" t="s">
        <v>53</v>
      </c>
      <c r="E4" s="697">
        <v>80000</v>
      </c>
      <c r="F4" s="211"/>
      <c r="G4" s="226">
        <f>G3-E4+F4</f>
        <v>592450</v>
      </c>
      <c r="H4" s="36" t="s">
        <v>105</v>
      </c>
      <c r="I4" s="634" t="s">
        <v>18</v>
      </c>
      <c r="J4" s="259" t="s">
        <v>158</v>
      </c>
      <c r="K4" s="634" t="s">
        <v>74</v>
      </c>
      <c r="L4" s="634" t="s">
        <v>63</v>
      </c>
      <c r="M4" s="48"/>
      <c r="N4" s="48"/>
      <c r="O4" s="557"/>
    </row>
    <row r="5" spans="1:15" s="23" customFormat="1" x14ac:dyDescent="0.25">
      <c r="A5" s="221">
        <v>44137</v>
      </c>
      <c r="B5" s="222" t="s">
        <v>181</v>
      </c>
      <c r="C5" s="676" t="s">
        <v>51</v>
      </c>
      <c r="D5" s="676" t="s">
        <v>95</v>
      </c>
      <c r="E5" s="211">
        <v>52000</v>
      </c>
      <c r="F5" s="234"/>
      <c r="G5" s="226">
        <f>G4-E5+F5</f>
        <v>540450</v>
      </c>
      <c r="H5" s="363" t="s">
        <v>72</v>
      </c>
      <c r="I5" s="634" t="s">
        <v>18</v>
      </c>
      <c r="J5" s="311" t="s">
        <v>160</v>
      </c>
      <c r="K5" s="634" t="s">
        <v>74</v>
      </c>
      <c r="L5" s="634" t="s">
        <v>63</v>
      </c>
      <c r="M5" s="364"/>
      <c r="N5" s="48"/>
      <c r="O5" s="557"/>
    </row>
    <row r="6" spans="1:15" s="23" customFormat="1" x14ac:dyDescent="0.25">
      <c r="A6" s="221">
        <v>44137</v>
      </c>
      <c r="B6" s="222" t="s">
        <v>181</v>
      </c>
      <c r="C6" s="676" t="s">
        <v>51</v>
      </c>
      <c r="D6" s="676" t="s">
        <v>95</v>
      </c>
      <c r="E6" s="240">
        <v>48000</v>
      </c>
      <c r="F6" s="234"/>
      <c r="G6" s="226">
        <f t="shared" ref="G6:G32" si="0">G5-E6+F6</f>
        <v>492450</v>
      </c>
      <c r="H6" s="449" t="s">
        <v>71</v>
      </c>
      <c r="I6" s="634" t="s">
        <v>18</v>
      </c>
      <c r="J6" s="463" t="s">
        <v>161</v>
      </c>
      <c r="K6" s="634" t="s">
        <v>74</v>
      </c>
      <c r="L6" s="634" t="s">
        <v>63</v>
      </c>
      <c r="M6" s="364"/>
      <c r="N6" s="48"/>
      <c r="O6" s="557"/>
    </row>
    <row r="7" spans="1:15" s="23" customFormat="1" x14ac:dyDescent="0.25">
      <c r="A7" s="221">
        <v>44138</v>
      </c>
      <c r="B7" s="222" t="s">
        <v>73</v>
      </c>
      <c r="C7" s="676" t="s">
        <v>51</v>
      </c>
      <c r="D7" s="676" t="s">
        <v>95</v>
      </c>
      <c r="E7" s="240"/>
      <c r="F7" s="234">
        <v>11000</v>
      </c>
      <c r="G7" s="226">
        <f t="shared" si="0"/>
        <v>503450</v>
      </c>
      <c r="H7" s="449" t="s">
        <v>72</v>
      </c>
      <c r="I7" s="634" t="s">
        <v>18</v>
      </c>
      <c r="J7" s="259"/>
      <c r="K7" s="634" t="s">
        <v>74</v>
      </c>
      <c r="L7" s="634" t="s">
        <v>63</v>
      </c>
      <c r="M7" s="269"/>
      <c r="N7" s="269"/>
      <c r="O7" s="557"/>
    </row>
    <row r="8" spans="1:15" s="23" customFormat="1" x14ac:dyDescent="0.25">
      <c r="A8" s="221">
        <v>44138</v>
      </c>
      <c r="B8" s="222" t="s">
        <v>73</v>
      </c>
      <c r="C8" s="676" t="s">
        <v>51</v>
      </c>
      <c r="D8" s="676" t="s">
        <v>95</v>
      </c>
      <c r="E8" s="240"/>
      <c r="F8" s="211">
        <v>1000</v>
      </c>
      <c r="G8" s="226">
        <f t="shared" si="0"/>
        <v>504450</v>
      </c>
      <c r="H8" s="365" t="s">
        <v>72</v>
      </c>
      <c r="I8" s="634" t="s">
        <v>18</v>
      </c>
      <c r="J8" s="311" t="s">
        <v>160</v>
      </c>
      <c r="K8" s="634" t="s">
        <v>74</v>
      </c>
      <c r="L8" s="634" t="s">
        <v>63</v>
      </c>
      <c r="M8" s="269"/>
      <c r="N8" s="269"/>
      <c r="O8" s="557"/>
    </row>
    <row r="9" spans="1:15" s="23" customFormat="1" x14ac:dyDescent="0.25">
      <c r="A9" s="221">
        <v>44138</v>
      </c>
      <c r="B9" s="222" t="s">
        <v>73</v>
      </c>
      <c r="C9" s="676" t="s">
        <v>51</v>
      </c>
      <c r="D9" s="676" t="s">
        <v>95</v>
      </c>
      <c r="E9" s="240"/>
      <c r="F9" s="240">
        <v>3000</v>
      </c>
      <c r="G9" s="226">
        <f t="shared" si="0"/>
        <v>507450</v>
      </c>
      <c r="H9" s="365" t="s">
        <v>71</v>
      </c>
      <c r="I9" s="634" t="s">
        <v>18</v>
      </c>
      <c r="J9" s="463" t="s">
        <v>161</v>
      </c>
      <c r="K9" s="634" t="s">
        <v>74</v>
      </c>
      <c r="L9" s="634" t="s">
        <v>63</v>
      </c>
      <c r="M9" s="269"/>
      <c r="N9" s="269"/>
      <c r="O9" s="557"/>
    </row>
    <row r="10" spans="1:15" s="23" customFormat="1" x14ac:dyDescent="0.25">
      <c r="A10" s="221">
        <v>44138</v>
      </c>
      <c r="B10" s="222" t="s">
        <v>181</v>
      </c>
      <c r="C10" s="676" t="s">
        <v>51</v>
      </c>
      <c r="D10" s="677" t="s">
        <v>95</v>
      </c>
      <c r="E10" s="240">
        <v>55000</v>
      </c>
      <c r="F10" s="240"/>
      <c r="G10" s="226">
        <f t="shared" si="0"/>
        <v>452450</v>
      </c>
      <c r="H10" s="365" t="s">
        <v>72</v>
      </c>
      <c r="I10" s="634" t="s">
        <v>18</v>
      </c>
      <c r="J10" s="345" t="s">
        <v>162</v>
      </c>
      <c r="K10" s="634" t="s">
        <v>74</v>
      </c>
      <c r="L10" s="634" t="s">
        <v>63</v>
      </c>
      <c r="M10" s="269"/>
      <c r="N10" s="269"/>
      <c r="O10" s="557"/>
    </row>
    <row r="11" spans="1:15" s="23" customFormat="1" x14ac:dyDescent="0.25">
      <c r="A11" s="221">
        <v>44138</v>
      </c>
      <c r="B11" s="265" t="s">
        <v>181</v>
      </c>
      <c r="C11" s="673" t="s">
        <v>51</v>
      </c>
      <c r="D11" s="674" t="s">
        <v>95</v>
      </c>
      <c r="E11" s="511">
        <v>54000</v>
      </c>
      <c r="F11" s="232"/>
      <c r="G11" s="226">
        <f t="shared" si="0"/>
        <v>398450</v>
      </c>
      <c r="H11" s="706" t="s">
        <v>71</v>
      </c>
      <c r="I11" s="634" t="s">
        <v>18</v>
      </c>
      <c r="J11" s="463" t="s">
        <v>163</v>
      </c>
      <c r="K11" s="634" t="s">
        <v>74</v>
      </c>
      <c r="L11" s="634" t="s">
        <v>63</v>
      </c>
      <c r="M11" s="269"/>
      <c r="N11" s="269"/>
      <c r="O11" s="557"/>
    </row>
    <row r="12" spans="1:15" s="23" customFormat="1" x14ac:dyDescent="0.25">
      <c r="A12" s="221">
        <v>44138</v>
      </c>
      <c r="B12" s="222" t="s">
        <v>148</v>
      </c>
      <c r="C12" s="676" t="s">
        <v>99</v>
      </c>
      <c r="D12" s="677" t="s">
        <v>97</v>
      </c>
      <c r="E12" s="225">
        <v>35000</v>
      </c>
      <c r="F12" s="211"/>
      <c r="G12" s="226">
        <f t="shared" si="0"/>
        <v>363450</v>
      </c>
      <c r="H12" s="365" t="s">
        <v>42</v>
      </c>
      <c r="I12" s="634" t="s">
        <v>18</v>
      </c>
      <c r="J12" s="360" t="s">
        <v>164</v>
      </c>
      <c r="K12" s="634" t="s">
        <v>74</v>
      </c>
      <c r="L12" s="634" t="s">
        <v>63</v>
      </c>
      <c r="M12" s="269"/>
      <c r="N12" s="269"/>
      <c r="O12" s="557"/>
    </row>
    <row r="13" spans="1:15" s="23" customFormat="1" x14ac:dyDescent="0.25">
      <c r="A13" s="221">
        <v>44138</v>
      </c>
      <c r="B13" s="222" t="s">
        <v>149</v>
      </c>
      <c r="C13" s="676" t="s">
        <v>96</v>
      </c>
      <c r="D13" s="677" t="s">
        <v>97</v>
      </c>
      <c r="E13" s="225">
        <v>50000</v>
      </c>
      <c r="F13" s="211"/>
      <c r="G13" s="226">
        <f t="shared" si="0"/>
        <v>313450</v>
      </c>
      <c r="H13" s="365" t="s">
        <v>42</v>
      </c>
      <c r="I13" s="634" t="s">
        <v>18</v>
      </c>
      <c r="J13" s="360" t="s">
        <v>165</v>
      </c>
      <c r="K13" s="634" t="s">
        <v>74</v>
      </c>
      <c r="L13" s="634" t="s">
        <v>63</v>
      </c>
      <c r="M13" s="269"/>
      <c r="N13" s="269"/>
      <c r="O13" s="557"/>
    </row>
    <row r="14" spans="1:15" x14ac:dyDescent="0.25">
      <c r="A14" s="221">
        <v>44138</v>
      </c>
      <c r="B14" s="222" t="s">
        <v>181</v>
      </c>
      <c r="C14" s="676" t="s">
        <v>51</v>
      </c>
      <c r="D14" s="677" t="s">
        <v>14</v>
      </c>
      <c r="E14" s="225">
        <v>33000</v>
      </c>
      <c r="F14" s="211"/>
      <c r="G14" s="226">
        <f t="shared" si="0"/>
        <v>280450</v>
      </c>
      <c r="H14" s="365" t="s">
        <v>42</v>
      </c>
      <c r="I14" s="634" t="s">
        <v>18</v>
      </c>
      <c r="J14" s="360" t="s">
        <v>166</v>
      </c>
      <c r="K14" s="634" t="s">
        <v>74</v>
      </c>
      <c r="L14" s="634" t="s">
        <v>63</v>
      </c>
      <c r="M14" s="42"/>
      <c r="N14" s="42"/>
      <c r="O14" s="558"/>
    </row>
    <row r="15" spans="1:15" x14ac:dyDescent="0.25">
      <c r="A15" s="221">
        <v>44138</v>
      </c>
      <c r="B15" s="222" t="s">
        <v>78</v>
      </c>
      <c r="C15" s="676" t="s">
        <v>51</v>
      </c>
      <c r="D15" s="368" t="s">
        <v>14</v>
      </c>
      <c r="E15" s="232">
        <v>120000</v>
      </c>
      <c r="F15" s="232"/>
      <c r="G15" s="226">
        <f t="shared" si="0"/>
        <v>160450</v>
      </c>
      <c r="H15" s="365" t="s">
        <v>78</v>
      </c>
      <c r="I15" s="634" t="s">
        <v>18</v>
      </c>
      <c r="J15" s="259" t="s">
        <v>167</v>
      </c>
      <c r="K15" s="634" t="s">
        <v>74</v>
      </c>
      <c r="L15" s="634" t="s">
        <v>63</v>
      </c>
      <c r="M15" s="42"/>
      <c r="N15" s="42"/>
      <c r="O15" s="558"/>
    </row>
    <row r="16" spans="1:15" ht="30" x14ac:dyDescent="0.25">
      <c r="A16" s="264">
        <v>44138</v>
      </c>
      <c r="B16" s="673" t="s">
        <v>150</v>
      </c>
      <c r="C16" s="673" t="s">
        <v>127</v>
      </c>
      <c r="D16" s="673" t="s">
        <v>151</v>
      </c>
      <c r="E16" s="678">
        <v>60000</v>
      </c>
      <c r="F16" s="678"/>
      <c r="G16" s="491">
        <f t="shared" si="0"/>
        <v>100450</v>
      </c>
      <c r="H16" s="812" t="s">
        <v>42</v>
      </c>
      <c r="I16" s="695" t="s">
        <v>18</v>
      </c>
      <c r="J16" s="265" t="s">
        <v>169</v>
      </c>
      <c r="K16" s="695" t="s">
        <v>74</v>
      </c>
      <c r="L16" s="695" t="s">
        <v>63</v>
      </c>
      <c r="M16" s="42"/>
      <c r="N16" s="42"/>
      <c r="O16" s="558"/>
    </row>
    <row r="17" spans="1:15" x14ac:dyDescent="0.25">
      <c r="A17" s="221">
        <v>44138</v>
      </c>
      <c r="B17" s="676" t="s">
        <v>580</v>
      </c>
      <c r="C17" s="676" t="s">
        <v>122</v>
      </c>
      <c r="D17" s="677"/>
      <c r="E17" s="231"/>
      <c r="F17" s="231">
        <v>1848000</v>
      </c>
      <c r="G17" s="226">
        <f t="shared" si="0"/>
        <v>1948450</v>
      </c>
      <c r="H17" s="269"/>
      <c r="I17" s="634" t="s">
        <v>18</v>
      </c>
      <c r="J17" s="265" t="s">
        <v>183</v>
      </c>
      <c r="K17" s="634" t="s">
        <v>74</v>
      </c>
      <c r="L17" s="634" t="s">
        <v>63</v>
      </c>
      <c r="M17" s="42"/>
      <c r="N17" s="42"/>
      <c r="O17" s="558"/>
    </row>
    <row r="18" spans="1:15" x14ac:dyDescent="0.25">
      <c r="A18" s="221">
        <v>44138</v>
      </c>
      <c r="B18" s="676" t="s">
        <v>153</v>
      </c>
      <c r="C18" s="676" t="s">
        <v>99</v>
      </c>
      <c r="D18" s="677" t="s">
        <v>97</v>
      </c>
      <c r="E18" s="282">
        <v>320000</v>
      </c>
      <c r="F18" s="282"/>
      <c r="G18" s="226">
        <f t="shared" si="0"/>
        <v>1628450</v>
      </c>
      <c r="H18" s="707" t="s">
        <v>42</v>
      </c>
      <c r="I18" s="634" t="s">
        <v>18</v>
      </c>
      <c r="J18" s="265" t="s">
        <v>171</v>
      </c>
      <c r="K18" s="634" t="s">
        <v>74</v>
      </c>
      <c r="L18" s="634" t="s">
        <v>63</v>
      </c>
      <c r="M18" s="42"/>
      <c r="N18" s="42"/>
      <c r="O18" s="558"/>
    </row>
    <row r="19" spans="1:15" x14ac:dyDescent="0.25">
      <c r="A19" s="221">
        <v>44138</v>
      </c>
      <c r="B19" s="676" t="s">
        <v>154</v>
      </c>
      <c r="C19" s="676" t="s">
        <v>99</v>
      </c>
      <c r="D19" s="677" t="s">
        <v>97</v>
      </c>
      <c r="E19" s="675">
        <v>15000</v>
      </c>
      <c r="F19" s="294"/>
      <c r="G19" s="226">
        <f t="shared" si="0"/>
        <v>1613450</v>
      </c>
      <c r="H19" s="606" t="s">
        <v>42</v>
      </c>
      <c r="I19" s="634" t="s">
        <v>18</v>
      </c>
      <c r="J19" s="265" t="s">
        <v>172</v>
      </c>
      <c r="K19" s="634" t="s">
        <v>74</v>
      </c>
      <c r="L19" s="634" t="s">
        <v>63</v>
      </c>
      <c r="M19" s="42"/>
      <c r="N19" s="42"/>
      <c r="O19" s="558"/>
    </row>
    <row r="20" spans="1:15" x14ac:dyDescent="0.25">
      <c r="A20" s="221">
        <v>44138</v>
      </c>
      <c r="B20" s="676" t="s">
        <v>73</v>
      </c>
      <c r="C20" s="676" t="s">
        <v>51</v>
      </c>
      <c r="D20" s="677" t="s">
        <v>53</v>
      </c>
      <c r="E20" s="295"/>
      <c r="F20" s="283">
        <v>10000</v>
      </c>
      <c r="G20" s="226">
        <f t="shared" si="0"/>
        <v>1623450</v>
      </c>
      <c r="H20" s="606" t="s">
        <v>105</v>
      </c>
      <c r="I20" s="634" t="s">
        <v>18</v>
      </c>
      <c r="J20" s="360" t="s">
        <v>159</v>
      </c>
      <c r="K20" s="634" t="s">
        <v>74</v>
      </c>
      <c r="L20" s="634" t="s">
        <v>63</v>
      </c>
      <c r="M20" s="42"/>
      <c r="N20" s="42"/>
      <c r="O20" s="558"/>
    </row>
    <row r="21" spans="1:15" x14ac:dyDescent="0.25">
      <c r="A21" s="221">
        <v>44138</v>
      </c>
      <c r="B21" s="676" t="s">
        <v>73</v>
      </c>
      <c r="C21" s="676" t="s">
        <v>51</v>
      </c>
      <c r="D21" s="677" t="s">
        <v>14</v>
      </c>
      <c r="E21" s="295"/>
      <c r="F21" s="283">
        <v>6000</v>
      </c>
      <c r="G21" s="226">
        <f t="shared" si="0"/>
        <v>1629450</v>
      </c>
      <c r="H21" s="606" t="s">
        <v>42</v>
      </c>
      <c r="I21" s="634" t="s">
        <v>18</v>
      </c>
      <c r="J21" s="360" t="s">
        <v>166</v>
      </c>
      <c r="K21" s="634" t="s">
        <v>74</v>
      </c>
      <c r="L21" s="634" t="s">
        <v>63</v>
      </c>
      <c r="M21" s="42"/>
      <c r="N21" s="42"/>
      <c r="O21" s="558"/>
    </row>
    <row r="22" spans="1:15" x14ac:dyDescent="0.25">
      <c r="A22" s="221">
        <v>44139</v>
      </c>
      <c r="B22" s="676" t="s">
        <v>73</v>
      </c>
      <c r="C22" s="676" t="s">
        <v>51</v>
      </c>
      <c r="D22" s="677" t="s">
        <v>95</v>
      </c>
      <c r="E22" s="295"/>
      <c r="F22" s="283">
        <v>4000</v>
      </c>
      <c r="G22" s="226">
        <f t="shared" si="0"/>
        <v>1633450</v>
      </c>
      <c r="H22" s="606" t="s">
        <v>71</v>
      </c>
      <c r="I22" s="634" t="s">
        <v>18</v>
      </c>
      <c r="J22" s="463" t="s">
        <v>163</v>
      </c>
      <c r="K22" s="634" t="s">
        <v>74</v>
      </c>
      <c r="L22" s="634" t="s">
        <v>63</v>
      </c>
      <c r="M22" s="42"/>
      <c r="N22" s="42"/>
      <c r="O22" s="558"/>
    </row>
    <row r="23" spans="1:15" x14ac:dyDescent="0.25">
      <c r="A23" s="221">
        <v>44139</v>
      </c>
      <c r="B23" s="676" t="s">
        <v>73</v>
      </c>
      <c r="C23" s="676" t="s">
        <v>51</v>
      </c>
      <c r="D23" s="677" t="s">
        <v>95</v>
      </c>
      <c r="E23" s="295"/>
      <c r="F23" s="283">
        <v>2000</v>
      </c>
      <c r="G23" s="226">
        <f t="shared" si="0"/>
        <v>1635450</v>
      </c>
      <c r="H23" s="606" t="s">
        <v>72</v>
      </c>
      <c r="I23" s="634" t="s">
        <v>18</v>
      </c>
      <c r="J23" s="345" t="s">
        <v>162</v>
      </c>
      <c r="K23" s="634" t="s">
        <v>74</v>
      </c>
      <c r="L23" s="634" t="s">
        <v>63</v>
      </c>
      <c r="M23" s="42"/>
      <c r="N23" s="42"/>
      <c r="O23" s="558"/>
    </row>
    <row r="24" spans="1:15" x14ac:dyDescent="0.25">
      <c r="A24" s="221">
        <v>44139</v>
      </c>
      <c r="B24" s="676" t="s">
        <v>181</v>
      </c>
      <c r="C24" s="676" t="s">
        <v>51</v>
      </c>
      <c r="D24" s="677" t="s">
        <v>95</v>
      </c>
      <c r="E24" s="295">
        <v>48000</v>
      </c>
      <c r="F24" s="283"/>
      <c r="G24" s="226">
        <f t="shared" si="0"/>
        <v>1587450</v>
      </c>
      <c r="H24" s="606" t="s">
        <v>71</v>
      </c>
      <c r="I24" s="634" t="s">
        <v>18</v>
      </c>
      <c r="J24" s="463" t="s">
        <v>173</v>
      </c>
      <c r="K24" s="634" t="s">
        <v>74</v>
      </c>
      <c r="L24" s="634" t="s">
        <v>63</v>
      </c>
      <c r="M24" s="42"/>
      <c r="N24" s="42"/>
      <c r="O24" s="558"/>
    </row>
    <row r="25" spans="1:15" x14ac:dyDescent="0.25">
      <c r="A25" s="221">
        <v>44139</v>
      </c>
      <c r="B25" s="676" t="s">
        <v>155</v>
      </c>
      <c r="C25" s="676" t="s">
        <v>96</v>
      </c>
      <c r="D25" s="677" t="s">
        <v>97</v>
      </c>
      <c r="E25" s="295">
        <v>25000</v>
      </c>
      <c r="F25" s="283"/>
      <c r="G25" s="226">
        <f t="shared" si="0"/>
        <v>1562450</v>
      </c>
      <c r="H25" s="606" t="s">
        <v>42</v>
      </c>
      <c r="I25" s="634" t="s">
        <v>18</v>
      </c>
      <c r="J25" s="360" t="s">
        <v>174</v>
      </c>
      <c r="K25" s="634" t="s">
        <v>74</v>
      </c>
      <c r="L25" s="634" t="s">
        <v>63</v>
      </c>
      <c r="M25" s="42"/>
      <c r="N25" s="42"/>
      <c r="O25" s="558"/>
    </row>
    <row r="26" spans="1:15" x14ac:dyDescent="0.25">
      <c r="A26" s="221">
        <v>44139</v>
      </c>
      <c r="B26" s="676" t="s">
        <v>156</v>
      </c>
      <c r="C26" s="676" t="s">
        <v>96</v>
      </c>
      <c r="D26" s="677" t="s">
        <v>97</v>
      </c>
      <c r="E26" s="282">
        <v>50000</v>
      </c>
      <c r="F26" s="282"/>
      <c r="G26" s="226">
        <f t="shared" si="0"/>
        <v>1512450</v>
      </c>
      <c r="H26" s="606" t="s">
        <v>42</v>
      </c>
      <c r="I26" s="634" t="s">
        <v>18</v>
      </c>
      <c r="J26" s="265" t="s">
        <v>175</v>
      </c>
      <c r="K26" s="634" t="s">
        <v>74</v>
      </c>
      <c r="L26" s="634" t="s">
        <v>63</v>
      </c>
      <c r="M26" s="42"/>
      <c r="N26" s="42"/>
      <c r="O26" s="558"/>
    </row>
    <row r="27" spans="1:15" x14ac:dyDescent="0.25">
      <c r="A27" s="221">
        <v>44139</v>
      </c>
      <c r="B27" s="676" t="s">
        <v>181</v>
      </c>
      <c r="C27" s="676" t="s">
        <v>51</v>
      </c>
      <c r="D27" s="677" t="s">
        <v>95</v>
      </c>
      <c r="E27" s="682">
        <v>300000</v>
      </c>
      <c r="F27" s="690"/>
      <c r="G27" s="226">
        <f t="shared" si="0"/>
        <v>1212450</v>
      </c>
      <c r="H27" s="606" t="s">
        <v>72</v>
      </c>
      <c r="I27" s="634" t="s">
        <v>18</v>
      </c>
      <c r="J27" s="345" t="s">
        <v>310</v>
      </c>
      <c r="K27" s="634" t="s">
        <v>74</v>
      </c>
      <c r="L27" s="634" t="s">
        <v>63</v>
      </c>
      <c r="M27" s="42"/>
      <c r="N27" s="42"/>
      <c r="O27" s="558"/>
    </row>
    <row r="28" spans="1:15" x14ac:dyDescent="0.25">
      <c r="A28" s="221">
        <v>44140</v>
      </c>
      <c r="B28" s="676" t="s">
        <v>73</v>
      </c>
      <c r="C28" s="676" t="s">
        <v>51</v>
      </c>
      <c r="D28" s="676" t="s">
        <v>95</v>
      </c>
      <c r="E28" s="684"/>
      <c r="F28" s="685">
        <v>4000</v>
      </c>
      <c r="G28" s="226">
        <f t="shared" si="0"/>
        <v>1216450</v>
      </c>
      <c r="H28" s="606" t="s">
        <v>71</v>
      </c>
      <c r="I28" s="634" t="s">
        <v>18</v>
      </c>
      <c r="J28" s="463" t="s">
        <v>173</v>
      </c>
      <c r="K28" s="634" t="s">
        <v>74</v>
      </c>
      <c r="L28" s="634" t="s">
        <v>63</v>
      </c>
      <c r="M28" s="238"/>
      <c r="N28" s="42"/>
      <c r="O28" s="558"/>
    </row>
    <row r="29" spans="1:15" x14ac:dyDescent="0.25">
      <c r="A29" s="221">
        <v>44140</v>
      </c>
      <c r="B29" s="676" t="s">
        <v>181</v>
      </c>
      <c r="C29" s="676" t="s">
        <v>51</v>
      </c>
      <c r="D29" s="676" t="s">
        <v>95</v>
      </c>
      <c r="E29" s="678">
        <v>51000</v>
      </c>
      <c r="F29" s="697"/>
      <c r="G29" s="226">
        <f t="shared" si="0"/>
        <v>1165450</v>
      </c>
      <c r="H29" s="606" t="s">
        <v>71</v>
      </c>
      <c r="I29" s="634" t="s">
        <v>18</v>
      </c>
      <c r="J29" s="463" t="s">
        <v>176</v>
      </c>
      <c r="K29" s="634" t="s">
        <v>74</v>
      </c>
      <c r="L29" s="634" t="s">
        <v>63</v>
      </c>
      <c r="M29" s="238"/>
      <c r="N29" s="42"/>
      <c r="O29" s="558"/>
    </row>
    <row r="30" spans="1:15" x14ac:dyDescent="0.25">
      <c r="A30" s="221">
        <v>44140</v>
      </c>
      <c r="B30" s="676" t="s">
        <v>181</v>
      </c>
      <c r="C30" s="676" t="s">
        <v>51</v>
      </c>
      <c r="D30" s="676" t="s">
        <v>53</v>
      </c>
      <c r="E30" s="678">
        <v>20000</v>
      </c>
      <c r="F30" s="697"/>
      <c r="G30" s="226">
        <f t="shared" si="0"/>
        <v>1145450</v>
      </c>
      <c r="H30" s="606" t="s">
        <v>54</v>
      </c>
      <c r="I30" s="634" t="s">
        <v>18</v>
      </c>
      <c r="J30" s="312" t="s">
        <v>177</v>
      </c>
      <c r="K30" s="634" t="s">
        <v>74</v>
      </c>
      <c r="L30" s="634" t="s">
        <v>63</v>
      </c>
      <c r="M30" s="238"/>
      <c r="N30" s="42"/>
      <c r="O30" s="558"/>
    </row>
    <row r="31" spans="1:15" x14ac:dyDescent="0.25">
      <c r="A31" s="221">
        <v>44140</v>
      </c>
      <c r="B31" s="676" t="s">
        <v>181</v>
      </c>
      <c r="C31" s="676" t="s">
        <v>51</v>
      </c>
      <c r="D31" s="676" t="s">
        <v>53</v>
      </c>
      <c r="E31" s="678">
        <v>20000</v>
      </c>
      <c r="F31" s="697"/>
      <c r="G31" s="226">
        <f t="shared" si="0"/>
        <v>1125450</v>
      </c>
      <c r="H31" s="606" t="s">
        <v>105</v>
      </c>
      <c r="I31" s="634" t="s">
        <v>18</v>
      </c>
      <c r="J31" s="312" t="s">
        <v>178</v>
      </c>
      <c r="K31" s="634" t="s">
        <v>74</v>
      </c>
      <c r="L31" s="634" t="s">
        <v>63</v>
      </c>
      <c r="M31" s="42"/>
      <c r="N31" s="42"/>
      <c r="O31" s="558"/>
    </row>
    <row r="32" spans="1:15" x14ac:dyDescent="0.25">
      <c r="A32" s="221">
        <v>44140</v>
      </c>
      <c r="B32" s="676" t="s">
        <v>73</v>
      </c>
      <c r="C32" s="676" t="s">
        <v>51</v>
      </c>
      <c r="D32" s="676" t="s">
        <v>53</v>
      </c>
      <c r="E32" s="678"/>
      <c r="F32" s="697">
        <v>10000</v>
      </c>
      <c r="G32" s="226">
        <f t="shared" si="0"/>
        <v>1135450</v>
      </c>
      <c r="H32" s="606" t="s">
        <v>54</v>
      </c>
      <c r="I32" s="634" t="s">
        <v>18</v>
      </c>
      <c r="J32" s="463" t="s">
        <v>309</v>
      </c>
      <c r="K32" s="634" t="s">
        <v>74</v>
      </c>
      <c r="L32" s="634" t="s">
        <v>63</v>
      </c>
      <c r="M32" s="42"/>
      <c r="N32" s="42"/>
      <c r="O32" s="558"/>
    </row>
    <row r="33" spans="1:15" x14ac:dyDescent="0.25">
      <c r="A33" s="221">
        <v>44141</v>
      </c>
      <c r="B33" s="676" t="s">
        <v>73</v>
      </c>
      <c r="C33" s="676" t="s">
        <v>51</v>
      </c>
      <c r="D33" s="676" t="s">
        <v>95</v>
      </c>
      <c r="E33" s="678"/>
      <c r="F33" s="697">
        <v>5000</v>
      </c>
      <c r="G33" s="226">
        <f>G32-E33+F33</f>
        <v>1140450</v>
      </c>
      <c r="H33" s="606" t="s">
        <v>71</v>
      </c>
      <c r="I33" s="634" t="s">
        <v>18</v>
      </c>
      <c r="J33" s="463" t="s">
        <v>176</v>
      </c>
      <c r="K33" s="634" t="s">
        <v>74</v>
      </c>
      <c r="L33" s="634" t="s">
        <v>63</v>
      </c>
      <c r="M33" s="42"/>
      <c r="N33" s="42"/>
      <c r="O33" s="558"/>
    </row>
    <row r="34" spans="1:15" x14ac:dyDescent="0.25">
      <c r="A34" s="221">
        <v>44141</v>
      </c>
      <c r="B34" s="676" t="s">
        <v>181</v>
      </c>
      <c r="C34" s="676" t="s">
        <v>51</v>
      </c>
      <c r="D34" s="676" t="s">
        <v>95</v>
      </c>
      <c r="E34" s="678">
        <v>50000</v>
      </c>
      <c r="F34" s="697"/>
      <c r="G34" s="226">
        <f t="shared" ref="G34:G38" si="1">G33-E34+F34</f>
        <v>1090450</v>
      </c>
      <c r="H34" s="606" t="s">
        <v>71</v>
      </c>
      <c r="I34" s="634" t="s">
        <v>18</v>
      </c>
      <c r="J34" s="463" t="s">
        <v>219</v>
      </c>
      <c r="K34" s="634" t="s">
        <v>74</v>
      </c>
      <c r="L34" s="634" t="s">
        <v>63</v>
      </c>
      <c r="M34" s="42"/>
      <c r="N34" s="42"/>
      <c r="O34" s="558"/>
    </row>
    <row r="35" spans="1:15" x14ac:dyDescent="0.25">
      <c r="A35" s="221">
        <v>44141</v>
      </c>
      <c r="B35" s="676" t="s">
        <v>275</v>
      </c>
      <c r="C35" s="676" t="s">
        <v>99</v>
      </c>
      <c r="D35" s="676" t="s">
        <v>97</v>
      </c>
      <c r="E35" s="678">
        <v>4000</v>
      </c>
      <c r="F35" s="697"/>
      <c r="G35" s="226">
        <f t="shared" si="1"/>
        <v>1086450</v>
      </c>
      <c r="H35" s="606" t="s">
        <v>42</v>
      </c>
      <c r="I35" s="634" t="s">
        <v>18</v>
      </c>
      <c r="J35" s="265" t="s">
        <v>276</v>
      </c>
      <c r="K35" s="634" t="s">
        <v>74</v>
      </c>
      <c r="L35" s="634" t="s">
        <v>63</v>
      </c>
      <c r="M35" s="42"/>
      <c r="N35" s="42"/>
      <c r="O35" s="558"/>
    </row>
    <row r="36" spans="1:15" x14ac:dyDescent="0.25">
      <c r="A36" s="221">
        <v>44142</v>
      </c>
      <c r="B36" s="676" t="s">
        <v>223</v>
      </c>
      <c r="C36" s="676" t="s">
        <v>51</v>
      </c>
      <c r="D36" s="676" t="s">
        <v>95</v>
      </c>
      <c r="E36" s="678">
        <v>65000</v>
      </c>
      <c r="F36" s="697"/>
      <c r="G36" s="226">
        <f t="shared" si="1"/>
        <v>1021450</v>
      </c>
      <c r="H36" s="606" t="s">
        <v>72</v>
      </c>
      <c r="I36" s="634" t="s">
        <v>18</v>
      </c>
      <c r="J36" s="345" t="s">
        <v>310</v>
      </c>
      <c r="K36" s="634" t="s">
        <v>74</v>
      </c>
      <c r="L36" s="634" t="s">
        <v>63</v>
      </c>
      <c r="M36" s="42"/>
      <c r="N36" s="42"/>
      <c r="O36" s="558"/>
    </row>
    <row r="37" spans="1:15" x14ac:dyDescent="0.25">
      <c r="A37" s="221">
        <v>44144</v>
      </c>
      <c r="B37" s="676" t="s">
        <v>73</v>
      </c>
      <c r="C37" s="676" t="s">
        <v>51</v>
      </c>
      <c r="D37" s="676" t="s">
        <v>95</v>
      </c>
      <c r="E37" s="684"/>
      <c r="F37" s="685">
        <v>2000</v>
      </c>
      <c r="G37" s="226">
        <f t="shared" si="1"/>
        <v>1023450</v>
      </c>
      <c r="H37" s="606" t="s">
        <v>71</v>
      </c>
      <c r="I37" s="269" t="s">
        <v>18</v>
      </c>
      <c r="J37" s="463" t="s">
        <v>219</v>
      </c>
      <c r="K37" s="634" t="s">
        <v>74</v>
      </c>
      <c r="L37" s="269" t="s">
        <v>63</v>
      </c>
      <c r="M37" s="42"/>
      <c r="N37" s="42"/>
      <c r="O37" s="558"/>
    </row>
    <row r="38" spans="1:15" x14ac:dyDescent="0.25">
      <c r="A38" s="221">
        <v>44144</v>
      </c>
      <c r="B38" s="676" t="s">
        <v>73</v>
      </c>
      <c r="C38" s="676" t="s">
        <v>51</v>
      </c>
      <c r="D38" s="676" t="s">
        <v>95</v>
      </c>
      <c r="E38" s="678"/>
      <c r="F38" s="697">
        <v>4500</v>
      </c>
      <c r="G38" s="226">
        <f t="shared" si="1"/>
        <v>1027950</v>
      </c>
      <c r="H38" s="606" t="s">
        <v>72</v>
      </c>
      <c r="I38" s="269" t="s">
        <v>18</v>
      </c>
      <c r="J38" s="345" t="s">
        <v>310</v>
      </c>
      <c r="K38" s="634" t="s">
        <v>74</v>
      </c>
      <c r="L38" s="269" t="s">
        <v>63</v>
      </c>
      <c r="M38" s="42"/>
      <c r="N38" s="42"/>
      <c r="O38" s="558"/>
    </row>
    <row r="39" spans="1:15" ht="15.75" customHeight="1" x14ac:dyDescent="0.25">
      <c r="A39" s="221">
        <v>44144</v>
      </c>
      <c r="B39" s="676" t="s">
        <v>181</v>
      </c>
      <c r="C39" s="676" t="s">
        <v>51</v>
      </c>
      <c r="D39" s="677" t="s">
        <v>95</v>
      </c>
      <c r="E39" s="232">
        <v>50000</v>
      </c>
      <c r="F39" s="232"/>
      <c r="G39" s="226">
        <f>G38-E39+F39</f>
        <v>977950</v>
      </c>
      <c r="H39" s="606" t="s">
        <v>72</v>
      </c>
      <c r="I39" s="269" t="s">
        <v>18</v>
      </c>
      <c r="J39" s="311" t="s">
        <v>224</v>
      </c>
      <c r="K39" s="634" t="s">
        <v>74</v>
      </c>
      <c r="L39" s="269" t="s">
        <v>63</v>
      </c>
      <c r="M39" s="251"/>
      <c r="N39" s="251"/>
      <c r="O39" s="559"/>
    </row>
    <row r="40" spans="1:15" x14ac:dyDescent="0.25">
      <c r="A40" s="221">
        <v>44144</v>
      </c>
      <c r="B40" s="676" t="s">
        <v>181</v>
      </c>
      <c r="C40" s="676" t="s">
        <v>51</v>
      </c>
      <c r="D40" s="108" t="s">
        <v>95</v>
      </c>
      <c r="E40" s="684">
        <v>52000</v>
      </c>
      <c r="F40" s="232"/>
      <c r="G40" s="226">
        <f t="shared" ref="G40:G48" si="2">G39-E40+F40</f>
        <v>925950</v>
      </c>
      <c r="H40" s="606" t="s">
        <v>71</v>
      </c>
      <c r="I40" s="269" t="s">
        <v>18</v>
      </c>
      <c r="J40" s="463" t="s">
        <v>229</v>
      </c>
      <c r="K40" s="634" t="s">
        <v>74</v>
      </c>
      <c r="L40" s="269" t="s">
        <v>63</v>
      </c>
      <c r="M40" s="42"/>
      <c r="N40" s="42"/>
      <c r="O40" s="558"/>
    </row>
    <row r="41" spans="1:15" x14ac:dyDescent="0.25">
      <c r="A41" s="221">
        <v>44144</v>
      </c>
      <c r="B41" s="676" t="s">
        <v>73</v>
      </c>
      <c r="C41" s="676" t="s">
        <v>51</v>
      </c>
      <c r="D41" s="108" t="s">
        <v>53</v>
      </c>
      <c r="E41" s="684"/>
      <c r="F41" s="232">
        <v>17000</v>
      </c>
      <c r="G41" s="226">
        <f t="shared" si="2"/>
        <v>942950</v>
      </c>
      <c r="H41" s="606" t="s">
        <v>105</v>
      </c>
      <c r="I41" s="269" t="s">
        <v>18</v>
      </c>
      <c r="J41" s="312" t="s">
        <v>178</v>
      </c>
      <c r="K41" s="634" t="s">
        <v>74</v>
      </c>
      <c r="L41" s="269" t="s">
        <v>63</v>
      </c>
      <c r="M41" s="42"/>
      <c r="N41" s="42"/>
      <c r="O41" s="558"/>
    </row>
    <row r="42" spans="1:15" x14ac:dyDescent="0.25">
      <c r="A42" s="221">
        <v>44145</v>
      </c>
      <c r="B42" s="676" t="s">
        <v>73</v>
      </c>
      <c r="C42" s="676" t="s">
        <v>51</v>
      </c>
      <c r="D42" s="676" t="s">
        <v>95</v>
      </c>
      <c r="E42" s="684"/>
      <c r="F42" s="685">
        <v>4000</v>
      </c>
      <c r="G42" s="226">
        <f t="shared" si="2"/>
        <v>946950</v>
      </c>
      <c r="H42" s="605" t="s">
        <v>71</v>
      </c>
      <c r="I42" s="269" t="s">
        <v>18</v>
      </c>
      <c r="J42" s="463" t="s">
        <v>229</v>
      </c>
      <c r="K42" s="634" t="s">
        <v>74</v>
      </c>
      <c r="L42" s="269" t="s">
        <v>63</v>
      </c>
      <c r="M42" s="42"/>
      <c r="N42" s="42"/>
      <c r="O42" s="558"/>
    </row>
    <row r="43" spans="1:15" x14ac:dyDescent="0.25">
      <c r="A43" s="221">
        <v>44145</v>
      </c>
      <c r="B43" s="676" t="s">
        <v>232</v>
      </c>
      <c r="C43" s="676" t="s">
        <v>51</v>
      </c>
      <c r="D43" s="676" t="s">
        <v>95</v>
      </c>
      <c r="E43" s="282">
        <v>44000</v>
      </c>
      <c r="F43" s="279"/>
      <c r="G43" s="226">
        <f t="shared" si="2"/>
        <v>902950</v>
      </c>
      <c r="H43" s="605" t="s">
        <v>72</v>
      </c>
      <c r="I43" s="269" t="s">
        <v>18</v>
      </c>
      <c r="J43" s="311" t="s">
        <v>233</v>
      </c>
      <c r="K43" s="634" t="s">
        <v>74</v>
      </c>
      <c r="L43" s="269" t="s">
        <v>63</v>
      </c>
      <c r="M43" s="251"/>
      <c r="N43" s="251"/>
      <c r="O43" s="558"/>
    </row>
    <row r="44" spans="1:15" x14ac:dyDescent="0.25">
      <c r="A44" s="221">
        <v>44145</v>
      </c>
      <c r="B44" s="676" t="s">
        <v>232</v>
      </c>
      <c r="C44" s="676" t="s">
        <v>51</v>
      </c>
      <c r="D44" s="677" t="s">
        <v>95</v>
      </c>
      <c r="E44" s="295">
        <v>53000</v>
      </c>
      <c r="F44" s="283"/>
      <c r="G44" s="226">
        <f t="shared" si="2"/>
        <v>849950</v>
      </c>
      <c r="H44" s="605" t="s">
        <v>71</v>
      </c>
      <c r="I44" s="269" t="s">
        <v>18</v>
      </c>
      <c r="J44" s="463" t="s">
        <v>251</v>
      </c>
      <c r="K44" s="634" t="s">
        <v>74</v>
      </c>
      <c r="L44" s="269" t="s">
        <v>63</v>
      </c>
      <c r="M44" s="42"/>
      <c r="N44" s="42"/>
      <c r="O44" s="558"/>
    </row>
    <row r="45" spans="1:15" x14ac:dyDescent="0.25">
      <c r="A45" s="221">
        <v>44145</v>
      </c>
      <c r="B45" s="676" t="s">
        <v>232</v>
      </c>
      <c r="C45" s="676" t="s">
        <v>51</v>
      </c>
      <c r="D45" s="677" t="s">
        <v>14</v>
      </c>
      <c r="E45" s="282">
        <v>17000</v>
      </c>
      <c r="F45" s="279"/>
      <c r="G45" s="226">
        <f t="shared" si="2"/>
        <v>832950</v>
      </c>
      <c r="H45" s="606" t="s">
        <v>42</v>
      </c>
      <c r="I45" s="269" t="s">
        <v>18</v>
      </c>
      <c r="J45" s="259" t="s">
        <v>238</v>
      </c>
      <c r="K45" s="634" t="s">
        <v>74</v>
      </c>
      <c r="L45" s="269" t="s">
        <v>63</v>
      </c>
      <c r="M45" s="42"/>
      <c r="N45" s="42"/>
      <c r="O45" s="558"/>
    </row>
    <row r="46" spans="1:15" x14ac:dyDescent="0.25">
      <c r="A46" s="221">
        <v>44145</v>
      </c>
      <c r="B46" s="676" t="s">
        <v>78</v>
      </c>
      <c r="C46" s="676" t="s">
        <v>51</v>
      </c>
      <c r="D46" s="677" t="s">
        <v>14</v>
      </c>
      <c r="E46" s="295">
        <v>120000</v>
      </c>
      <c r="F46" s="283"/>
      <c r="G46" s="226">
        <f t="shared" si="2"/>
        <v>712950</v>
      </c>
      <c r="H46" s="606" t="s">
        <v>78</v>
      </c>
      <c r="I46" s="269" t="s">
        <v>18</v>
      </c>
      <c r="J46" s="312" t="s">
        <v>243</v>
      </c>
      <c r="K46" s="634" t="s">
        <v>74</v>
      </c>
      <c r="L46" s="269" t="s">
        <v>63</v>
      </c>
      <c r="M46" s="42"/>
      <c r="N46" s="42"/>
      <c r="O46" s="558"/>
    </row>
    <row r="47" spans="1:15" x14ac:dyDescent="0.25">
      <c r="A47" s="221">
        <v>44145</v>
      </c>
      <c r="B47" s="676" t="s">
        <v>292</v>
      </c>
      <c r="C47" s="676" t="s">
        <v>51</v>
      </c>
      <c r="D47" s="677"/>
      <c r="E47" s="295"/>
      <c r="F47" s="283">
        <v>300000</v>
      </c>
      <c r="G47" s="226">
        <f t="shared" si="2"/>
        <v>1012950</v>
      </c>
      <c r="H47" s="606" t="s">
        <v>51</v>
      </c>
      <c r="I47" s="269" t="s">
        <v>18</v>
      </c>
      <c r="J47" s="312"/>
      <c r="K47" s="634" t="s">
        <v>74</v>
      </c>
      <c r="L47" s="269" t="s">
        <v>63</v>
      </c>
      <c r="M47" s="42"/>
      <c r="N47" s="42"/>
      <c r="O47" s="558"/>
    </row>
    <row r="48" spans="1:15" x14ac:dyDescent="0.25">
      <c r="A48" s="221">
        <v>44145</v>
      </c>
      <c r="B48" s="604" t="s">
        <v>244</v>
      </c>
      <c r="C48" s="676" t="s">
        <v>122</v>
      </c>
      <c r="D48" s="677"/>
      <c r="E48" s="495"/>
      <c r="F48" s="495">
        <v>400000</v>
      </c>
      <c r="G48" s="226">
        <f t="shared" si="2"/>
        <v>1412950</v>
      </c>
      <c r="H48" s="606"/>
      <c r="I48" s="269" t="s">
        <v>18</v>
      </c>
      <c r="J48" s="312" t="s">
        <v>245</v>
      </c>
      <c r="K48" s="634" t="s">
        <v>74</v>
      </c>
      <c r="L48" s="269" t="s">
        <v>63</v>
      </c>
      <c r="M48" s="42"/>
      <c r="N48" s="42"/>
      <c r="O48" s="558"/>
    </row>
    <row r="49" spans="1:15" x14ac:dyDescent="0.25">
      <c r="A49" s="221">
        <v>44146</v>
      </c>
      <c r="B49" s="604" t="s">
        <v>232</v>
      </c>
      <c r="C49" s="676" t="s">
        <v>51</v>
      </c>
      <c r="D49" s="677" t="s">
        <v>95</v>
      </c>
      <c r="E49" s="698">
        <v>51000</v>
      </c>
      <c r="F49" s="698"/>
      <c r="G49" s="226">
        <f t="shared" ref="G49:G50" si="3">G48-E49+F49</f>
        <v>1361950</v>
      </c>
      <c r="H49" s="606" t="s">
        <v>71</v>
      </c>
      <c r="I49" s="269" t="s">
        <v>18</v>
      </c>
      <c r="J49" s="463" t="s">
        <v>255</v>
      </c>
      <c r="K49" s="634" t="s">
        <v>74</v>
      </c>
      <c r="L49" s="269" t="s">
        <v>63</v>
      </c>
      <c r="M49" s="42"/>
      <c r="N49" s="42"/>
      <c r="O49" s="558"/>
    </row>
    <row r="50" spans="1:15" x14ac:dyDescent="0.25">
      <c r="A50" s="221">
        <v>44146</v>
      </c>
      <c r="B50" s="604" t="s">
        <v>232</v>
      </c>
      <c r="C50" s="676" t="s">
        <v>51</v>
      </c>
      <c r="D50" s="677" t="s">
        <v>95</v>
      </c>
      <c r="E50" s="698">
        <v>52000</v>
      </c>
      <c r="F50" s="698"/>
      <c r="G50" s="226">
        <f t="shared" si="3"/>
        <v>1309950</v>
      </c>
      <c r="H50" s="606" t="s">
        <v>72</v>
      </c>
      <c r="I50" s="269" t="s">
        <v>18</v>
      </c>
      <c r="J50" s="311" t="s">
        <v>264</v>
      </c>
      <c r="K50" s="634" t="s">
        <v>74</v>
      </c>
      <c r="L50" s="269" t="s">
        <v>63</v>
      </c>
      <c r="M50" s="42"/>
      <c r="N50" s="42"/>
      <c r="O50" s="558"/>
    </row>
    <row r="51" spans="1:15" x14ac:dyDescent="0.25">
      <c r="A51" s="221">
        <v>44146</v>
      </c>
      <c r="B51" s="604" t="s">
        <v>73</v>
      </c>
      <c r="C51" s="676" t="s">
        <v>51</v>
      </c>
      <c r="D51" s="677" t="s">
        <v>95</v>
      </c>
      <c r="E51" s="698"/>
      <c r="F51" s="698">
        <v>4000</v>
      </c>
      <c r="G51" s="226">
        <f>G50-E51+F51</f>
        <v>1313950</v>
      </c>
      <c r="H51" s="606" t="s">
        <v>71</v>
      </c>
      <c r="I51" s="269" t="s">
        <v>18</v>
      </c>
      <c r="J51" s="463" t="s">
        <v>251</v>
      </c>
      <c r="K51" s="634" t="s">
        <v>74</v>
      </c>
      <c r="L51" s="269" t="s">
        <v>63</v>
      </c>
      <c r="M51" s="42"/>
      <c r="N51" s="42"/>
      <c r="O51" s="558"/>
    </row>
    <row r="52" spans="1:15" x14ac:dyDescent="0.25">
      <c r="A52" s="221">
        <v>44146</v>
      </c>
      <c r="B52" s="604" t="s">
        <v>73</v>
      </c>
      <c r="C52" s="676" t="s">
        <v>51</v>
      </c>
      <c r="D52" s="677" t="s">
        <v>14</v>
      </c>
      <c r="E52" s="698"/>
      <c r="F52" s="698">
        <v>1000</v>
      </c>
      <c r="G52" s="226">
        <f t="shared" ref="G52:G57" si="4">G51-E52+F52</f>
        <v>1314950</v>
      </c>
      <c r="H52" s="606" t="s">
        <v>42</v>
      </c>
      <c r="I52" s="269" t="s">
        <v>18</v>
      </c>
      <c r="J52" s="259" t="s">
        <v>238</v>
      </c>
      <c r="K52" s="634" t="s">
        <v>74</v>
      </c>
      <c r="L52" s="269" t="s">
        <v>63</v>
      </c>
      <c r="M52" s="42"/>
      <c r="N52" s="42"/>
      <c r="O52" s="558"/>
    </row>
    <row r="53" spans="1:15" x14ac:dyDescent="0.25">
      <c r="A53" s="221">
        <v>44146</v>
      </c>
      <c r="B53" s="604" t="s">
        <v>277</v>
      </c>
      <c r="C53" s="676" t="s">
        <v>99</v>
      </c>
      <c r="D53" s="677" t="s">
        <v>97</v>
      </c>
      <c r="E53" s="698">
        <v>9000</v>
      </c>
      <c r="F53" s="698"/>
      <c r="G53" s="226">
        <f t="shared" si="4"/>
        <v>1305950</v>
      </c>
      <c r="H53" s="606" t="s">
        <v>42</v>
      </c>
      <c r="I53" s="269" t="s">
        <v>18</v>
      </c>
      <c r="J53" s="311" t="s">
        <v>272</v>
      </c>
      <c r="K53" s="634" t="s">
        <v>74</v>
      </c>
      <c r="L53" s="269" t="s">
        <v>63</v>
      </c>
      <c r="M53" s="42"/>
      <c r="N53" s="42"/>
      <c r="O53" s="558"/>
    </row>
    <row r="54" spans="1:15" x14ac:dyDescent="0.25">
      <c r="A54" s="221">
        <v>44147</v>
      </c>
      <c r="B54" s="604" t="s">
        <v>73</v>
      </c>
      <c r="C54" s="676" t="s">
        <v>51</v>
      </c>
      <c r="D54" s="677" t="s">
        <v>95</v>
      </c>
      <c r="E54" s="698"/>
      <c r="F54" s="698">
        <v>3000</v>
      </c>
      <c r="G54" s="226">
        <f t="shared" si="4"/>
        <v>1308950</v>
      </c>
      <c r="H54" s="606" t="s">
        <v>71</v>
      </c>
      <c r="I54" s="269" t="s">
        <v>18</v>
      </c>
      <c r="J54" s="463" t="s">
        <v>255</v>
      </c>
      <c r="K54" s="634" t="s">
        <v>74</v>
      </c>
      <c r="L54" s="269" t="s">
        <v>63</v>
      </c>
      <c r="M54" s="42"/>
      <c r="N54" s="42"/>
      <c r="O54" s="558"/>
    </row>
    <row r="55" spans="1:15" x14ac:dyDescent="0.25">
      <c r="A55" s="221">
        <v>44147</v>
      </c>
      <c r="B55" s="604" t="s">
        <v>73</v>
      </c>
      <c r="C55" s="676" t="s">
        <v>51</v>
      </c>
      <c r="D55" s="677" t="s">
        <v>95</v>
      </c>
      <c r="E55" s="698"/>
      <c r="F55" s="698">
        <v>2000</v>
      </c>
      <c r="G55" s="226">
        <f t="shared" si="4"/>
        <v>1310950</v>
      </c>
      <c r="H55" s="606" t="s">
        <v>72</v>
      </c>
      <c r="I55" s="269" t="s">
        <v>18</v>
      </c>
      <c r="J55" s="311" t="s">
        <v>264</v>
      </c>
      <c r="K55" s="634" t="s">
        <v>74</v>
      </c>
      <c r="L55" s="269" t="s">
        <v>63</v>
      </c>
      <c r="M55" s="251"/>
      <c r="N55" s="42"/>
      <c r="O55" s="558"/>
    </row>
    <row r="56" spans="1:15" x14ac:dyDescent="0.25">
      <c r="A56" s="221">
        <v>44147</v>
      </c>
      <c r="B56" s="604" t="s">
        <v>232</v>
      </c>
      <c r="C56" s="676" t="s">
        <v>51</v>
      </c>
      <c r="D56" s="677" t="s">
        <v>14</v>
      </c>
      <c r="E56" s="698">
        <v>13000</v>
      </c>
      <c r="F56" s="698"/>
      <c r="G56" s="226">
        <f t="shared" si="4"/>
        <v>1297950</v>
      </c>
      <c r="H56" s="606" t="s">
        <v>42</v>
      </c>
      <c r="I56" s="269" t="s">
        <v>18</v>
      </c>
      <c r="J56" s="259" t="s">
        <v>265</v>
      </c>
      <c r="K56" s="634" t="s">
        <v>74</v>
      </c>
      <c r="L56" s="269" t="s">
        <v>63</v>
      </c>
      <c r="M56" s="251"/>
      <c r="N56" s="42"/>
      <c r="O56" s="558"/>
    </row>
    <row r="57" spans="1:15" x14ac:dyDescent="0.25">
      <c r="A57" s="686">
        <v>44147</v>
      </c>
      <c r="B57" s="676" t="s">
        <v>73</v>
      </c>
      <c r="C57" s="676" t="s">
        <v>51</v>
      </c>
      <c r="D57" s="677" t="s">
        <v>14</v>
      </c>
      <c r="E57" s="240"/>
      <c r="F57" s="240">
        <v>2000</v>
      </c>
      <c r="G57" s="226">
        <f t="shared" si="4"/>
        <v>1299950</v>
      </c>
      <c r="H57" s="605" t="s">
        <v>42</v>
      </c>
      <c r="I57" s="269" t="s">
        <v>18</v>
      </c>
      <c r="J57" s="259" t="s">
        <v>265</v>
      </c>
      <c r="K57" s="634" t="s">
        <v>74</v>
      </c>
      <c r="L57" s="269" t="s">
        <v>63</v>
      </c>
      <c r="M57" s="251"/>
      <c r="N57" s="42"/>
      <c r="O57" s="558"/>
    </row>
    <row r="58" spans="1:15" x14ac:dyDescent="0.25">
      <c r="A58" s="686">
        <v>44147</v>
      </c>
      <c r="B58" s="676" t="s">
        <v>232</v>
      </c>
      <c r="C58" s="676" t="s">
        <v>51</v>
      </c>
      <c r="D58" s="677" t="s">
        <v>95</v>
      </c>
      <c r="E58" s="294">
        <v>50000</v>
      </c>
      <c r="F58" s="294"/>
      <c r="G58" s="226">
        <f t="shared" ref="G58:G71" si="5">G57-E58+F58</f>
        <v>1249950</v>
      </c>
      <c r="H58" s="605" t="s">
        <v>71</v>
      </c>
      <c r="I58" s="269" t="s">
        <v>18</v>
      </c>
      <c r="J58" s="463" t="s">
        <v>296</v>
      </c>
      <c r="K58" s="634" t="s">
        <v>74</v>
      </c>
      <c r="L58" s="269" t="s">
        <v>63</v>
      </c>
      <c r="M58" s="251"/>
      <c r="N58" s="42"/>
      <c r="O58" s="558"/>
    </row>
    <row r="59" spans="1:15" x14ac:dyDescent="0.25">
      <c r="A59" s="686">
        <v>44147</v>
      </c>
      <c r="B59" s="673" t="s">
        <v>232</v>
      </c>
      <c r="C59" s="676" t="s">
        <v>51</v>
      </c>
      <c r="D59" s="676" t="s">
        <v>95</v>
      </c>
      <c r="E59" s="696">
        <v>53000</v>
      </c>
      <c r="F59" s="697"/>
      <c r="G59" s="226">
        <f t="shared" si="5"/>
        <v>1196950</v>
      </c>
      <c r="H59" s="605" t="s">
        <v>72</v>
      </c>
      <c r="I59" s="269" t="s">
        <v>18</v>
      </c>
      <c r="J59" s="311" t="s">
        <v>305</v>
      </c>
      <c r="K59" s="634" t="s">
        <v>74</v>
      </c>
      <c r="L59" s="269" t="s">
        <v>63</v>
      </c>
      <c r="M59" s="220"/>
      <c r="N59" s="232"/>
      <c r="O59" s="558"/>
    </row>
    <row r="60" spans="1:15" x14ac:dyDescent="0.25">
      <c r="A60" s="686">
        <v>44147</v>
      </c>
      <c r="B60" s="673" t="s">
        <v>232</v>
      </c>
      <c r="C60" s="676" t="s">
        <v>51</v>
      </c>
      <c r="D60" s="676" t="s">
        <v>53</v>
      </c>
      <c r="E60" s="696">
        <v>10000</v>
      </c>
      <c r="F60" s="697"/>
      <c r="G60" s="226">
        <f t="shared" si="5"/>
        <v>1186950</v>
      </c>
      <c r="H60" s="605" t="s">
        <v>105</v>
      </c>
      <c r="I60" s="269" t="s">
        <v>18</v>
      </c>
      <c r="J60" s="312" t="s">
        <v>268</v>
      </c>
      <c r="K60" s="634" t="s">
        <v>74</v>
      </c>
      <c r="L60" s="269" t="s">
        <v>63</v>
      </c>
      <c r="M60" s="220"/>
      <c r="N60" s="211"/>
      <c r="O60" s="558"/>
    </row>
    <row r="61" spans="1:15" x14ac:dyDescent="0.25">
      <c r="A61" s="686">
        <v>44147</v>
      </c>
      <c r="B61" s="673" t="s">
        <v>232</v>
      </c>
      <c r="C61" s="676" t="s">
        <v>51</v>
      </c>
      <c r="D61" s="676" t="s">
        <v>53</v>
      </c>
      <c r="E61" s="696">
        <v>10000</v>
      </c>
      <c r="F61" s="697"/>
      <c r="G61" s="226">
        <f t="shared" si="5"/>
        <v>1176950</v>
      </c>
      <c r="H61" s="605" t="s">
        <v>54</v>
      </c>
      <c r="I61" s="269" t="s">
        <v>18</v>
      </c>
      <c r="J61" s="312" t="s">
        <v>269</v>
      </c>
      <c r="K61" s="634" t="s">
        <v>74</v>
      </c>
      <c r="L61" s="269" t="s">
        <v>63</v>
      </c>
      <c r="M61" s="220"/>
      <c r="N61" s="232"/>
      <c r="O61" s="558"/>
    </row>
    <row r="62" spans="1:15" x14ac:dyDescent="0.25">
      <c r="A62" s="686">
        <v>44147</v>
      </c>
      <c r="B62" s="673" t="s">
        <v>278</v>
      </c>
      <c r="C62" s="676" t="s">
        <v>51</v>
      </c>
      <c r="D62" s="676" t="s">
        <v>14</v>
      </c>
      <c r="E62" s="696">
        <v>30000</v>
      </c>
      <c r="F62" s="697"/>
      <c r="G62" s="226">
        <f t="shared" si="5"/>
        <v>1146950</v>
      </c>
      <c r="H62" s="605" t="s">
        <v>78</v>
      </c>
      <c r="I62" s="269" t="s">
        <v>18</v>
      </c>
      <c r="J62" s="312" t="s">
        <v>287</v>
      </c>
      <c r="K62" s="634" t="s">
        <v>74</v>
      </c>
      <c r="L62" s="269" t="s">
        <v>63</v>
      </c>
      <c r="M62" s="220"/>
      <c r="N62" s="231"/>
      <c r="O62" s="558"/>
    </row>
    <row r="63" spans="1:15" x14ac:dyDescent="0.25">
      <c r="A63" s="686">
        <v>44147</v>
      </c>
      <c r="B63" s="673" t="s">
        <v>279</v>
      </c>
      <c r="C63" s="676" t="s">
        <v>99</v>
      </c>
      <c r="D63" s="676" t="s">
        <v>97</v>
      </c>
      <c r="E63" s="696">
        <v>56000</v>
      </c>
      <c r="F63" s="697"/>
      <c r="G63" s="226">
        <f t="shared" si="5"/>
        <v>1090950</v>
      </c>
      <c r="H63" s="605" t="s">
        <v>42</v>
      </c>
      <c r="I63" s="269" t="s">
        <v>18</v>
      </c>
      <c r="J63" s="312" t="s">
        <v>289</v>
      </c>
      <c r="K63" s="634" t="s">
        <v>74</v>
      </c>
      <c r="L63" s="269" t="s">
        <v>63</v>
      </c>
      <c r="M63" s="220"/>
      <c r="N63" s="231"/>
      <c r="O63" s="558"/>
    </row>
    <row r="64" spans="1:15" x14ac:dyDescent="0.25">
      <c r="A64" s="686">
        <v>44147</v>
      </c>
      <c r="B64" s="673" t="s">
        <v>280</v>
      </c>
      <c r="C64" s="676" t="s">
        <v>99</v>
      </c>
      <c r="D64" s="676" t="s">
        <v>97</v>
      </c>
      <c r="E64" s="211">
        <v>98000</v>
      </c>
      <c r="F64" s="697"/>
      <c r="G64" s="226">
        <f t="shared" si="5"/>
        <v>992950</v>
      </c>
      <c r="H64" s="605" t="s">
        <v>42</v>
      </c>
      <c r="I64" s="269" t="s">
        <v>18</v>
      </c>
      <c r="J64" s="312" t="s">
        <v>289</v>
      </c>
      <c r="K64" s="634" t="s">
        <v>74</v>
      </c>
      <c r="L64" s="269" t="s">
        <v>63</v>
      </c>
      <c r="M64" s="220"/>
      <c r="N64" s="211"/>
      <c r="O64" s="558"/>
    </row>
    <row r="65" spans="1:15" x14ac:dyDescent="0.25">
      <c r="A65" s="686">
        <v>44147</v>
      </c>
      <c r="B65" s="673" t="s">
        <v>308</v>
      </c>
      <c r="C65" s="676" t="s">
        <v>51</v>
      </c>
      <c r="D65" s="676" t="s">
        <v>53</v>
      </c>
      <c r="E65" s="211"/>
      <c r="F65" s="697">
        <v>5000</v>
      </c>
      <c r="G65" s="226">
        <f t="shared" si="5"/>
        <v>997950</v>
      </c>
      <c r="H65" s="605" t="s">
        <v>54</v>
      </c>
      <c r="I65" s="269" t="s">
        <v>18</v>
      </c>
      <c r="J65" s="827"/>
      <c r="K65" s="634" t="s">
        <v>74</v>
      </c>
      <c r="L65" s="269" t="s">
        <v>63</v>
      </c>
      <c r="M65" s="220"/>
      <c r="N65" s="211"/>
      <c r="O65" s="558"/>
    </row>
    <row r="66" spans="1:15" x14ac:dyDescent="0.25">
      <c r="A66" s="686">
        <v>44147</v>
      </c>
      <c r="B66" s="673" t="s">
        <v>73</v>
      </c>
      <c r="C66" s="676" t="s">
        <v>51</v>
      </c>
      <c r="D66" s="676" t="s">
        <v>53</v>
      </c>
      <c r="E66" s="211"/>
      <c r="F66" s="697">
        <v>3500</v>
      </c>
      <c r="G66" s="226">
        <f t="shared" si="5"/>
        <v>1001450</v>
      </c>
      <c r="H66" s="605" t="s">
        <v>105</v>
      </c>
      <c r="I66" s="269" t="s">
        <v>18</v>
      </c>
      <c r="J66" s="827" t="s">
        <v>268</v>
      </c>
      <c r="K66" s="634" t="s">
        <v>74</v>
      </c>
      <c r="L66" s="269" t="s">
        <v>63</v>
      </c>
      <c r="M66" s="220"/>
      <c r="N66" s="211"/>
      <c r="O66" s="558"/>
    </row>
    <row r="67" spans="1:15" x14ac:dyDescent="0.25">
      <c r="A67" s="686">
        <v>44148</v>
      </c>
      <c r="B67" s="673" t="s">
        <v>73</v>
      </c>
      <c r="C67" s="676" t="s">
        <v>51</v>
      </c>
      <c r="D67" s="676" t="s">
        <v>95</v>
      </c>
      <c r="E67" s="211"/>
      <c r="F67" s="697">
        <v>4000</v>
      </c>
      <c r="G67" s="226">
        <f t="shared" si="5"/>
        <v>1005450</v>
      </c>
      <c r="H67" s="605" t="s">
        <v>71</v>
      </c>
      <c r="I67" s="269" t="s">
        <v>18</v>
      </c>
      <c r="J67" s="463" t="s">
        <v>296</v>
      </c>
      <c r="K67" s="634" t="s">
        <v>74</v>
      </c>
      <c r="L67" s="269" t="s">
        <v>63</v>
      </c>
      <c r="M67" s="42"/>
      <c r="N67" s="42"/>
      <c r="O67" s="558"/>
    </row>
    <row r="68" spans="1:15" x14ac:dyDescent="0.25">
      <c r="A68" s="686">
        <v>44148</v>
      </c>
      <c r="B68" s="673" t="s">
        <v>73</v>
      </c>
      <c r="C68" s="676" t="s">
        <v>51</v>
      </c>
      <c r="D68" s="676" t="s">
        <v>95</v>
      </c>
      <c r="E68" s="211"/>
      <c r="F68" s="697">
        <v>2000</v>
      </c>
      <c r="G68" s="226">
        <f t="shared" si="5"/>
        <v>1007450</v>
      </c>
      <c r="H68" s="605" t="s">
        <v>72</v>
      </c>
      <c r="I68" s="269" t="s">
        <v>18</v>
      </c>
      <c r="J68" s="311" t="s">
        <v>305</v>
      </c>
      <c r="K68" s="634" t="s">
        <v>74</v>
      </c>
      <c r="L68" s="269" t="s">
        <v>63</v>
      </c>
      <c r="M68" s="220"/>
      <c r="N68" s="232"/>
      <c r="O68" s="558"/>
    </row>
    <row r="69" spans="1:15" ht="30" x14ac:dyDescent="0.25">
      <c r="A69" s="687">
        <v>44148</v>
      </c>
      <c r="B69" s="673" t="s">
        <v>288</v>
      </c>
      <c r="C69" s="673" t="s">
        <v>128</v>
      </c>
      <c r="D69" s="673" t="s">
        <v>151</v>
      </c>
      <c r="E69" s="282">
        <v>200000</v>
      </c>
      <c r="F69" s="678"/>
      <c r="G69" s="491">
        <f>G68-E69+F69</f>
        <v>807450</v>
      </c>
      <c r="H69" s="604" t="s">
        <v>42</v>
      </c>
      <c r="I69" s="704" t="s">
        <v>18</v>
      </c>
      <c r="J69" s="312" t="s">
        <v>374</v>
      </c>
      <c r="K69" s="695" t="s">
        <v>74</v>
      </c>
      <c r="L69" s="704" t="s">
        <v>63</v>
      </c>
      <c r="M69" s="220"/>
      <c r="N69" s="211"/>
      <c r="O69" s="558"/>
    </row>
    <row r="70" spans="1:15" x14ac:dyDescent="0.25">
      <c r="A70" s="687">
        <v>44148</v>
      </c>
      <c r="B70" s="673" t="s">
        <v>232</v>
      </c>
      <c r="C70" s="676" t="s">
        <v>51</v>
      </c>
      <c r="D70" s="676" t="s">
        <v>95</v>
      </c>
      <c r="E70" s="282">
        <v>51000</v>
      </c>
      <c r="F70" s="697"/>
      <c r="G70" s="226">
        <f t="shared" si="5"/>
        <v>756450</v>
      </c>
      <c r="H70" s="605" t="s">
        <v>72</v>
      </c>
      <c r="I70" s="269" t="s">
        <v>18</v>
      </c>
      <c r="J70" s="311" t="s">
        <v>346</v>
      </c>
      <c r="K70" s="634" t="s">
        <v>74</v>
      </c>
      <c r="L70" s="269" t="s">
        <v>63</v>
      </c>
      <c r="M70" s="220"/>
      <c r="N70" s="232"/>
      <c r="O70" s="558"/>
    </row>
    <row r="71" spans="1:15" x14ac:dyDescent="0.25">
      <c r="A71" s="687">
        <v>44148</v>
      </c>
      <c r="B71" s="673" t="s">
        <v>232</v>
      </c>
      <c r="C71" s="676" t="s">
        <v>51</v>
      </c>
      <c r="D71" s="676" t="s">
        <v>95</v>
      </c>
      <c r="E71" s="295">
        <v>48000</v>
      </c>
      <c r="F71" s="697"/>
      <c r="G71" s="226">
        <f t="shared" si="5"/>
        <v>708450</v>
      </c>
      <c r="H71" s="605" t="s">
        <v>71</v>
      </c>
      <c r="I71" s="269" t="s">
        <v>18</v>
      </c>
      <c r="J71" s="463" t="s">
        <v>342</v>
      </c>
      <c r="K71" s="634" t="s">
        <v>74</v>
      </c>
      <c r="L71" s="269" t="s">
        <v>63</v>
      </c>
      <c r="M71" s="220"/>
      <c r="N71" s="231"/>
      <c r="O71" s="558"/>
    </row>
    <row r="72" spans="1:15" x14ac:dyDescent="0.25">
      <c r="A72" s="687">
        <v>44148</v>
      </c>
      <c r="B72" s="673" t="s">
        <v>290</v>
      </c>
      <c r="C72" s="676" t="s">
        <v>99</v>
      </c>
      <c r="D72" s="676" t="s">
        <v>97</v>
      </c>
      <c r="E72" s="295">
        <v>5000</v>
      </c>
      <c r="F72" s="697"/>
      <c r="G72" s="226">
        <f>G71-E72+F72</f>
        <v>703450</v>
      </c>
      <c r="H72" s="605" t="s">
        <v>42</v>
      </c>
      <c r="I72" s="269" t="s">
        <v>18</v>
      </c>
      <c r="J72" s="227" t="s">
        <v>276</v>
      </c>
      <c r="K72" s="634" t="s">
        <v>74</v>
      </c>
      <c r="L72" s="269" t="s">
        <v>63</v>
      </c>
      <c r="M72" s="220"/>
      <c r="N72" s="231"/>
      <c r="O72" s="558"/>
    </row>
    <row r="73" spans="1:15" x14ac:dyDescent="0.25">
      <c r="A73" s="687">
        <v>44148</v>
      </c>
      <c r="B73" s="673" t="s">
        <v>291</v>
      </c>
      <c r="C73" s="676" t="s">
        <v>99</v>
      </c>
      <c r="D73" s="676" t="s">
        <v>97</v>
      </c>
      <c r="E73" s="295">
        <v>2500</v>
      </c>
      <c r="F73" s="697"/>
      <c r="G73" s="226">
        <f t="shared" ref="G73:G141" si="6">G72-E73+F73</f>
        <v>700950</v>
      </c>
      <c r="H73" s="605" t="s">
        <v>42</v>
      </c>
      <c r="I73" s="269" t="s">
        <v>18</v>
      </c>
      <c r="J73" s="227" t="s">
        <v>276</v>
      </c>
      <c r="K73" s="634" t="s">
        <v>74</v>
      </c>
      <c r="L73" s="269" t="s">
        <v>63</v>
      </c>
      <c r="M73" s="220"/>
      <c r="N73" s="211"/>
      <c r="O73" s="558"/>
    </row>
    <row r="74" spans="1:15" x14ac:dyDescent="0.25">
      <c r="A74" s="264">
        <v>44151</v>
      </c>
      <c r="B74" s="265" t="s">
        <v>73</v>
      </c>
      <c r="C74" s="222" t="s">
        <v>51</v>
      </c>
      <c r="D74" s="307" t="s">
        <v>95</v>
      </c>
      <c r="E74" s="282"/>
      <c r="F74" s="282">
        <v>4000</v>
      </c>
      <c r="G74" s="226">
        <f t="shared" si="6"/>
        <v>704950</v>
      </c>
      <c r="H74" s="606" t="s">
        <v>71</v>
      </c>
      <c r="I74" s="269" t="s">
        <v>18</v>
      </c>
      <c r="J74" s="463" t="s">
        <v>342</v>
      </c>
      <c r="K74" s="634" t="s">
        <v>74</v>
      </c>
      <c r="L74" s="269" t="s">
        <v>63</v>
      </c>
      <c r="M74" s="42"/>
      <c r="N74" s="527"/>
      <c r="O74" s="558"/>
    </row>
    <row r="75" spans="1:15" x14ac:dyDescent="0.25">
      <c r="A75" s="264">
        <v>44151</v>
      </c>
      <c r="B75" s="265" t="s">
        <v>73</v>
      </c>
      <c r="C75" s="222" t="s">
        <v>51</v>
      </c>
      <c r="D75" s="222" t="s">
        <v>95</v>
      </c>
      <c r="E75" s="771"/>
      <c r="F75" s="240">
        <v>2000</v>
      </c>
      <c r="G75" s="226">
        <f t="shared" si="6"/>
        <v>706950</v>
      </c>
      <c r="H75" s="606" t="s">
        <v>72</v>
      </c>
      <c r="I75" s="269" t="s">
        <v>18</v>
      </c>
      <c r="J75" s="311" t="s">
        <v>346</v>
      </c>
      <c r="K75" s="634" t="s">
        <v>74</v>
      </c>
      <c r="L75" s="269" t="s">
        <v>63</v>
      </c>
      <c r="M75" s="42"/>
      <c r="N75" s="527"/>
      <c r="O75" s="558"/>
    </row>
    <row r="76" spans="1:15" x14ac:dyDescent="0.25">
      <c r="A76" s="264">
        <v>44151</v>
      </c>
      <c r="B76" s="222" t="s">
        <v>232</v>
      </c>
      <c r="C76" s="222" t="s">
        <v>51</v>
      </c>
      <c r="D76" s="222" t="s">
        <v>95</v>
      </c>
      <c r="E76" s="211">
        <v>48000</v>
      </c>
      <c r="F76" s="211"/>
      <c r="G76" s="226">
        <f t="shared" si="6"/>
        <v>658950</v>
      </c>
      <c r="H76" s="606" t="s">
        <v>71</v>
      </c>
      <c r="I76" s="269" t="s">
        <v>18</v>
      </c>
      <c r="J76" s="463" t="s">
        <v>351</v>
      </c>
      <c r="K76" s="634" t="s">
        <v>74</v>
      </c>
      <c r="L76" s="269" t="s">
        <v>63</v>
      </c>
      <c r="M76" s="42"/>
      <c r="N76" s="527"/>
      <c r="O76" s="558"/>
    </row>
    <row r="77" spans="1:15" x14ac:dyDescent="0.25">
      <c r="A77" s="264">
        <v>44151</v>
      </c>
      <c r="B77" s="222" t="s">
        <v>232</v>
      </c>
      <c r="C77" s="222" t="s">
        <v>51</v>
      </c>
      <c r="D77" s="222" t="s">
        <v>95</v>
      </c>
      <c r="E77" s="211">
        <v>53000</v>
      </c>
      <c r="F77" s="211"/>
      <c r="G77" s="226">
        <f t="shared" si="6"/>
        <v>605950</v>
      </c>
      <c r="H77" s="606" t="s">
        <v>72</v>
      </c>
      <c r="I77" s="269" t="s">
        <v>18</v>
      </c>
      <c r="J77" s="311" t="s">
        <v>355</v>
      </c>
      <c r="K77" s="634" t="s">
        <v>74</v>
      </c>
      <c r="L77" s="269" t="s">
        <v>63</v>
      </c>
      <c r="M77" s="42"/>
      <c r="N77" s="527"/>
      <c r="O77" s="558"/>
    </row>
    <row r="78" spans="1:15" x14ac:dyDescent="0.25">
      <c r="A78" s="221">
        <v>44152</v>
      </c>
      <c r="B78" s="222" t="s">
        <v>73</v>
      </c>
      <c r="C78" s="222" t="s">
        <v>51</v>
      </c>
      <c r="D78" s="222" t="s">
        <v>95</v>
      </c>
      <c r="E78" s="499"/>
      <c r="F78" s="499">
        <v>5000</v>
      </c>
      <c r="G78" s="226">
        <f t="shared" si="6"/>
        <v>610950</v>
      </c>
      <c r="H78" s="606" t="s">
        <v>71</v>
      </c>
      <c r="I78" s="269" t="s">
        <v>18</v>
      </c>
      <c r="J78" s="463" t="s">
        <v>351</v>
      </c>
      <c r="K78" s="634" t="s">
        <v>74</v>
      </c>
      <c r="L78" s="269" t="s">
        <v>63</v>
      </c>
      <c r="M78" s="42"/>
      <c r="N78" s="527"/>
      <c r="O78" s="558"/>
    </row>
    <row r="79" spans="1:15" x14ac:dyDescent="0.25">
      <c r="A79" s="221">
        <v>44152</v>
      </c>
      <c r="B79" s="222" t="s">
        <v>73</v>
      </c>
      <c r="C79" s="222" t="s">
        <v>51</v>
      </c>
      <c r="D79" s="222" t="s">
        <v>95</v>
      </c>
      <c r="E79" s="499"/>
      <c r="F79" s="499">
        <v>1000</v>
      </c>
      <c r="G79" s="226">
        <f t="shared" si="6"/>
        <v>611950</v>
      </c>
      <c r="H79" s="606" t="s">
        <v>72</v>
      </c>
      <c r="I79" s="269" t="s">
        <v>18</v>
      </c>
      <c r="J79" s="311" t="s">
        <v>355</v>
      </c>
      <c r="K79" s="634" t="s">
        <v>74</v>
      </c>
      <c r="L79" s="269" t="s">
        <v>63</v>
      </c>
      <c r="M79" s="42"/>
      <c r="N79" s="527"/>
      <c r="O79" s="558"/>
    </row>
    <row r="80" spans="1:15" x14ac:dyDescent="0.25">
      <c r="A80" s="221">
        <v>44152</v>
      </c>
      <c r="B80" s="222" t="s">
        <v>232</v>
      </c>
      <c r="C80" s="222" t="s">
        <v>51</v>
      </c>
      <c r="D80" s="222" t="s">
        <v>95</v>
      </c>
      <c r="E80" s="499">
        <v>50000</v>
      </c>
      <c r="F80" s="499"/>
      <c r="G80" s="226">
        <f t="shared" si="6"/>
        <v>561950</v>
      </c>
      <c r="H80" s="606" t="s">
        <v>71</v>
      </c>
      <c r="I80" s="269" t="s">
        <v>18</v>
      </c>
      <c r="J80" s="463" t="s">
        <v>360</v>
      </c>
      <c r="K80" s="634" t="s">
        <v>74</v>
      </c>
      <c r="L80" s="269" t="s">
        <v>63</v>
      </c>
      <c r="M80" s="42"/>
      <c r="N80" s="527"/>
      <c r="O80" s="558"/>
    </row>
    <row r="81" spans="1:15" x14ac:dyDescent="0.25">
      <c r="A81" s="221">
        <v>44152</v>
      </c>
      <c r="B81" s="222" t="s">
        <v>232</v>
      </c>
      <c r="C81" s="222" t="s">
        <v>51</v>
      </c>
      <c r="D81" s="222" t="s">
        <v>95</v>
      </c>
      <c r="E81" s="499">
        <v>52000</v>
      </c>
      <c r="F81" s="499"/>
      <c r="G81" s="226">
        <f t="shared" si="6"/>
        <v>509950</v>
      </c>
      <c r="H81" s="606" t="s">
        <v>72</v>
      </c>
      <c r="I81" s="269" t="s">
        <v>18</v>
      </c>
      <c r="J81" s="311" t="s">
        <v>365</v>
      </c>
      <c r="K81" s="634" t="s">
        <v>74</v>
      </c>
      <c r="L81" s="269" t="s">
        <v>63</v>
      </c>
      <c r="M81" s="309"/>
      <c r="N81" s="555"/>
      <c r="O81" s="558"/>
    </row>
    <row r="82" spans="1:15" x14ac:dyDescent="0.25">
      <c r="A82" s="221">
        <v>44152</v>
      </c>
      <c r="B82" s="222" t="s">
        <v>232</v>
      </c>
      <c r="C82" s="222" t="s">
        <v>51</v>
      </c>
      <c r="D82" s="222" t="s">
        <v>14</v>
      </c>
      <c r="E82" s="499">
        <v>14000</v>
      </c>
      <c r="F82" s="499"/>
      <c r="G82" s="226">
        <f t="shared" si="6"/>
        <v>495950</v>
      </c>
      <c r="H82" s="606" t="s">
        <v>42</v>
      </c>
      <c r="I82" s="269" t="s">
        <v>18</v>
      </c>
      <c r="J82" s="311" t="s">
        <v>312</v>
      </c>
      <c r="K82" s="634" t="s">
        <v>74</v>
      </c>
      <c r="L82" s="269" t="s">
        <v>63</v>
      </c>
      <c r="M82" s="42"/>
      <c r="N82" s="527"/>
      <c r="O82" s="558"/>
    </row>
    <row r="83" spans="1:15" x14ac:dyDescent="0.25">
      <c r="A83" s="221">
        <v>44152</v>
      </c>
      <c r="B83" s="222" t="s">
        <v>73</v>
      </c>
      <c r="C83" s="222" t="s">
        <v>51</v>
      </c>
      <c r="D83" s="222" t="s">
        <v>14</v>
      </c>
      <c r="E83" s="823"/>
      <c r="F83" s="246">
        <v>1000</v>
      </c>
      <c r="G83" s="226">
        <f t="shared" si="6"/>
        <v>496950</v>
      </c>
      <c r="H83" s="606" t="s">
        <v>42</v>
      </c>
      <c r="I83" s="269" t="s">
        <v>18</v>
      </c>
      <c r="J83" s="463" t="s">
        <v>370</v>
      </c>
      <c r="K83" s="634" t="s">
        <v>74</v>
      </c>
      <c r="L83" s="269" t="s">
        <v>63</v>
      </c>
      <c r="M83" s="42"/>
      <c r="N83" s="527"/>
      <c r="O83" s="558"/>
    </row>
    <row r="84" spans="1:15" x14ac:dyDescent="0.25">
      <c r="A84" s="221">
        <v>44152</v>
      </c>
      <c r="B84" s="222" t="s">
        <v>373</v>
      </c>
      <c r="C84" s="222" t="s">
        <v>122</v>
      </c>
      <c r="D84" s="222"/>
      <c r="E84" s="823"/>
      <c r="F84" s="246">
        <v>1234000</v>
      </c>
      <c r="G84" s="226">
        <f t="shared" si="6"/>
        <v>1730950</v>
      </c>
      <c r="H84" s="606"/>
      <c r="I84" s="269" t="s">
        <v>18</v>
      </c>
      <c r="J84" s="463" t="s">
        <v>429</v>
      </c>
      <c r="K84" s="634" t="s">
        <v>74</v>
      </c>
      <c r="L84" s="269" t="s">
        <v>63</v>
      </c>
      <c r="M84" s="42"/>
      <c r="N84" s="527"/>
      <c r="O84" s="558"/>
    </row>
    <row r="85" spans="1:15" x14ac:dyDescent="0.25">
      <c r="A85" s="221">
        <v>44152</v>
      </c>
      <c r="B85" s="222" t="s">
        <v>78</v>
      </c>
      <c r="C85" s="222" t="s">
        <v>51</v>
      </c>
      <c r="D85" s="222" t="s">
        <v>14</v>
      </c>
      <c r="E85" s="903">
        <v>120000</v>
      </c>
      <c r="F85" s="246"/>
      <c r="G85" s="226">
        <f t="shared" si="6"/>
        <v>1610950</v>
      </c>
      <c r="H85" s="606" t="s">
        <v>78</v>
      </c>
      <c r="I85" s="269" t="s">
        <v>18</v>
      </c>
      <c r="J85" s="463" t="s">
        <v>430</v>
      </c>
      <c r="K85" s="634" t="s">
        <v>74</v>
      </c>
      <c r="L85" s="269" t="s">
        <v>63</v>
      </c>
      <c r="M85" s="42"/>
      <c r="N85" s="527"/>
      <c r="O85" s="558"/>
    </row>
    <row r="86" spans="1:15" x14ac:dyDescent="0.25">
      <c r="A86" s="221">
        <v>44153</v>
      </c>
      <c r="B86" s="222" t="s">
        <v>232</v>
      </c>
      <c r="C86" s="222" t="s">
        <v>51</v>
      </c>
      <c r="D86" s="222" t="s">
        <v>95</v>
      </c>
      <c r="E86" s="246">
        <v>56000</v>
      </c>
      <c r="F86" s="246"/>
      <c r="G86" s="226">
        <f t="shared" si="6"/>
        <v>1554950</v>
      </c>
      <c r="H86" s="606" t="s">
        <v>72</v>
      </c>
      <c r="I86" s="269" t="s">
        <v>18</v>
      </c>
      <c r="J86" s="311" t="s">
        <v>377</v>
      </c>
      <c r="K86" s="634" t="s">
        <v>74</v>
      </c>
      <c r="L86" s="269" t="s">
        <v>63</v>
      </c>
      <c r="M86" s="42"/>
      <c r="N86" s="527"/>
      <c r="O86" s="558"/>
    </row>
    <row r="87" spans="1:15" x14ac:dyDescent="0.25">
      <c r="A87" s="221">
        <v>44153</v>
      </c>
      <c r="B87" s="222" t="s">
        <v>232</v>
      </c>
      <c r="C87" s="222" t="s">
        <v>51</v>
      </c>
      <c r="D87" s="222" t="s">
        <v>95</v>
      </c>
      <c r="E87" s="246">
        <v>52000</v>
      </c>
      <c r="F87" s="246"/>
      <c r="G87" s="226">
        <f t="shared" si="6"/>
        <v>1502950</v>
      </c>
      <c r="H87" s="606" t="s">
        <v>71</v>
      </c>
      <c r="I87" s="269" t="s">
        <v>18</v>
      </c>
      <c r="J87" s="463" t="s">
        <v>384</v>
      </c>
      <c r="K87" s="634" t="s">
        <v>74</v>
      </c>
      <c r="L87" s="269" t="s">
        <v>63</v>
      </c>
      <c r="M87" s="42"/>
      <c r="N87" s="527"/>
      <c r="O87" s="558"/>
    </row>
    <row r="88" spans="1:15" x14ac:dyDescent="0.25">
      <c r="A88" s="221">
        <v>44153</v>
      </c>
      <c r="B88" s="222" t="s">
        <v>232</v>
      </c>
      <c r="C88" s="222" t="s">
        <v>51</v>
      </c>
      <c r="D88" s="222" t="s">
        <v>53</v>
      </c>
      <c r="E88" s="246">
        <v>60000</v>
      </c>
      <c r="F88" s="246"/>
      <c r="G88" s="226">
        <f t="shared" si="6"/>
        <v>1442950</v>
      </c>
      <c r="H88" s="606" t="s">
        <v>54</v>
      </c>
      <c r="I88" s="269" t="s">
        <v>18</v>
      </c>
      <c r="J88" s="312" t="s">
        <v>598</v>
      </c>
      <c r="K88" s="634" t="s">
        <v>74</v>
      </c>
      <c r="L88" s="269" t="s">
        <v>63</v>
      </c>
      <c r="M88" s="42"/>
      <c r="N88" s="527"/>
      <c r="O88" s="558"/>
    </row>
    <row r="89" spans="1:15" x14ac:dyDescent="0.25">
      <c r="A89" s="227">
        <v>44154</v>
      </c>
      <c r="B89" s="222" t="s">
        <v>73</v>
      </c>
      <c r="C89" s="222" t="s">
        <v>51</v>
      </c>
      <c r="D89" s="222" t="s">
        <v>95</v>
      </c>
      <c r="E89" s="246"/>
      <c r="F89" s="246">
        <v>9000</v>
      </c>
      <c r="G89" s="226">
        <f t="shared" si="6"/>
        <v>1451950</v>
      </c>
      <c r="H89" s="606" t="s">
        <v>72</v>
      </c>
      <c r="I89" s="269" t="s">
        <v>18</v>
      </c>
      <c r="J89" s="311" t="s">
        <v>377</v>
      </c>
      <c r="K89" s="634" t="s">
        <v>74</v>
      </c>
      <c r="L89" s="269" t="s">
        <v>63</v>
      </c>
      <c r="M89" s="42"/>
      <c r="N89" s="527"/>
      <c r="O89" s="558"/>
    </row>
    <row r="90" spans="1:15" x14ac:dyDescent="0.25">
      <c r="A90" s="227">
        <v>44154</v>
      </c>
      <c r="B90" s="222" t="s">
        <v>73</v>
      </c>
      <c r="C90" s="222" t="s">
        <v>51</v>
      </c>
      <c r="D90" s="222" t="s">
        <v>95</v>
      </c>
      <c r="E90" s="246"/>
      <c r="F90" s="246">
        <v>7000</v>
      </c>
      <c r="G90" s="226">
        <f t="shared" si="6"/>
        <v>1458950</v>
      </c>
      <c r="H90" s="606" t="s">
        <v>71</v>
      </c>
      <c r="I90" s="269" t="s">
        <v>18</v>
      </c>
      <c r="J90" s="463" t="s">
        <v>384</v>
      </c>
      <c r="K90" s="634" t="s">
        <v>74</v>
      </c>
      <c r="L90" s="269" t="s">
        <v>63</v>
      </c>
      <c r="M90" s="42"/>
      <c r="N90" s="527"/>
      <c r="O90" s="558"/>
    </row>
    <row r="91" spans="1:15" x14ac:dyDescent="0.25">
      <c r="A91" s="221">
        <v>44154</v>
      </c>
      <c r="B91" s="222" t="s">
        <v>574</v>
      </c>
      <c r="C91" s="222" t="s">
        <v>51</v>
      </c>
      <c r="D91" s="222" t="s">
        <v>53</v>
      </c>
      <c r="E91" s="246">
        <v>45000</v>
      </c>
      <c r="F91" s="246"/>
      <c r="G91" s="226">
        <f>G90-E91+F91</f>
        <v>1413950</v>
      </c>
      <c r="H91" s="606" t="s">
        <v>54</v>
      </c>
      <c r="I91" s="269" t="s">
        <v>18</v>
      </c>
      <c r="J91" s="312" t="s">
        <v>385</v>
      </c>
      <c r="K91" s="634" t="s">
        <v>74</v>
      </c>
      <c r="L91" s="269" t="s">
        <v>63</v>
      </c>
      <c r="M91" s="42"/>
      <c r="N91" s="527"/>
      <c r="O91" s="558"/>
    </row>
    <row r="92" spans="1:15" x14ac:dyDescent="0.25">
      <c r="A92" s="227">
        <v>44154</v>
      </c>
      <c r="B92" s="222" t="s">
        <v>232</v>
      </c>
      <c r="C92" s="222" t="s">
        <v>51</v>
      </c>
      <c r="D92" s="222" t="s">
        <v>95</v>
      </c>
      <c r="E92" s="211">
        <v>57000</v>
      </c>
      <c r="F92" s="246"/>
      <c r="G92" s="226">
        <f t="shared" ref="G92:G107" si="7">G91-E92+F92</f>
        <v>1356950</v>
      </c>
      <c r="H92" s="606" t="s">
        <v>72</v>
      </c>
      <c r="I92" s="269" t="s">
        <v>18</v>
      </c>
      <c r="J92" s="311" t="s">
        <v>386</v>
      </c>
      <c r="K92" s="634" t="s">
        <v>74</v>
      </c>
      <c r="L92" s="269" t="s">
        <v>63</v>
      </c>
      <c r="M92" s="42"/>
      <c r="N92" s="527"/>
      <c r="O92" s="558"/>
    </row>
    <row r="93" spans="1:15" x14ac:dyDescent="0.25">
      <c r="A93" s="227">
        <v>44154</v>
      </c>
      <c r="B93" s="222" t="s">
        <v>232</v>
      </c>
      <c r="C93" s="222" t="s">
        <v>51</v>
      </c>
      <c r="D93" s="222" t="s">
        <v>95</v>
      </c>
      <c r="E93" s="211">
        <v>55000</v>
      </c>
      <c r="F93" s="246"/>
      <c r="G93" s="226">
        <f t="shared" si="7"/>
        <v>1301950</v>
      </c>
      <c r="H93" s="606" t="s">
        <v>71</v>
      </c>
      <c r="I93" s="269" t="s">
        <v>18</v>
      </c>
      <c r="J93" s="463" t="s">
        <v>389</v>
      </c>
      <c r="K93" s="634" t="s">
        <v>74</v>
      </c>
      <c r="L93" s="269" t="s">
        <v>63</v>
      </c>
      <c r="M93" s="42"/>
      <c r="N93" s="527"/>
      <c r="O93" s="558"/>
    </row>
    <row r="94" spans="1:15" x14ac:dyDescent="0.25">
      <c r="A94" s="221">
        <v>44158</v>
      </c>
      <c r="B94" s="222" t="s">
        <v>232</v>
      </c>
      <c r="C94" s="222" t="s">
        <v>51</v>
      </c>
      <c r="D94" s="222" t="s">
        <v>95</v>
      </c>
      <c r="E94" s="232">
        <v>51000</v>
      </c>
      <c r="F94" s="246"/>
      <c r="G94" s="226">
        <f t="shared" si="7"/>
        <v>1250950</v>
      </c>
      <c r="H94" s="606" t="s">
        <v>71</v>
      </c>
      <c r="I94" s="269" t="s">
        <v>18</v>
      </c>
      <c r="J94" s="463" t="s">
        <v>397</v>
      </c>
      <c r="K94" s="634" t="s">
        <v>74</v>
      </c>
      <c r="L94" s="269" t="s">
        <v>63</v>
      </c>
      <c r="M94" s="42"/>
      <c r="N94" s="527"/>
      <c r="O94" s="558"/>
    </row>
    <row r="95" spans="1:15" x14ac:dyDescent="0.25">
      <c r="A95" s="686">
        <v>44158</v>
      </c>
      <c r="B95" s="220" t="s">
        <v>232</v>
      </c>
      <c r="C95" s="220" t="s">
        <v>51</v>
      </c>
      <c r="D95" s="220" t="s">
        <v>95</v>
      </c>
      <c r="E95" s="240">
        <v>53000</v>
      </c>
      <c r="F95" s="246"/>
      <c r="G95" s="226">
        <f t="shared" si="7"/>
        <v>1197950</v>
      </c>
      <c r="H95" s="606" t="s">
        <v>72</v>
      </c>
      <c r="I95" s="269" t="s">
        <v>18</v>
      </c>
      <c r="J95" s="311" t="s">
        <v>393</v>
      </c>
      <c r="K95" s="634" t="s">
        <v>74</v>
      </c>
      <c r="L95" s="269" t="s">
        <v>63</v>
      </c>
      <c r="M95" s="42"/>
      <c r="N95" s="527"/>
      <c r="O95" s="558"/>
    </row>
    <row r="96" spans="1:15" x14ac:dyDescent="0.25">
      <c r="A96" s="227">
        <v>44158</v>
      </c>
      <c r="B96" s="222" t="s">
        <v>232</v>
      </c>
      <c r="C96" s="222" t="s">
        <v>51</v>
      </c>
      <c r="D96" s="222" t="s">
        <v>53</v>
      </c>
      <c r="E96" s="211">
        <v>18000</v>
      </c>
      <c r="F96" s="246"/>
      <c r="G96" s="226">
        <f t="shared" si="7"/>
        <v>1179950</v>
      </c>
      <c r="H96" s="606" t="s">
        <v>54</v>
      </c>
      <c r="I96" s="269" t="s">
        <v>18</v>
      </c>
      <c r="J96" s="312" t="s">
        <v>385</v>
      </c>
      <c r="K96" s="634" t="s">
        <v>74</v>
      </c>
      <c r="L96" s="269" t="s">
        <v>63</v>
      </c>
      <c r="M96" s="42"/>
      <c r="N96" s="527"/>
      <c r="O96" s="558"/>
    </row>
    <row r="97" spans="1:15" x14ac:dyDescent="0.25">
      <c r="A97" s="221">
        <v>44158</v>
      </c>
      <c r="B97" s="222" t="s">
        <v>232</v>
      </c>
      <c r="C97" s="222" t="s">
        <v>51</v>
      </c>
      <c r="D97" s="222" t="s">
        <v>14</v>
      </c>
      <c r="E97" s="246">
        <v>18000</v>
      </c>
      <c r="F97" s="246"/>
      <c r="G97" s="226">
        <f t="shared" si="7"/>
        <v>1161950</v>
      </c>
      <c r="H97" s="606" t="s">
        <v>42</v>
      </c>
      <c r="I97" s="269" t="s">
        <v>18</v>
      </c>
      <c r="J97" s="259" t="s">
        <v>370</v>
      </c>
      <c r="K97" s="634" t="s">
        <v>74</v>
      </c>
      <c r="L97" s="269" t="s">
        <v>63</v>
      </c>
      <c r="M97" s="42"/>
      <c r="N97" s="527"/>
      <c r="O97" s="558"/>
    </row>
    <row r="98" spans="1:15" x14ac:dyDescent="0.25">
      <c r="A98" s="221">
        <v>44158</v>
      </c>
      <c r="B98" s="222" t="s">
        <v>73</v>
      </c>
      <c r="C98" s="222" t="s">
        <v>51</v>
      </c>
      <c r="D98" s="222" t="s">
        <v>14</v>
      </c>
      <c r="E98" s="837"/>
      <c r="F98" s="837">
        <v>2000</v>
      </c>
      <c r="G98" s="226">
        <f t="shared" si="7"/>
        <v>1163950</v>
      </c>
      <c r="H98" s="606" t="s">
        <v>42</v>
      </c>
      <c r="I98" s="269" t="s">
        <v>18</v>
      </c>
      <c r="J98" s="259" t="s">
        <v>370</v>
      </c>
      <c r="K98" s="634" t="s">
        <v>74</v>
      </c>
      <c r="L98" s="269" t="s">
        <v>63</v>
      </c>
      <c r="M98" s="42"/>
      <c r="N98" s="527"/>
      <c r="O98" s="558"/>
    </row>
    <row r="99" spans="1:15" x14ac:dyDescent="0.25">
      <c r="A99" s="221">
        <v>44159</v>
      </c>
      <c r="B99" s="222" t="s">
        <v>73</v>
      </c>
      <c r="C99" s="222" t="s">
        <v>51</v>
      </c>
      <c r="D99" s="222" t="s">
        <v>95</v>
      </c>
      <c r="E99" s="837"/>
      <c r="F99" s="837">
        <v>19000</v>
      </c>
      <c r="G99" s="226">
        <f t="shared" si="7"/>
        <v>1182950</v>
      </c>
      <c r="H99" s="606" t="s">
        <v>72</v>
      </c>
      <c r="I99" s="269" t="s">
        <v>18</v>
      </c>
      <c r="J99" s="311" t="s">
        <v>393</v>
      </c>
      <c r="K99" s="634" t="s">
        <v>74</v>
      </c>
      <c r="L99" s="269" t="s">
        <v>63</v>
      </c>
      <c r="M99" s="42"/>
      <c r="N99" s="527"/>
      <c r="O99" s="558"/>
    </row>
    <row r="100" spans="1:15" x14ac:dyDescent="0.25">
      <c r="A100" s="221">
        <v>44159</v>
      </c>
      <c r="B100" s="222" t="s">
        <v>73</v>
      </c>
      <c r="C100" s="222" t="s">
        <v>51</v>
      </c>
      <c r="D100" s="222" t="s">
        <v>95</v>
      </c>
      <c r="E100" s="838"/>
      <c r="F100" s="842">
        <v>22000</v>
      </c>
      <c r="G100" s="226">
        <f t="shared" si="7"/>
        <v>1204950</v>
      </c>
      <c r="H100" s="606" t="s">
        <v>71</v>
      </c>
      <c r="I100" s="269" t="s">
        <v>18</v>
      </c>
      <c r="J100" s="463" t="s">
        <v>397</v>
      </c>
      <c r="K100" s="634" t="s">
        <v>74</v>
      </c>
      <c r="L100" s="269" t="s">
        <v>63</v>
      </c>
      <c r="M100" s="42"/>
      <c r="N100" s="527"/>
      <c r="O100" s="558"/>
    </row>
    <row r="101" spans="1:15" x14ac:dyDescent="0.25">
      <c r="A101" s="221">
        <v>44159</v>
      </c>
      <c r="B101" s="222" t="s">
        <v>232</v>
      </c>
      <c r="C101" s="222" t="s">
        <v>51</v>
      </c>
      <c r="D101" s="307" t="s">
        <v>95</v>
      </c>
      <c r="E101" s="837">
        <v>53000</v>
      </c>
      <c r="F101" s="837"/>
      <c r="G101" s="226">
        <f t="shared" si="7"/>
        <v>1151950</v>
      </c>
      <c r="H101" s="606" t="s">
        <v>71</v>
      </c>
      <c r="I101" s="269" t="s">
        <v>18</v>
      </c>
      <c r="J101" s="463" t="s">
        <v>450</v>
      </c>
      <c r="K101" s="634" t="s">
        <v>74</v>
      </c>
      <c r="L101" s="269" t="s">
        <v>63</v>
      </c>
      <c r="M101" s="42"/>
      <c r="N101" s="527"/>
      <c r="O101" s="558"/>
    </row>
    <row r="102" spans="1:15" x14ac:dyDescent="0.25">
      <c r="A102" s="221">
        <v>44159</v>
      </c>
      <c r="B102" s="222" t="s">
        <v>232</v>
      </c>
      <c r="C102" s="222" t="s">
        <v>51</v>
      </c>
      <c r="D102" s="222" t="s">
        <v>95</v>
      </c>
      <c r="E102" s="900">
        <v>42000</v>
      </c>
      <c r="F102" s="839"/>
      <c r="G102" s="226">
        <f t="shared" si="7"/>
        <v>1109950</v>
      </c>
      <c r="H102" s="606" t="s">
        <v>72</v>
      </c>
      <c r="I102" s="269" t="s">
        <v>18</v>
      </c>
      <c r="J102" s="311" t="s">
        <v>415</v>
      </c>
      <c r="K102" s="634" t="s">
        <v>74</v>
      </c>
      <c r="L102" s="269" t="s">
        <v>63</v>
      </c>
      <c r="M102" s="42"/>
      <c r="N102" s="527"/>
      <c r="O102" s="558"/>
    </row>
    <row r="103" spans="1:15" x14ac:dyDescent="0.25">
      <c r="A103" s="221">
        <v>44159</v>
      </c>
      <c r="B103" s="222" t="s">
        <v>232</v>
      </c>
      <c r="C103" s="222" t="s">
        <v>51</v>
      </c>
      <c r="D103" s="222" t="s">
        <v>53</v>
      </c>
      <c r="E103" s="837">
        <v>14000</v>
      </c>
      <c r="F103" s="837"/>
      <c r="G103" s="226">
        <f t="shared" si="7"/>
        <v>1095950</v>
      </c>
      <c r="H103" s="606" t="s">
        <v>54</v>
      </c>
      <c r="I103" s="269" t="s">
        <v>18</v>
      </c>
      <c r="J103" s="498" t="s">
        <v>385</v>
      </c>
      <c r="K103" s="634" t="s">
        <v>74</v>
      </c>
      <c r="L103" s="269" t="s">
        <v>63</v>
      </c>
      <c r="M103" s="42"/>
      <c r="N103" s="527"/>
      <c r="O103" s="558"/>
    </row>
    <row r="104" spans="1:15" x14ac:dyDescent="0.25">
      <c r="A104" s="221">
        <v>44159</v>
      </c>
      <c r="B104" s="222" t="s">
        <v>232</v>
      </c>
      <c r="C104" s="222" t="s">
        <v>51</v>
      </c>
      <c r="D104" s="222" t="s">
        <v>14</v>
      </c>
      <c r="E104" s="837">
        <v>27000</v>
      </c>
      <c r="F104" s="837"/>
      <c r="G104" s="226">
        <f t="shared" si="7"/>
        <v>1068950</v>
      </c>
      <c r="H104" s="606" t="s">
        <v>42</v>
      </c>
      <c r="I104" s="269" t="s">
        <v>18</v>
      </c>
      <c r="J104" s="259" t="s">
        <v>422</v>
      </c>
      <c r="K104" s="634" t="s">
        <v>74</v>
      </c>
      <c r="L104" s="269" t="s">
        <v>63</v>
      </c>
      <c r="M104" s="42"/>
      <c r="N104" s="527"/>
      <c r="O104" s="558"/>
    </row>
    <row r="105" spans="1:15" x14ac:dyDescent="0.25">
      <c r="A105" s="221">
        <v>44159</v>
      </c>
      <c r="B105" s="222" t="s">
        <v>410</v>
      </c>
      <c r="C105" s="222" t="s">
        <v>99</v>
      </c>
      <c r="D105" s="222" t="s">
        <v>97</v>
      </c>
      <c r="E105" s="837">
        <v>400000</v>
      </c>
      <c r="F105" s="837"/>
      <c r="G105" s="226">
        <f t="shared" si="7"/>
        <v>668950</v>
      </c>
      <c r="H105" s="606" t="s">
        <v>42</v>
      </c>
      <c r="I105" s="269" t="s">
        <v>18</v>
      </c>
      <c r="J105" s="259" t="s">
        <v>445</v>
      </c>
      <c r="K105" s="634" t="s">
        <v>74</v>
      </c>
      <c r="L105" s="269" t="s">
        <v>63</v>
      </c>
      <c r="M105" s="42"/>
      <c r="N105" s="527"/>
      <c r="O105" s="558"/>
    </row>
    <row r="106" spans="1:15" x14ac:dyDescent="0.25">
      <c r="A106" s="221">
        <v>44159</v>
      </c>
      <c r="B106" s="222" t="s">
        <v>78</v>
      </c>
      <c r="C106" s="222" t="s">
        <v>51</v>
      </c>
      <c r="D106" s="222" t="s">
        <v>14</v>
      </c>
      <c r="E106" s="837">
        <v>120000</v>
      </c>
      <c r="F106" s="837"/>
      <c r="G106" s="226">
        <f t="shared" si="7"/>
        <v>548950</v>
      </c>
      <c r="H106" s="606" t="s">
        <v>78</v>
      </c>
      <c r="I106" s="269" t="s">
        <v>18</v>
      </c>
      <c r="J106" s="259" t="s">
        <v>464</v>
      </c>
      <c r="K106" s="634" t="s">
        <v>74</v>
      </c>
      <c r="L106" s="269" t="s">
        <v>63</v>
      </c>
      <c r="M106" s="42"/>
      <c r="N106" s="527"/>
      <c r="O106" s="558"/>
    </row>
    <row r="107" spans="1:15" x14ac:dyDescent="0.25">
      <c r="A107" s="221">
        <v>44159</v>
      </c>
      <c r="B107" s="222" t="s">
        <v>431</v>
      </c>
      <c r="C107" s="222" t="s">
        <v>122</v>
      </c>
      <c r="D107" s="222"/>
      <c r="E107" s="844"/>
      <c r="F107" s="844">
        <v>2378900</v>
      </c>
      <c r="G107" s="226">
        <f t="shared" si="7"/>
        <v>2927850</v>
      </c>
      <c r="H107" s="606"/>
      <c r="I107" s="269" t="s">
        <v>18</v>
      </c>
      <c r="J107" s="259" t="s">
        <v>518</v>
      </c>
      <c r="K107" s="634" t="s">
        <v>74</v>
      </c>
      <c r="L107" s="269" t="s">
        <v>63</v>
      </c>
      <c r="M107" s="42"/>
      <c r="N107" s="527"/>
      <c r="O107" s="558"/>
    </row>
    <row r="108" spans="1:15" x14ac:dyDescent="0.25">
      <c r="A108" s="221">
        <v>44159</v>
      </c>
      <c r="B108" s="222" t="s">
        <v>73</v>
      </c>
      <c r="C108" s="222" t="s">
        <v>51</v>
      </c>
      <c r="D108" s="222" t="s">
        <v>14</v>
      </c>
      <c r="E108" s="844"/>
      <c r="F108" s="844">
        <v>1000</v>
      </c>
      <c r="G108" s="226">
        <f t="shared" si="6"/>
        <v>2928850</v>
      </c>
      <c r="H108" s="606" t="s">
        <v>42</v>
      </c>
      <c r="I108" s="269" t="s">
        <v>18</v>
      </c>
      <c r="J108" s="259" t="s">
        <v>422</v>
      </c>
      <c r="K108" s="634" t="s">
        <v>74</v>
      </c>
      <c r="L108" s="269" t="s">
        <v>63</v>
      </c>
      <c r="M108" s="42"/>
      <c r="N108" s="527"/>
      <c r="O108" s="558"/>
    </row>
    <row r="109" spans="1:15" x14ac:dyDescent="0.25">
      <c r="A109" s="221">
        <v>44159</v>
      </c>
      <c r="B109" s="222" t="s">
        <v>439</v>
      </c>
      <c r="C109" s="222" t="s">
        <v>99</v>
      </c>
      <c r="D109" s="222" t="s">
        <v>97</v>
      </c>
      <c r="E109" s="844">
        <v>39000</v>
      </c>
      <c r="F109" s="844"/>
      <c r="G109" s="226">
        <f t="shared" si="6"/>
        <v>2889850</v>
      </c>
      <c r="H109" s="606" t="s">
        <v>42</v>
      </c>
      <c r="I109" s="269" t="s">
        <v>18</v>
      </c>
      <c r="J109" s="259" t="s">
        <v>516</v>
      </c>
      <c r="K109" s="634" t="s">
        <v>74</v>
      </c>
      <c r="L109" s="269" t="s">
        <v>63</v>
      </c>
      <c r="M109" s="42"/>
      <c r="N109" s="527"/>
      <c r="O109" s="558"/>
    </row>
    <row r="110" spans="1:15" x14ac:dyDescent="0.25">
      <c r="A110" s="221">
        <v>44159</v>
      </c>
      <c r="B110" s="222" t="s">
        <v>440</v>
      </c>
      <c r="C110" s="222" t="s">
        <v>99</v>
      </c>
      <c r="D110" s="222" t="s">
        <v>97</v>
      </c>
      <c r="E110" s="844">
        <v>36000</v>
      </c>
      <c r="F110" s="844"/>
      <c r="G110" s="226">
        <f t="shared" si="6"/>
        <v>2853850</v>
      </c>
      <c r="H110" s="606" t="s">
        <v>42</v>
      </c>
      <c r="I110" s="269" t="s">
        <v>18</v>
      </c>
      <c r="J110" s="259" t="s">
        <v>516</v>
      </c>
      <c r="K110" s="634" t="s">
        <v>74</v>
      </c>
      <c r="L110" s="269" t="s">
        <v>63</v>
      </c>
      <c r="M110" s="42"/>
      <c r="N110" s="527"/>
      <c r="O110" s="558"/>
    </row>
    <row r="111" spans="1:15" x14ac:dyDescent="0.25">
      <c r="A111" s="221">
        <v>44159</v>
      </c>
      <c r="B111" s="222" t="s">
        <v>441</v>
      </c>
      <c r="C111" s="222" t="s">
        <v>99</v>
      </c>
      <c r="D111" s="222" t="s">
        <v>97</v>
      </c>
      <c r="E111" s="246">
        <v>28500</v>
      </c>
      <c r="F111" s="246"/>
      <c r="G111" s="226">
        <f t="shared" si="6"/>
        <v>2825350</v>
      </c>
      <c r="H111" s="606" t="s">
        <v>42</v>
      </c>
      <c r="I111" s="269" t="s">
        <v>18</v>
      </c>
      <c r="J111" s="259" t="s">
        <v>516</v>
      </c>
      <c r="K111" s="634" t="s">
        <v>74</v>
      </c>
      <c r="L111" s="269" t="s">
        <v>63</v>
      </c>
      <c r="M111" s="42"/>
      <c r="N111" s="527"/>
      <c r="O111" s="558"/>
    </row>
    <row r="112" spans="1:15" x14ac:dyDescent="0.25">
      <c r="A112" s="221">
        <v>44159</v>
      </c>
      <c r="B112" s="222" t="s">
        <v>442</v>
      </c>
      <c r="C112" s="222" t="s">
        <v>99</v>
      </c>
      <c r="D112" s="222" t="s">
        <v>97</v>
      </c>
      <c r="E112" s="246">
        <v>88000</v>
      </c>
      <c r="F112" s="246"/>
      <c r="G112" s="226">
        <f t="shared" si="6"/>
        <v>2737350</v>
      </c>
      <c r="H112" s="606" t="s">
        <v>42</v>
      </c>
      <c r="I112" s="269" t="s">
        <v>18</v>
      </c>
      <c r="J112" s="259" t="s">
        <v>516</v>
      </c>
      <c r="K112" s="634" t="s">
        <v>74</v>
      </c>
      <c r="L112" s="269" t="s">
        <v>63</v>
      </c>
      <c r="M112" s="42"/>
      <c r="N112" s="527"/>
      <c r="O112" s="558"/>
    </row>
    <row r="113" spans="1:15" x14ac:dyDescent="0.25">
      <c r="A113" s="221">
        <v>44159</v>
      </c>
      <c r="B113" s="222" t="s">
        <v>443</v>
      </c>
      <c r="C113" s="222" t="s">
        <v>99</v>
      </c>
      <c r="D113" s="222" t="s">
        <v>97</v>
      </c>
      <c r="E113" s="246">
        <v>10400</v>
      </c>
      <c r="F113" s="246"/>
      <c r="G113" s="226">
        <f t="shared" si="6"/>
        <v>2726950</v>
      </c>
      <c r="H113" s="606" t="s">
        <v>42</v>
      </c>
      <c r="I113" s="269" t="s">
        <v>18</v>
      </c>
      <c r="J113" s="259" t="s">
        <v>516</v>
      </c>
      <c r="K113" s="634" t="s">
        <v>74</v>
      </c>
      <c r="L113" s="269" t="s">
        <v>63</v>
      </c>
      <c r="M113" s="42"/>
      <c r="N113" s="527"/>
      <c r="O113" s="558"/>
    </row>
    <row r="114" spans="1:15" x14ac:dyDescent="0.25">
      <c r="A114" s="221">
        <v>44159</v>
      </c>
      <c r="B114" s="222" t="s">
        <v>444</v>
      </c>
      <c r="C114" s="222" t="s">
        <v>99</v>
      </c>
      <c r="D114" s="222" t="s">
        <v>97</v>
      </c>
      <c r="E114" s="246">
        <v>7200</v>
      </c>
      <c r="F114" s="246"/>
      <c r="G114" s="226">
        <f t="shared" si="6"/>
        <v>2719750</v>
      </c>
      <c r="H114" s="606" t="s">
        <v>42</v>
      </c>
      <c r="I114" s="269" t="s">
        <v>18</v>
      </c>
      <c r="J114" s="259" t="s">
        <v>516</v>
      </c>
      <c r="K114" s="634" t="s">
        <v>74</v>
      </c>
      <c r="L114" s="269" t="s">
        <v>63</v>
      </c>
      <c r="M114" s="42"/>
      <c r="N114" s="527"/>
      <c r="O114" s="558"/>
    </row>
    <row r="115" spans="1:15" x14ac:dyDescent="0.25">
      <c r="A115" s="221">
        <v>44159</v>
      </c>
      <c r="B115" s="222" t="s">
        <v>455</v>
      </c>
      <c r="C115" s="222" t="s">
        <v>96</v>
      </c>
      <c r="D115" s="222" t="s">
        <v>97</v>
      </c>
      <c r="E115" s="246">
        <v>15000</v>
      </c>
      <c r="F115" s="246"/>
      <c r="G115" s="226">
        <f t="shared" si="6"/>
        <v>2704750</v>
      </c>
      <c r="H115" s="606" t="s">
        <v>42</v>
      </c>
      <c r="I115" s="269" t="s">
        <v>18</v>
      </c>
      <c r="J115" s="463" t="s">
        <v>452</v>
      </c>
      <c r="K115" s="634" t="s">
        <v>74</v>
      </c>
      <c r="L115" s="269" t="s">
        <v>63</v>
      </c>
      <c r="M115" s="42"/>
      <c r="N115" s="527"/>
      <c r="O115" s="558"/>
    </row>
    <row r="116" spans="1:15" x14ac:dyDescent="0.25">
      <c r="A116" s="221">
        <v>44160</v>
      </c>
      <c r="B116" s="222" t="s">
        <v>73</v>
      </c>
      <c r="C116" s="222" t="s">
        <v>51</v>
      </c>
      <c r="D116" s="222" t="s">
        <v>95</v>
      </c>
      <c r="E116" s="246"/>
      <c r="F116" s="246">
        <v>4000</v>
      </c>
      <c r="G116" s="226">
        <f t="shared" si="6"/>
        <v>2708750</v>
      </c>
      <c r="H116" s="606" t="s">
        <v>71</v>
      </c>
      <c r="I116" s="269" t="s">
        <v>18</v>
      </c>
      <c r="J116" s="463" t="s">
        <v>450</v>
      </c>
      <c r="K116" s="634" t="s">
        <v>74</v>
      </c>
      <c r="L116" s="269" t="s">
        <v>63</v>
      </c>
      <c r="M116" s="42"/>
      <c r="N116" s="527"/>
      <c r="O116" s="558"/>
    </row>
    <row r="117" spans="1:15" x14ac:dyDescent="0.25">
      <c r="A117" s="221">
        <v>44160</v>
      </c>
      <c r="B117" s="222" t="s">
        <v>73</v>
      </c>
      <c r="C117" s="222" t="s">
        <v>51</v>
      </c>
      <c r="D117" s="222" t="s">
        <v>95</v>
      </c>
      <c r="E117" s="246"/>
      <c r="F117" s="246">
        <v>2000</v>
      </c>
      <c r="G117" s="226">
        <f t="shared" si="6"/>
        <v>2710750</v>
      </c>
      <c r="H117" s="606" t="s">
        <v>72</v>
      </c>
      <c r="I117" s="269" t="s">
        <v>18</v>
      </c>
      <c r="J117" s="311" t="s">
        <v>415</v>
      </c>
      <c r="K117" s="634" t="s">
        <v>74</v>
      </c>
      <c r="L117" s="269" t="s">
        <v>63</v>
      </c>
      <c r="M117" s="42"/>
      <c r="N117" s="527"/>
      <c r="O117" s="558"/>
    </row>
    <row r="118" spans="1:15" x14ac:dyDescent="0.25">
      <c r="A118" s="221">
        <v>44160</v>
      </c>
      <c r="B118" s="222" t="s">
        <v>232</v>
      </c>
      <c r="C118" s="222" t="s">
        <v>51</v>
      </c>
      <c r="D118" s="222" t="s">
        <v>95</v>
      </c>
      <c r="E118" s="246">
        <v>240000</v>
      </c>
      <c r="F118" s="246"/>
      <c r="G118" s="226">
        <f t="shared" si="6"/>
        <v>2470750</v>
      </c>
      <c r="H118" s="606" t="s">
        <v>72</v>
      </c>
      <c r="I118" s="269" t="s">
        <v>18</v>
      </c>
      <c r="J118" s="311" t="s">
        <v>446</v>
      </c>
      <c r="K118" s="634" t="s">
        <v>74</v>
      </c>
      <c r="L118" s="269" t="s">
        <v>63</v>
      </c>
      <c r="M118" s="42"/>
      <c r="N118" s="527"/>
      <c r="O118" s="558"/>
    </row>
    <row r="119" spans="1:15" x14ac:dyDescent="0.25">
      <c r="A119" s="221">
        <v>44160</v>
      </c>
      <c r="B119" s="222" t="s">
        <v>232</v>
      </c>
      <c r="C119" s="222" t="s">
        <v>51</v>
      </c>
      <c r="D119" s="222" t="s">
        <v>95</v>
      </c>
      <c r="E119" s="246">
        <v>51000</v>
      </c>
      <c r="F119" s="246"/>
      <c r="G119" s="226">
        <f t="shared" si="6"/>
        <v>2419750</v>
      </c>
      <c r="H119" s="606" t="s">
        <v>71</v>
      </c>
      <c r="I119" s="269" t="s">
        <v>18</v>
      </c>
      <c r="J119" s="463" t="s">
        <v>451</v>
      </c>
      <c r="K119" s="634" t="s">
        <v>74</v>
      </c>
      <c r="L119" s="269" t="s">
        <v>63</v>
      </c>
      <c r="M119" s="42"/>
      <c r="N119" s="527"/>
      <c r="O119" s="558"/>
    </row>
    <row r="120" spans="1:15" x14ac:dyDescent="0.25">
      <c r="A120" s="221">
        <v>44160</v>
      </c>
      <c r="B120" s="222" t="s">
        <v>73</v>
      </c>
      <c r="C120" s="222" t="s">
        <v>51</v>
      </c>
      <c r="D120" s="222" t="s">
        <v>95</v>
      </c>
      <c r="E120" s="246"/>
      <c r="F120" s="246">
        <v>5000</v>
      </c>
      <c r="G120" s="226">
        <f t="shared" si="6"/>
        <v>2424750</v>
      </c>
      <c r="H120" s="606" t="s">
        <v>71</v>
      </c>
      <c r="I120" s="269" t="s">
        <v>18</v>
      </c>
      <c r="J120" s="463" t="s">
        <v>451</v>
      </c>
      <c r="K120" s="634" t="s">
        <v>74</v>
      </c>
      <c r="L120" s="269" t="s">
        <v>63</v>
      </c>
      <c r="M120" s="251"/>
      <c r="N120" s="554"/>
      <c r="O120" s="558"/>
    </row>
    <row r="121" spans="1:15" x14ac:dyDescent="0.25">
      <c r="A121" s="221">
        <v>44160</v>
      </c>
      <c r="B121" s="222" t="s">
        <v>232</v>
      </c>
      <c r="C121" s="222" t="s">
        <v>51</v>
      </c>
      <c r="D121" s="222" t="s">
        <v>14</v>
      </c>
      <c r="E121" s="246">
        <v>4000</v>
      </c>
      <c r="F121" s="246"/>
      <c r="G121" s="226">
        <f t="shared" si="6"/>
        <v>2420750</v>
      </c>
      <c r="H121" s="606" t="s">
        <v>42</v>
      </c>
      <c r="I121" s="269" t="s">
        <v>18</v>
      </c>
      <c r="J121" s="259" t="s">
        <v>456</v>
      </c>
      <c r="K121" s="634" t="s">
        <v>74</v>
      </c>
      <c r="L121" s="269" t="s">
        <v>63</v>
      </c>
      <c r="M121" s="251"/>
      <c r="N121" s="554"/>
      <c r="O121" s="558"/>
    </row>
    <row r="122" spans="1:15" x14ac:dyDescent="0.25">
      <c r="A122" s="221">
        <v>44160</v>
      </c>
      <c r="B122" s="222" t="s">
        <v>73</v>
      </c>
      <c r="C122" s="222" t="s">
        <v>51</v>
      </c>
      <c r="D122" s="222" t="s">
        <v>14</v>
      </c>
      <c r="E122" s="246"/>
      <c r="F122" s="246">
        <v>1000</v>
      </c>
      <c r="G122" s="226">
        <f t="shared" si="6"/>
        <v>2421750</v>
      </c>
      <c r="H122" s="606" t="s">
        <v>42</v>
      </c>
      <c r="I122" s="269" t="s">
        <v>18</v>
      </c>
      <c r="J122" s="259" t="s">
        <v>456</v>
      </c>
      <c r="K122" s="634" t="s">
        <v>74</v>
      </c>
      <c r="L122" s="269" t="s">
        <v>63</v>
      </c>
      <c r="M122" s="251"/>
      <c r="N122" s="554"/>
      <c r="O122" s="558"/>
    </row>
    <row r="123" spans="1:15" x14ac:dyDescent="0.25">
      <c r="A123" s="221">
        <v>44160</v>
      </c>
      <c r="B123" s="222" t="s">
        <v>232</v>
      </c>
      <c r="C123" s="222" t="s">
        <v>51</v>
      </c>
      <c r="D123" s="222" t="s">
        <v>53</v>
      </c>
      <c r="E123" s="246">
        <v>65000</v>
      </c>
      <c r="F123" s="246"/>
      <c r="G123" s="226">
        <f t="shared" si="6"/>
        <v>2356750</v>
      </c>
      <c r="H123" s="606" t="s">
        <v>54</v>
      </c>
      <c r="I123" s="269" t="s">
        <v>18</v>
      </c>
      <c r="J123" s="360" t="s">
        <v>419</v>
      </c>
      <c r="K123" s="634" t="s">
        <v>74</v>
      </c>
      <c r="L123" s="269" t="s">
        <v>63</v>
      </c>
      <c r="M123" s="251"/>
      <c r="N123" s="554"/>
      <c r="O123" s="558"/>
    </row>
    <row r="124" spans="1:15" x14ac:dyDescent="0.25">
      <c r="A124" s="221">
        <v>44160</v>
      </c>
      <c r="B124" s="222" t="s">
        <v>457</v>
      </c>
      <c r="C124" s="222" t="s">
        <v>458</v>
      </c>
      <c r="D124" s="222" t="s">
        <v>97</v>
      </c>
      <c r="E124" s="246">
        <v>279900</v>
      </c>
      <c r="F124" s="246"/>
      <c r="G124" s="226">
        <f t="shared" si="6"/>
        <v>2076850</v>
      </c>
      <c r="H124" s="606" t="s">
        <v>42</v>
      </c>
      <c r="I124" s="269" t="s">
        <v>18</v>
      </c>
      <c r="J124" s="360" t="s">
        <v>518</v>
      </c>
      <c r="K124" s="634" t="s">
        <v>74</v>
      </c>
      <c r="L124" s="269" t="s">
        <v>63</v>
      </c>
      <c r="M124" s="42"/>
      <c r="N124" s="527"/>
      <c r="O124" s="558"/>
    </row>
    <row r="125" spans="1:15" x14ac:dyDescent="0.25">
      <c r="A125" s="221">
        <v>44160</v>
      </c>
      <c r="B125" s="222" t="s">
        <v>232</v>
      </c>
      <c r="C125" s="222" t="s">
        <v>51</v>
      </c>
      <c r="D125" s="222" t="s">
        <v>95</v>
      </c>
      <c r="E125" s="246">
        <v>200000</v>
      </c>
      <c r="F125" s="246"/>
      <c r="G125" s="226">
        <f t="shared" si="6"/>
        <v>1876850</v>
      </c>
      <c r="H125" s="606" t="s">
        <v>71</v>
      </c>
      <c r="I125" s="269" t="s">
        <v>18</v>
      </c>
      <c r="J125" s="271" t="s">
        <v>465</v>
      </c>
      <c r="K125" s="634" t="s">
        <v>74</v>
      </c>
      <c r="L125" s="269" t="s">
        <v>63</v>
      </c>
      <c r="M125" s="42"/>
      <c r="N125" s="527"/>
      <c r="O125" s="558"/>
    </row>
    <row r="126" spans="1:15" x14ac:dyDescent="0.25">
      <c r="A126" s="221">
        <v>44161</v>
      </c>
      <c r="B126" s="222" t="s">
        <v>232</v>
      </c>
      <c r="C126" s="222" t="s">
        <v>51</v>
      </c>
      <c r="D126" s="222" t="s">
        <v>53</v>
      </c>
      <c r="E126" s="246">
        <v>400000</v>
      </c>
      <c r="F126" s="246"/>
      <c r="G126" s="226">
        <f t="shared" si="6"/>
        <v>1476850</v>
      </c>
      <c r="H126" s="606" t="s">
        <v>54</v>
      </c>
      <c r="I126" s="269" t="s">
        <v>18</v>
      </c>
      <c r="J126" s="498" t="s">
        <v>489</v>
      </c>
      <c r="K126" s="634" t="s">
        <v>74</v>
      </c>
      <c r="L126" s="269" t="s">
        <v>63</v>
      </c>
      <c r="M126" s="42"/>
      <c r="N126" s="527"/>
      <c r="O126" s="558"/>
    </row>
    <row r="127" spans="1:15" x14ac:dyDescent="0.25">
      <c r="A127" s="221">
        <v>44161</v>
      </c>
      <c r="B127" s="222" t="s">
        <v>223</v>
      </c>
      <c r="C127" s="222" t="s">
        <v>51</v>
      </c>
      <c r="D127" s="222" t="s">
        <v>95</v>
      </c>
      <c r="E127" s="246">
        <v>105000</v>
      </c>
      <c r="F127" s="246"/>
      <c r="G127" s="226">
        <f t="shared" si="6"/>
        <v>1371850</v>
      </c>
      <c r="H127" s="606" t="s">
        <v>72</v>
      </c>
      <c r="I127" s="269" t="s">
        <v>18</v>
      </c>
      <c r="J127" s="311" t="s">
        <v>446</v>
      </c>
      <c r="K127" s="634" t="s">
        <v>74</v>
      </c>
      <c r="L127" s="269" t="s">
        <v>63</v>
      </c>
      <c r="M127" s="42"/>
      <c r="N127" s="527"/>
      <c r="O127" s="558"/>
    </row>
    <row r="128" spans="1:15" x14ac:dyDescent="0.25">
      <c r="A128" s="221">
        <v>44161</v>
      </c>
      <c r="B128" s="222" t="s">
        <v>232</v>
      </c>
      <c r="C128" s="222" t="s">
        <v>51</v>
      </c>
      <c r="D128" s="222" t="s">
        <v>14</v>
      </c>
      <c r="E128" s="246">
        <v>10000</v>
      </c>
      <c r="F128" s="246"/>
      <c r="G128" s="226">
        <f t="shared" si="6"/>
        <v>1361850</v>
      </c>
      <c r="H128" s="606" t="s">
        <v>42</v>
      </c>
      <c r="I128" s="269" t="s">
        <v>18</v>
      </c>
      <c r="J128" s="259" t="s">
        <v>513</v>
      </c>
      <c r="K128" s="634" t="s">
        <v>74</v>
      </c>
      <c r="L128" s="269" t="s">
        <v>63</v>
      </c>
      <c r="M128" s="42"/>
      <c r="N128" s="527"/>
      <c r="O128" s="558"/>
    </row>
    <row r="129" spans="1:15" x14ac:dyDescent="0.25">
      <c r="A129" s="221">
        <v>44161</v>
      </c>
      <c r="B129" s="222" t="s">
        <v>541</v>
      </c>
      <c r="C129" s="222" t="s">
        <v>127</v>
      </c>
      <c r="D129" s="222" t="s">
        <v>53</v>
      </c>
      <c r="E129" s="246">
        <v>935000</v>
      </c>
      <c r="F129" s="246"/>
      <c r="G129" s="226">
        <f t="shared" si="6"/>
        <v>426850</v>
      </c>
      <c r="H129" s="606" t="s">
        <v>54</v>
      </c>
      <c r="I129" s="269" t="s">
        <v>18</v>
      </c>
      <c r="J129" s="259"/>
      <c r="K129" s="634" t="s">
        <v>74</v>
      </c>
      <c r="L129" s="269" t="s">
        <v>63</v>
      </c>
      <c r="M129" s="42"/>
      <c r="N129" s="527"/>
      <c r="O129" s="558"/>
    </row>
    <row r="130" spans="1:15" x14ac:dyDescent="0.25">
      <c r="A130" s="221">
        <v>44161</v>
      </c>
      <c r="B130" s="222" t="s">
        <v>542</v>
      </c>
      <c r="C130" s="222" t="s">
        <v>51</v>
      </c>
      <c r="D130" s="222"/>
      <c r="E130" s="246"/>
      <c r="F130" s="246">
        <v>935000</v>
      </c>
      <c r="G130" s="226">
        <f t="shared" si="6"/>
        <v>1361850</v>
      </c>
      <c r="H130" s="606" t="s">
        <v>51</v>
      </c>
      <c r="I130" s="269" t="s">
        <v>18</v>
      </c>
      <c r="J130" s="259"/>
      <c r="K130" s="634" t="s">
        <v>74</v>
      </c>
      <c r="L130" s="269" t="s">
        <v>63</v>
      </c>
      <c r="M130" s="42"/>
      <c r="N130" s="527"/>
      <c r="O130" s="558"/>
    </row>
    <row r="131" spans="1:15" x14ac:dyDescent="0.25">
      <c r="A131" s="221">
        <v>44162</v>
      </c>
      <c r="B131" s="222" t="s">
        <v>78</v>
      </c>
      <c r="C131" s="222" t="s">
        <v>51</v>
      </c>
      <c r="D131" s="222" t="s">
        <v>14</v>
      </c>
      <c r="E131" s="246">
        <v>15000</v>
      </c>
      <c r="F131" s="246"/>
      <c r="G131" s="226">
        <f t="shared" si="6"/>
        <v>1346850</v>
      </c>
      <c r="H131" s="606" t="s">
        <v>78</v>
      </c>
      <c r="I131" s="269" t="s">
        <v>18</v>
      </c>
      <c r="J131" s="605" t="s">
        <v>518</v>
      </c>
      <c r="K131" s="634" t="s">
        <v>74</v>
      </c>
      <c r="L131" s="269" t="s">
        <v>63</v>
      </c>
      <c r="M131" s="42"/>
      <c r="N131" s="527"/>
      <c r="O131" s="558"/>
    </row>
    <row r="132" spans="1:15" x14ac:dyDescent="0.25">
      <c r="A132" s="221">
        <v>44162</v>
      </c>
      <c r="B132" s="222" t="s">
        <v>472</v>
      </c>
      <c r="C132" s="222" t="s">
        <v>96</v>
      </c>
      <c r="D132" s="222" t="s">
        <v>97</v>
      </c>
      <c r="E132" s="246">
        <v>300000</v>
      </c>
      <c r="F132" s="246"/>
      <c r="G132" s="226">
        <f t="shared" si="6"/>
        <v>1046850</v>
      </c>
      <c r="H132" s="606" t="s">
        <v>42</v>
      </c>
      <c r="I132" s="269" t="s">
        <v>18</v>
      </c>
      <c r="J132" s="259" t="s">
        <v>514</v>
      </c>
      <c r="K132" s="634" t="s">
        <v>74</v>
      </c>
      <c r="L132" s="269" t="s">
        <v>63</v>
      </c>
      <c r="M132" s="42"/>
      <c r="N132" s="527"/>
      <c r="O132" s="558"/>
    </row>
    <row r="133" spans="1:15" x14ac:dyDescent="0.25">
      <c r="A133" s="221">
        <v>44162</v>
      </c>
      <c r="B133" s="222" t="s">
        <v>223</v>
      </c>
      <c r="C133" s="222" t="s">
        <v>51</v>
      </c>
      <c r="D133" s="222" t="s">
        <v>95</v>
      </c>
      <c r="E133" s="246">
        <v>100000</v>
      </c>
      <c r="F133" s="246"/>
      <c r="G133" s="226">
        <f t="shared" si="6"/>
        <v>946850</v>
      </c>
      <c r="H133" s="606" t="s">
        <v>72</v>
      </c>
      <c r="I133" s="269" t="s">
        <v>18</v>
      </c>
      <c r="J133" s="311" t="s">
        <v>446</v>
      </c>
      <c r="K133" s="634" t="s">
        <v>74</v>
      </c>
      <c r="L133" s="269" t="s">
        <v>63</v>
      </c>
      <c r="M133" s="42"/>
      <c r="N133" s="527"/>
      <c r="O133" s="558"/>
    </row>
    <row r="134" spans="1:15" x14ac:dyDescent="0.25">
      <c r="A134" s="221">
        <v>44163</v>
      </c>
      <c r="B134" s="222" t="s">
        <v>223</v>
      </c>
      <c r="C134" s="222" t="s">
        <v>51</v>
      </c>
      <c r="D134" s="222" t="s">
        <v>95</v>
      </c>
      <c r="E134" s="246">
        <v>51000</v>
      </c>
      <c r="F134" s="246"/>
      <c r="G134" s="226">
        <f t="shared" si="6"/>
        <v>895850</v>
      </c>
      <c r="H134" s="606" t="s">
        <v>71</v>
      </c>
      <c r="I134" s="269" t="s">
        <v>18</v>
      </c>
      <c r="J134" s="311" t="s">
        <v>465</v>
      </c>
      <c r="K134" s="634" t="s">
        <v>74</v>
      </c>
      <c r="L134" s="269" t="s">
        <v>63</v>
      </c>
      <c r="M134" s="42"/>
      <c r="N134" s="527"/>
      <c r="O134" s="558"/>
    </row>
    <row r="135" spans="1:15" x14ac:dyDescent="0.25">
      <c r="A135" s="221">
        <v>44165</v>
      </c>
      <c r="B135" s="222" t="s">
        <v>471</v>
      </c>
      <c r="C135" s="222" t="s">
        <v>96</v>
      </c>
      <c r="D135" s="222" t="s">
        <v>97</v>
      </c>
      <c r="E135" s="246">
        <v>50000</v>
      </c>
      <c r="F135" s="246"/>
      <c r="G135" s="226">
        <f t="shared" si="6"/>
        <v>845850</v>
      </c>
      <c r="H135" s="606" t="s">
        <v>42</v>
      </c>
      <c r="I135" s="269" t="s">
        <v>18</v>
      </c>
      <c r="J135" s="605" t="s">
        <v>617</v>
      </c>
      <c r="K135" s="634" t="s">
        <v>74</v>
      </c>
      <c r="L135" s="269" t="s">
        <v>63</v>
      </c>
      <c r="M135" s="42"/>
      <c r="N135" s="527"/>
      <c r="O135" s="558"/>
    </row>
    <row r="136" spans="1:15" x14ac:dyDescent="0.25">
      <c r="A136" s="221">
        <v>44165</v>
      </c>
      <c r="B136" s="222" t="s">
        <v>232</v>
      </c>
      <c r="C136" s="222" t="s">
        <v>51</v>
      </c>
      <c r="D136" s="222" t="s">
        <v>95</v>
      </c>
      <c r="E136" s="246">
        <v>49000</v>
      </c>
      <c r="F136" s="246"/>
      <c r="G136" s="226">
        <f t="shared" si="6"/>
        <v>796850</v>
      </c>
      <c r="H136" s="606" t="s">
        <v>71</v>
      </c>
      <c r="I136" s="269" t="s">
        <v>18</v>
      </c>
      <c r="J136" s="463" t="s">
        <v>523</v>
      </c>
      <c r="K136" s="634" t="s">
        <v>74</v>
      </c>
      <c r="L136" s="269" t="s">
        <v>63</v>
      </c>
      <c r="M136" s="42"/>
      <c r="N136" s="527"/>
      <c r="O136" s="558"/>
    </row>
    <row r="137" spans="1:15" x14ac:dyDescent="0.25">
      <c r="A137" s="221">
        <v>44165</v>
      </c>
      <c r="B137" s="222" t="s">
        <v>232</v>
      </c>
      <c r="C137" s="222" t="s">
        <v>51</v>
      </c>
      <c r="D137" s="222" t="s">
        <v>95</v>
      </c>
      <c r="E137" s="246">
        <v>49000</v>
      </c>
      <c r="F137" s="246"/>
      <c r="G137" s="226">
        <f t="shared" si="6"/>
        <v>747850</v>
      </c>
      <c r="H137" s="606" t="s">
        <v>72</v>
      </c>
      <c r="I137" s="269" t="s">
        <v>18</v>
      </c>
      <c r="J137" s="259" t="s">
        <v>527</v>
      </c>
      <c r="K137" s="634" t="s">
        <v>74</v>
      </c>
      <c r="L137" s="269" t="s">
        <v>63</v>
      </c>
      <c r="M137" s="42"/>
      <c r="N137" s="527"/>
      <c r="O137" s="558"/>
    </row>
    <row r="138" spans="1:15" x14ac:dyDescent="0.25">
      <c r="A138" s="221">
        <v>44165</v>
      </c>
      <c r="B138" s="222" t="s">
        <v>73</v>
      </c>
      <c r="C138" s="222" t="s">
        <v>51</v>
      </c>
      <c r="D138" s="222" t="s">
        <v>95</v>
      </c>
      <c r="E138" s="246"/>
      <c r="F138" s="246">
        <v>15000</v>
      </c>
      <c r="G138" s="226">
        <f t="shared" si="6"/>
        <v>762850</v>
      </c>
      <c r="H138" s="606" t="s">
        <v>71</v>
      </c>
      <c r="I138" s="269" t="s">
        <v>18</v>
      </c>
      <c r="J138" s="463" t="s">
        <v>523</v>
      </c>
      <c r="K138" s="634" t="s">
        <v>74</v>
      </c>
      <c r="L138" s="269" t="s">
        <v>63</v>
      </c>
      <c r="M138" s="42"/>
      <c r="N138" s="527"/>
      <c r="O138" s="558"/>
    </row>
    <row r="139" spans="1:15" x14ac:dyDescent="0.25">
      <c r="A139" s="221">
        <v>44165</v>
      </c>
      <c r="B139" s="222" t="s">
        <v>232</v>
      </c>
      <c r="C139" s="222" t="s">
        <v>51</v>
      </c>
      <c r="D139" s="222" t="s">
        <v>14</v>
      </c>
      <c r="E139" s="246">
        <v>20000</v>
      </c>
      <c r="F139" s="246"/>
      <c r="G139" s="226">
        <f t="shared" si="6"/>
        <v>742850</v>
      </c>
      <c r="H139" s="606" t="s">
        <v>42</v>
      </c>
      <c r="I139" s="269" t="s">
        <v>18</v>
      </c>
      <c r="J139" s="259" t="s">
        <v>531</v>
      </c>
      <c r="K139" s="634" t="s">
        <v>74</v>
      </c>
      <c r="L139" s="269" t="s">
        <v>63</v>
      </c>
      <c r="M139" s="42"/>
      <c r="N139" s="527"/>
      <c r="O139" s="558"/>
    </row>
    <row r="140" spans="1:15" x14ac:dyDescent="0.25">
      <c r="A140" s="221">
        <v>44165</v>
      </c>
      <c r="B140" s="222" t="s">
        <v>73</v>
      </c>
      <c r="C140" s="222" t="s">
        <v>51</v>
      </c>
      <c r="D140" s="222" t="s">
        <v>14</v>
      </c>
      <c r="E140" s="246"/>
      <c r="F140" s="246">
        <v>5000</v>
      </c>
      <c r="G140" s="226">
        <f t="shared" si="6"/>
        <v>747850</v>
      </c>
      <c r="H140" s="606" t="s">
        <v>42</v>
      </c>
      <c r="I140" s="269" t="s">
        <v>18</v>
      </c>
      <c r="J140" s="259" t="s">
        <v>531</v>
      </c>
      <c r="K140" s="634" t="s">
        <v>74</v>
      </c>
      <c r="L140" s="269" t="s">
        <v>63</v>
      </c>
      <c r="M140" s="42"/>
      <c r="N140" s="527"/>
      <c r="O140" s="558"/>
    </row>
    <row r="141" spans="1:15" ht="15.75" thickBot="1" x14ac:dyDescent="0.3">
      <c r="A141" s="221">
        <v>44165</v>
      </c>
      <c r="B141" s="222" t="s">
        <v>543</v>
      </c>
      <c r="C141" s="222" t="s">
        <v>51</v>
      </c>
      <c r="D141" s="222"/>
      <c r="E141" s="569"/>
      <c r="F141" s="569">
        <v>350000</v>
      </c>
      <c r="G141" s="343">
        <f t="shared" si="6"/>
        <v>1097850</v>
      </c>
      <c r="H141" s="825" t="s">
        <v>51</v>
      </c>
      <c r="I141" s="269" t="s">
        <v>18</v>
      </c>
      <c r="J141" s="311"/>
      <c r="K141" s="634" t="s">
        <v>74</v>
      </c>
      <c r="L141" s="269" t="s">
        <v>63</v>
      </c>
      <c r="M141" s="42"/>
      <c r="N141" s="527"/>
      <c r="O141" s="558"/>
    </row>
    <row r="142" spans="1:15" ht="15.75" thickBot="1" x14ac:dyDescent="0.3">
      <c r="A142" s="221"/>
      <c r="B142" s="222"/>
      <c r="C142" s="222"/>
      <c r="D142" s="307"/>
      <c r="E142" s="871">
        <f>SUM(E3:E141)</f>
        <v>7235500</v>
      </c>
      <c r="F142" s="872">
        <f>SUM(F3:F141)+G3</f>
        <v>8333350</v>
      </c>
      <c r="G142" s="873">
        <f>F142-E142</f>
        <v>1097850</v>
      </c>
      <c r="H142" s="825"/>
      <c r="I142" s="269"/>
      <c r="J142" s="311"/>
      <c r="K142" s="634"/>
      <c r="L142" s="269"/>
      <c r="M142" s="42"/>
      <c r="N142" s="527"/>
      <c r="O142" s="558"/>
    </row>
    <row r="143" spans="1:15" x14ac:dyDescent="0.25">
      <c r="A143" s="221"/>
      <c r="B143" s="222"/>
      <c r="C143" s="222"/>
      <c r="D143" s="222"/>
      <c r="E143" s="870"/>
      <c r="F143" s="571"/>
      <c r="G143" s="489"/>
      <c r="H143" s="606"/>
      <c r="I143" s="269"/>
      <c r="J143" s="463"/>
      <c r="K143" s="634"/>
      <c r="L143" s="269"/>
      <c r="M143" s="42"/>
      <c r="N143" s="527"/>
      <c r="O143" s="558"/>
    </row>
    <row r="144" spans="1:15" x14ac:dyDescent="0.25">
      <c r="A144" s="221"/>
      <c r="B144" s="222"/>
      <c r="C144" s="222"/>
      <c r="D144" s="222"/>
      <c r="E144" s="246"/>
      <c r="F144" s="823"/>
      <c r="G144" s="226"/>
      <c r="H144" s="606"/>
      <c r="I144" s="269"/>
      <c r="J144" s="463"/>
      <c r="K144" s="634"/>
      <c r="L144" s="269"/>
      <c r="M144" s="42"/>
      <c r="N144" s="527"/>
      <c r="O144" s="558"/>
    </row>
    <row r="145" spans="1:15" x14ac:dyDescent="0.25">
      <c r="A145" s="221"/>
      <c r="B145" s="222"/>
      <c r="C145" s="222"/>
      <c r="D145" s="222"/>
      <c r="E145" s="246"/>
      <c r="F145" s="246"/>
      <c r="G145" s="226"/>
      <c r="H145" s="606"/>
      <c r="I145" s="269"/>
      <c r="J145" s="360"/>
      <c r="K145" s="634"/>
      <c r="L145" s="269"/>
      <c r="M145" s="42"/>
      <c r="N145" s="527"/>
      <c r="O145" s="558"/>
    </row>
    <row r="146" spans="1:15" x14ac:dyDescent="0.25">
      <c r="A146" s="221"/>
      <c r="B146" s="222"/>
      <c r="C146" s="222"/>
      <c r="D146" s="222"/>
      <c r="E146" s="246"/>
      <c r="F146" s="246"/>
      <c r="G146" s="226"/>
      <c r="H146" s="606"/>
      <c r="I146" s="269"/>
      <c r="J146" s="605"/>
      <c r="K146" s="634"/>
      <c r="L146" s="269"/>
      <c r="M146" s="42"/>
      <c r="N146" s="527"/>
      <c r="O146" s="558"/>
    </row>
    <row r="147" spans="1:15" ht="17.25" customHeight="1" x14ac:dyDescent="0.25">
      <c r="A147" s="221"/>
      <c r="B147" s="222"/>
      <c r="C147" s="222"/>
      <c r="D147" s="222"/>
      <c r="E147" s="246"/>
      <c r="F147" s="246"/>
      <c r="G147" s="226"/>
      <c r="H147" s="606"/>
      <c r="I147" s="269"/>
      <c r="J147" s="605"/>
      <c r="K147" s="634"/>
      <c r="L147" s="269"/>
      <c r="M147" s="42"/>
      <c r="N147" s="527"/>
      <c r="O147" s="558"/>
    </row>
    <row r="148" spans="1:15" ht="17.25" customHeight="1" x14ac:dyDescent="0.25">
      <c r="A148" s="221"/>
      <c r="B148" s="222"/>
      <c r="C148" s="222"/>
      <c r="D148" s="222"/>
      <c r="E148" s="246"/>
      <c r="F148" s="246"/>
      <c r="G148" s="211"/>
      <c r="H148" s="606"/>
      <c r="I148" s="269"/>
      <c r="J148" s="360"/>
      <c r="K148" s="634"/>
      <c r="L148" s="269"/>
      <c r="M148" s="42"/>
      <c r="N148" s="527"/>
      <c r="O148" s="558"/>
    </row>
    <row r="149" spans="1:15" x14ac:dyDescent="0.25">
      <c r="A149" s="221"/>
      <c r="B149" s="222"/>
      <c r="C149" s="222"/>
      <c r="D149" s="222"/>
      <c r="E149" s="246"/>
      <c r="F149" s="246"/>
      <c r="G149" s="211"/>
      <c r="H149" s="606"/>
      <c r="I149" s="269"/>
      <c r="J149" s="360"/>
      <c r="K149" s="634"/>
      <c r="L149" s="269"/>
      <c r="M149" s="42"/>
      <c r="N149" s="42"/>
    </row>
    <row r="150" spans="1:15" x14ac:dyDescent="0.25">
      <c r="A150" s="221"/>
      <c r="B150" s="222"/>
      <c r="C150" s="222"/>
      <c r="D150" s="222"/>
      <c r="E150" s="246"/>
      <c r="F150" s="246"/>
      <c r="G150" s="211"/>
      <c r="H150" s="606"/>
      <c r="I150" s="269"/>
      <c r="J150" s="605"/>
      <c r="K150" s="634"/>
      <c r="L150" s="269"/>
      <c r="M150" s="42"/>
      <c r="N150" s="42"/>
    </row>
    <row r="151" spans="1:15" x14ac:dyDescent="0.25">
      <c r="A151" s="221"/>
      <c r="B151" s="222"/>
      <c r="C151" s="222"/>
      <c r="D151" s="222"/>
      <c r="E151" s="246"/>
      <c r="F151" s="246"/>
      <c r="G151" s="211"/>
      <c r="H151" s="606"/>
      <c r="I151" s="269"/>
      <c r="J151" s="605"/>
      <c r="K151" s="634"/>
      <c r="L151" s="269"/>
      <c r="M151" s="42"/>
      <c r="N151" s="42"/>
    </row>
    <row r="152" spans="1:15" x14ac:dyDescent="0.25">
      <c r="A152" s="221"/>
      <c r="B152" s="222"/>
      <c r="C152" s="222"/>
      <c r="D152" s="222"/>
      <c r="E152" s="246"/>
      <c r="F152" s="246"/>
      <c r="G152" s="211"/>
      <c r="H152" s="825"/>
      <c r="I152" s="269"/>
      <c r="J152" s="463"/>
      <c r="K152" s="634"/>
      <c r="L152" s="269"/>
      <c r="M152" s="42"/>
      <c r="N152" s="42"/>
    </row>
    <row r="153" spans="1:15" x14ac:dyDescent="0.25">
      <c r="A153" s="221"/>
      <c r="B153" s="222"/>
      <c r="C153" s="222"/>
      <c r="D153" s="222"/>
      <c r="E153" s="246"/>
      <c r="F153" s="823"/>
      <c r="G153" s="211"/>
      <c r="H153" s="606"/>
      <c r="I153" s="269"/>
      <c r="J153" s="312"/>
      <c r="K153" s="634"/>
      <c r="L153" s="269"/>
      <c r="M153" s="42"/>
      <c r="N153" s="42"/>
    </row>
    <row r="154" spans="1:15" x14ac:dyDescent="0.25">
      <c r="A154" s="221"/>
      <c r="B154" s="222"/>
      <c r="C154" s="222"/>
      <c r="D154" s="222"/>
      <c r="E154" s="246"/>
      <c r="F154" s="823"/>
      <c r="G154" s="211"/>
      <c r="H154" s="606"/>
      <c r="I154" s="269"/>
      <c r="J154" s="689"/>
      <c r="K154" s="634"/>
      <c r="L154" s="269"/>
      <c r="M154" s="42"/>
      <c r="N154" s="42"/>
    </row>
    <row r="155" spans="1:15" x14ac:dyDescent="0.25">
      <c r="A155" s="221"/>
      <c r="B155" s="222"/>
      <c r="C155" s="222"/>
      <c r="D155" s="222"/>
      <c r="E155" s="246"/>
      <c r="F155" s="823"/>
      <c r="G155" s="211"/>
      <c r="H155" s="606"/>
      <c r="I155" s="269"/>
      <c r="J155" s="689"/>
      <c r="K155" s="634"/>
      <c r="L155" s="269"/>
      <c r="M155" s="42"/>
      <c r="N155" s="42"/>
    </row>
    <row r="156" spans="1:15" x14ac:dyDescent="0.25">
      <c r="A156" s="221"/>
      <c r="B156" s="222"/>
      <c r="C156" s="222"/>
      <c r="D156" s="222"/>
      <c r="E156" s="824"/>
      <c r="F156" s="824"/>
      <c r="G156" s="211"/>
      <c r="H156" s="606"/>
      <c r="I156" s="269"/>
      <c r="J156" s="809"/>
      <c r="K156" s="634"/>
      <c r="L156" s="269"/>
      <c r="M156" s="42"/>
      <c r="N156" s="42"/>
    </row>
    <row r="157" spans="1:15" x14ac:dyDescent="0.25">
      <c r="A157" s="221"/>
      <c r="B157" s="222"/>
      <c r="C157" s="222"/>
      <c r="D157" s="222"/>
      <c r="E157" s="824"/>
      <c r="F157" s="824"/>
      <c r="G157" s="211"/>
      <c r="H157" s="606"/>
      <c r="I157" s="269"/>
      <c r="J157" s="809"/>
      <c r="K157" s="634"/>
      <c r="L157" s="269"/>
      <c r="M157" s="42"/>
      <c r="N157" s="42"/>
    </row>
    <row r="158" spans="1:15" x14ac:dyDescent="0.25">
      <c r="A158" s="221"/>
      <c r="B158" s="222"/>
      <c r="C158" s="222"/>
      <c r="D158" s="222"/>
      <c r="E158" s="246"/>
      <c r="F158" s="823"/>
      <c r="G158" s="211"/>
      <c r="H158" s="606"/>
      <c r="I158" s="269"/>
      <c r="J158" s="463"/>
      <c r="K158" s="634"/>
      <c r="L158" s="269"/>
      <c r="M158" s="42"/>
      <c r="N158" s="42"/>
    </row>
    <row r="159" spans="1:15" x14ac:dyDescent="0.25">
      <c r="A159" s="221"/>
      <c r="B159" s="222"/>
      <c r="C159" s="222"/>
      <c r="D159" s="222"/>
      <c r="E159" s="823"/>
      <c r="F159" s="246"/>
      <c r="G159" s="211"/>
      <c r="H159" s="606"/>
      <c r="I159" s="269"/>
      <c r="J159" s="463"/>
      <c r="K159" s="634"/>
      <c r="L159" s="269"/>
      <c r="M159" s="42"/>
      <c r="N159" s="42"/>
    </row>
    <row r="160" spans="1:15" x14ac:dyDescent="0.25">
      <c r="A160" s="221"/>
      <c r="B160" s="222"/>
      <c r="C160" s="222"/>
      <c r="D160" s="222"/>
      <c r="E160" s="246"/>
      <c r="F160" s="823"/>
      <c r="G160" s="211"/>
      <c r="H160" s="606"/>
      <c r="I160" s="269"/>
      <c r="J160" s="312"/>
      <c r="K160" s="634"/>
      <c r="L160" s="269"/>
      <c r="M160" s="42"/>
      <c r="N160" s="42"/>
    </row>
    <row r="161" spans="1:14" x14ac:dyDescent="0.25">
      <c r="A161" s="221"/>
      <c r="B161" s="222"/>
      <c r="C161" s="222"/>
      <c r="D161" s="222"/>
      <c r="E161" s="246"/>
      <c r="F161" s="823"/>
      <c r="G161" s="211"/>
      <c r="H161" s="606"/>
      <c r="I161" s="269"/>
      <c r="J161" s="312"/>
      <c r="K161" s="634"/>
      <c r="L161" s="269"/>
      <c r="M161" s="42"/>
      <c r="N161" s="42"/>
    </row>
    <row r="162" spans="1:14" x14ac:dyDescent="0.25">
      <c r="A162" s="221"/>
      <c r="B162" s="222"/>
      <c r="C162" s="222"/>
      <c r="D162" s="222"/>
      <c r="E162" s="246"/>
      <c r="F162" s="246"/>
      <c r="G162" s="211"/>
      <c r="H162" s="606"/>
      <c r="I162" s="269"/>
      <c r="J162" s="463"/>
      <c r="K162" s="634"/>
      <c r="L162" s="269"/>
      <c r="M162" s="42"/>
      <c r="N162" s="42"/>
    </row>
    <row r="163" spans="1:14" x14ac:dyDescent="0.25">
      <c r="A163" s="221"/>
      <c r="B163" s="222"/>
      <c r="C163" s="222"/>
      <c r="D163" s="222"/>
      <c r="E163" s="246"/>
      <c r="F163" s="246"/>
      <c r="G163" s="211"/>
      <c r="H163" s="703"/>
      <c r="I163" s="309"/>
      <c r="J163" s="345"/>
      <c r="K163" s="269"/>
      <c r="L163" s="700"/>
      <c r="M163" s="309"/>
      <c r="N163" s="309"/>
    </row>
    <row r="164" spans="1:14" x14ac:dyDescent="0.25">
      <c r="A164" s="221"/>
      <c r="B164" s="222"/>
      <c r="C164" s="222"/>
      <c r="D164" s="222"/>
      <c r="E164" s="246"/>
      <c r="F164" s="246"/>
      <c r="G164" s="211"/>
      <c r="H164" s="703"/>
      <c r="I164" s="309"/>
      <c r="J164" s="265"/>
      <c r="K164" s="269"/>
      <c r="L164" s="700"/>
      <c r="M164" s="309"/>
      <c r="N164" s="309"/>
    </row>
    <row r="165" spans="1:14" x14ac:dyDescent="0.25">
      <c r="A165" s="221"/>
      <c r="B165" s="222"/>
      <c r="C165" s="222"/>
      <c r="D165" s="222"/>
      <c r="E165" s="246"/>
      <c r="F165" s="246"/>
      <c r="G165" s="211"/>
      <c r="H165" s="703"/>
      <c r="I165" s="309"/>
      <c r="J165" s="265"/>
      <c r="K165" s="269"/>
      <c r="L165" s="700"/>
      <c r="M165" s="309"/>
      <c r="N165" s="309"/>
    </row>
    <row r="166" spans="1:14" x14ac:dyDescent="0.25">
      <c r="A166" s="221"/>
      <c r="B166" s="222"/>
      <c r="C166" s="222"/>
      <c r="D166" s="222"/>
      <c r="E166" s="246"/>
      <c r="F166" s="246"/>
      <c r="G166" s="211"/>
      <c r="H166" s="703"/>
      <c r="I166" s="309"/>
      <c r="J166" s="345"/>
      <c r="K166" s="269"/>
      <c r="L166" s="700"/>
      <c r="M166" s="309"/>
      <c r="N166" s="309"/>
    </row>
    <row r="167" spans="1:14" x14ac:dyDescent="0.25">
      <c r="A167" s="221"/>
      <c r="B167" s="222"/>
      <c r="C167" s="222"/>
      <c r="D167" s="222"/>
      <c r="E167" s="246"/>
      <c r="F167" s="246"/>
      <c r="G167" s="211"/>
      <c r="H167" s="703"/>
      <c r="I167" s="309"/>
      <c r="J167" s="345"/>
      <c r="K167" s="269"/>
      <c r="L167" s="700"/>
      <c r="M167" s="309"/>
      <c r="N167" s="309"/>
    </row>
    <row r="168" spans="1:14" x14ac:dyDescent="0.25">
      <c r="A168" s="269"/>
      <c r="B168" s="487"/>
      <c r="C168" s="309"/>
      <c r="D168" s="309"/>
      <c r="E168" s="584"/>
      <c r="F168" s="584"/>
      <c r="G168" s="226"/>
      <c r="H168" s="312"/>
      <c r="I168" s="309"/>
      <c r="J168" s="312"/>
      <c r="K168" s="269"/>
      <c r="L168" s="700"/>
      <c r="M168" s="309"/>
      <c r="N168" s="309"/>
    </row>
    <row r="169" spans="1:14" x14ac:dyDescent="0.25">
      <c r="A169" s="269"/>
      <c r="B169" s="487"/>
      <c r="C169" s="309"/>
      <c r="D169" s="309"/>
      <c r="E169" s="584"/>
      <c r="F169" s="584"/>
      <c r="G169" s="226"/>
      <c r="H169" s="309"/>
      <c r="I169" s="309"/>
      <c r="J169" s="265"/>
      <c r="K169" s="269"/>
      <c r="L169" s="700"/>
      <c r="M169" s="309"/>
      <c r="N169" s="309"/>
    </row>
    <row r="170" spans="1:14" x14ac:dyDescent="0.25">
      <c r="A170" s="269"/>
      <c r="B170" s="487"/>
      <c r="C170" s="309"/>
      <c r="D170" s="309"/>
      <c r="E170" s="584"/>
      <c r="F170" s="584"/>
      <c r="G170" s="226"/>
      <c r="H170" s="309"/>
      <c r="I170" s="309"/>
      <c r="J170" s="345"/>
      <c r="K170" s="269"/>
      <c r="L170" s="700"/>
      <c r="M170" s="309"/>
      <c r="N170" s="309"/>
    </row>
    <row r="171" spans="1:14" x14ac:dyDescent="0.25">
      <c r="A171" s="269"/>
      <c r="B171" s="487"/>
      <c r="C171" s="309"/>
      <c r="D171" s="309"/>
      <c r="E171" s="584"/>
      <c r="F171" s="584"/>
      <c r="G171" s="226"/>
      <c r="H171" s="309"/>
      <c r="I171" s="309"/>
      <c r="J171" s="345"/>
      <c r="K171" s="269"/>
      <c r="L171" s="700"/>
      <c r="M171" s="309"/>
      <c r="N171" s="309"/>
    </row>
    <row r="172" spans="1:14" x14ac:dyDescent="0.25">
      <c r="A172" s="269"/>
      <c r="B172" s="487"/>
      <c r="C172" s="309"/>
      <c r="D172" s="309"/>
      <c r="E172" s="584"/>
      <c r="F172" s="584"/>
      <c r="G172" s="226"/>
      <c r="H172" s="309"/>
      <c r="I172" s="309"/>
      <c r="J172" s="265"/>
      <c r="K172" s="269"/>
      <c r="L172" s="700"/>
      <c r="M172" s="309"/>
      <c r="N172" s="309"/>
    </row>
    <row r="173" spans="1:14" x14ac:dyDescent="0.25">
      <c r="A173" s="269"/>
      <c r="B173" s="487"/>
      <c r="C173" s="309"/>
      <c r="D173" s="309"/>
      <c r="E173" s="584"/>
      <c r="F173" s="701"/>
      <c r="G173" s="226"/>
      <c r="H173" s="309"/>
      <c r="I173" s="309"/>
      <c r="J173" s="345"/>
      <c r="K173" s="269"/>
      <c r="L173" s="700"/>
      <c r="M173" s="309"/>
      <c r="N173" s="309"/>
    </row>
    <row r="174" spans="1:14" x14ac:dyDescent="0.25">
      <c r="A174" s="269"/>
      <c r="B174" s="487"/>
      <c r="C174" s="309"/>
      <c r="D174" s="309"/>
      <c r="E174" s="584"/>
      <c r="F174" s="701"/>
      <c r="G174" s="226"/>
      <c r="H174" s="309"/>
      <c r="I174" s="309"/>
      <c r="J174" s="345"/>
      <c r="K174" s="269"/>
      <c r="L174" s="700"/>
      <c r="M174" s="309"/>
      <c r="N174" s="309"/>
    </row>
    <row r="175" spans="1:14" x14ac:dyDescent="0.25">
      <c r="A175" s="269"/>
      <c r="B175" s="487"/>
      <c r="C175" s="309"/>
      <c r="D175" s="309"/>
      <c r="E175" s="313"/>
      <c r="F175" s="495"/>
      <c r="G175" s="226"/>
      <c r="H175" s="309"/>
      <c r="I175" s="309"/>
      <c r="J175" s="360"/>
      <c r="K175" s="269"/>
      <c r="L175" s="700"/>
      <c r="M175" s="309"/>
      <c r="N175" s="309"/>
    </row>
    <row r="176" spans="1:14" x14ac:dyDescent="0.25">
      <c r="A176" s="269"/>
      <c r="B176" s="487"/>
      <c r="C176" s="309"/>
      <c r="D176" s="309"/>
      <c r="E176" s="313"/>
      <c r="F176" s="495"/>
      <c r="G176" s="226"/>
      <c r="H176" s="309"/>
      <c r="I176" s="309"/>
      <c r="J176" s="360"/>
      <c r="K176" s="269"/>
      <c r="L176" s="700"/>
      <c r="M176" s="309"/>
      <c r="N176" s="309"/>
    </row>
    <row r="177" spans="1:14" x14ac:dyDescent="0.25">
      <c r="A177" s="269"/>
      <c r="B177" s="487"/>
      <c r="C177" s="309"/>
      <c r="D177" s="309"/>
      <c r="E177" s="313"/>
      <c r="F177" s="495"/>
      <c r="G177" s="226"/>
      <c r="H177" s="309"/>
      <c r="I177" s="309"/>
      <c r="J177" s="345"/>
      <c r="K177" s="269"/>
      <c r="L177" s="700"/>
      <c r="M177" s="309"/>
      <c r="N177" s="309"/>
    </row>
    <row r="178" spans="1:14" x14ac:dyDescent="0.25">
      <c r="A178" s="269"/>
      <c r="B178" s="487"/>
      <c r="C178" s="309"/>
      <c r="D178" s="309"/>
      <c r="E178" s="313"/>
      <c r="F178" s="495"/>
      <c r="G178" s="226"/>
      <c r="H178" s="309"/>
      <c r="I178" s="309"/>
      <c r="J178" s="360"/>
      <c r="K178" s="269"/>
      <c r="L178" s="700"/>
      <c r="M178" s="309"/>
      <c r="N178" s="309"/>
    </row>
    <row r="179" spans="1:14" x14ac:dyDescent="0.25">
      <c r="A179" s="269"/>
      <c r="B179" s="487"/>
      <c r="C179" s="309"/>
      <c r="D179" s="309"/>
      <c r="E179" s="313"/>
      <c r="F179" s="495"/>
      <c r="G179" s="226"/>
      <c r="H179" s="309"/>
      <c r="I179" s="309"/>
      <c r="J179" s="265"/>
      <c r="K179" s="269"/>
      <c r="L179" s="700"/>
      <c r="M179" s="309"/>
      <c r="N179" s="309"/>
    </row>
    <row r="180" spans="1:14" x14ac:dyDescent="0.25">
      <c r="A180" s="269"/>
      <c r="B180" s="487"/>
      <c r="C180" s="309"/>
      <c r="D180" s="309"/>
      <c r="E180" s="313"/>
      <c r="F180" s="495"/>
      <c r="G180" s="226"/>
      <c r="H180" s="309"/>
      <c r="I180" s="309"/>
      <c r="J180" s="345"/>
      <c r="K180" s="269"/>
      <c r="L180" s="700"/>
      <c r="M180" s="309"/>
      <c r="N180" s="309"/>
    </row>
    <row r="181" spans="1:14" x14ac:dyDescent="0.25">
      <c r="A181" s="269"/>
      <c r="B181" s="487"/>
      <c r="C181" s="309"/>
      <c r="D181" s="309"/>
      <c r="E181" s="313"/>
      <c r="F181" s="495"/>
      <c r="G181" s="226"/>
      <c r="H181" s="309"/>
      <c r="I181" s="309"/>
      <c r="J181" s="345"/>
      <c r="K181" s="269"/>
      <c r="L181" s="700"/>
      <c r="M181" s="309"/>
      <c r="N181" s="309"/>
    </row>
    <row r="182" spans="1:14" x14ac:dyDescent="0.25">
      <c r="A182" s="269"/>
      <c r="B182" s="487"/>
      <c r="C182" s="309"/>
      <c r="D182" s="309"/>
      <c r="E182" s="313"/>
      <c r="F182" s="495"/>
      <c r="G182" s="226"/>
      <c r="H182" s="309"/>
      <c r="I182" s="309"/>
      <c r="J182" s="360"/>
      <c r="K182" s="269"/>
      <c r="L182" s="700"/>
      <c r="M182" s="309"/>
      <c r="N182" s="309"/>
    </row>
    <row r="183" spans="1:14" x14ac:dyDescent="0.25">
      <c r="A183" s="269"/>
      <c r="B183" s="487"/>
      <c r="C183" s="309"/>
      <c r="D183" s="309"/>
      <c r="E183" s="702"/>
      <c r="F183" s="495"/>
      <c r="G183" s="226"/>
      <c r="H183" s="309"/>
      <c r="I183" s="309"/>
      <c r="J183" s="312"/>
      <c r="K183" s="269"/>
      <c r="L183" s="700"/>
      <c r="M183" s="309"/>
      <c r="N183" s="309"/>
    </row>
    <row r="184" spans="1:14" x14ac:dyDescent="0.25">
      <c r="A184" s="269"/>
      <c r="B184" s="487"/>
      <c r="C184" s="309"/>
      <c r="D184" s="309"/>
      <c r="E184" s="495"/>
      <c r="F184" s="495"/>
      <c r="G184" s="226"/>
      <c r="H184" s="309"/>
      <c r="I184" s="309"/>
      <c r="J184" s="312"/>
      <c r="K184" s="269"/>
      <c r="L184" s="700"/>
      <c r="M184" s="309"/>
      <c r="N184" s="309"/>
    </row>
    <row r="185" spans="1:14" x14ac:dyDescent="0.25">
      <c r="A185" s="269"/>
      <c r="B185" s="487"/>
      <c r="C185" s="309"/>
      <c r="D185" s="309"/>
      <c r="E185" s="495"/>
      <c r="F185" s="495"/>
      <c r="G185" s="226"/>
      <c r="H185" s="309"/>
      <c r="I185" s="309"/>
      <c r="J185" s="312"/>
      <c r="K185" s="269"/>
      <c r="L185" s="700"/>
      <c r="M185" s="309"/>
      <c r="N185" s="309"/>
    </row>
    <row r="186" spans="1:14" x14ac:dyDescent="0.25">
      <c r="A186" s="269"/>
      <c r="B186" s="487"/>
      <c r="C186" s="309"/>
      <c r="D186" s="309"/>
      <c r="E186" s="495"/>
      <c r="F186" s="495"/>
      <c r="G186" s="226"/>
      <c r="H186" s="309"/>
      <c r="I186" s="309"/>
      <c r="J186" s="312"/>
      <c r="K186" s="269"/>
      <c r="L186" s="700"/>
      <c r="M186" s="309"/>
      <c r="N186" s="309"/>
    </row>
    <row r="187" spans="1:14" x14ac:dyDescent="0.25">
      <c r="A187" s="269"/>
      <c r="B187" s="487"/>
      <c r="C187" s="309"/>
      <c r="D187" s="309"/>
      <c r="E187" s="495"/>
      <c r="F187" s="495"/>
      <c r="G187" s="226"/>
      <c r="H187" s="309"/>
      <c r="I187" s="309"/>
      <c r="J187" s="312"/>
      <c r="K187" s="269"/>
      <c r="L187" s="700"/>
      <c r="M187" s="309"/>
      <c r="N187" s="309"/>
    </row>
    <row r="188" spans="1:14" x14ac:dyDescent="0.25">
      <c r="A188" s="269"/>
      <c r="B188" s="487"/>
      <c r="C188" s="309"/>
      <c r="D188" s="309"/>
      <c r="E188" s="495"/>
      <c r="F188" s="495"/>
      <c r="G188" s="226"/>
      <c r="H188" s="309"/>
      <c r="I188" s="309"/>
      <c r="J188" s="312"/>
      <c r="K188" s="269"/>
      <c r="L188" s="700"/>
      <c r="M188" s="309"/>
      <c r="N188" s="309"/>
    </row>
    <row r="189" spans="1:14" x14ac:dyDescent="0.25">
      <c r="A189" s="269"/>
      <c r="B189" s="487"/>
      <c r="C189" s="309"/>
      <c r="D189" s="309"/>
      <c r="E189" s="495"/>
      <c r="F189" s="495"/>
      <c r="G189" s="226"/>
      <c r="H189" s="309"/>
      <c r="I189" s="309"/>
      <c r="J189" s="312"/>
      <c r="K189" s="269"/>
      <c r="L189" s="700"/>
      <c r="M189" s="309"/>
      <c r="N189" s="309"/>
    </row>
    <row r="190" spans="1:14" ht="14.25" customHeight="1" x14ac:dyDescent="0.25">
      <c r="A190" s="269"/>
      <c r="B190" s="487"/>
      <c r="C190" s="309"/>
      <c r="D190" s="309"/>
      <c r="E190" s="701"/>
      <c r="F190" s="313"/>
      <c r="G190" s="226"/>
      <c r="H190" s="309"/>
      <c r="I190" s="309"/>
      <c r="J190" s="312"/>
      <c r="K190" s="269"/>
      <c r="L190" s="700"/>
      <c r="M190" s="309"/>
      <c r="N190" s="309"/>
    </row>
    <row r="191" spans="1:14" x14ac:dyDescent="0.25">
      <c r="A191" s="269"/>
      <c r="B191" s="487"/>
      <c r="C191" s="309"/>
      <c r="D191" s="309"/>
      <c r="E191" s="313"/>
      <c r="F191" s="495"/>
      <c r="G191" s="226"/>
      <c r="H191" s="309"/>
      <c r="I191" s="309"/>
      <c r="J191" s="345"/>
      <c r="K191" s="269"/>
      <c r="L191" s="700"/>
      <c r="M191" s="309"/>
      <c r="N191" s="309"/>
    </row>
    <row r="192" spans="1:14" x14ac:dyDescent="0.25">
      <c r="A192" s="269"/>
      <c r="B192" s="487"/>
      <c r="C192" s="309"/>
      <c r="D192" s="309"/>
      <c r="E192" s="313"/>
      <c r="F192" s="495"/>
      <c r="G192" s="226"/>
      <c r="H192" s="309"/>
      <c r="I192" s="309"/>
      <c r="J192" s="345"/>
      <c r="K192" s="269"/>
      <c r="L192" s="700"/>
      <c r="M192" s="309"/>
      <c r="N192" s="309"/>
    </row>
    <row r="193" spans="1:14" x14ac:dyDescent="0.25">
      <c r="A193" s="269"/>
      <c r="B193" s="487"/>
      <c r="C193" s="309"/>
      <c r="D193" s="309"/>
      <c r="E193" s="313"/>
      <c r="F193" s="495"/>
      <c r="G193" s="226"/>
      <c r="H193" s="309"/>
      <c r="I193" s="309"/>
      <c r="J193" s="345"/>
      <c r="K193" s="269"/>
      <c r="L193" s="700"/>
      <c r="M193" s="309"/>
      <c r="N193" s="309"/>
    </row>
    <row r="194" spans="1:14" x14ac:dyDescent="0.25">
      <c r="A194" s="269"/>
      <c r="B194" s="487"/>
      <c r="C194" s="309"/>
      <c r="D194" s="309"/>
      <c r="E194" s="584"/>
      <c r="F194" s="701"/>
      <c r="G194" s="226"/>
      <c r="H194" s="309"/>
      <c r="I194" s="309"/>
      <c r="J194" s="265"/>
      <c r="K194" s="269"/>
      <c r="L194" s="700"/>
      <c r="M194" s="309"/>
      <c r="N194" s="309"/>
    </row>
    <row r="195" spans="1:14" x14ac:dyDescent="0.25">
      <c r="A195" s="269"/>
      <c r="B195" s="487"/>
      <c r="C195" s="309"/>
      <c r="D195" s="309"/>
      <c r="E195" s="584"/>
      <c r="F195" s="584"/>
      <c r="G195" s="226"/>
      <c r="H195" s="309"/>
      <c r="I195" s="309"/>
      <c r="J195" s="345"/>
      <c r="K195" s="269"/>
      <c r="L195" s="700"/>
      <c r="M195" s="309"/>
      <c r="N195" s="309"/>
    </row>
    <row r="196" spans="1:14" ht="16.5" customHeight="1" x14ac:dyDescent="0.25">
      <c r="A196" s="704"/>
      <c r="B196" s="487"/>
      <c r="C196" s="700"/>
      <c r="D196" s="700"/>
      <c r="E196" s="701"/>
      <c r="F196" s="701"/>
      <c r="G196" s="491"/>
      <c r="H196" s="309"/>
      <c r="I196" s="309"/>
      <c r="J196" s="345"/>
      <c r="K196" s="269"/>
      <c r="L196" s="700"/>
      <c r="M196" s="309"/>
      <c r="N196" s="309"/>
    </row>
    <row r="197" spans="1:14" ht="18.75" customHeight="1" x14ac:dyDescent="0.25">
      <c r="A197" s="704"/>
      <c r="B197" s="487"/>
      <c r="C197" s="700"/>
      <c r="D197" s="700"/>
      <c r="E197" s="701"/>
      <c r="F197" s="701"/>
      <c r="G197" s="491"/>
      <c r="H197" s="309"/>
      <c r="I197" s="309"/>
      <c r="J197" s="265"/>
      <c r="K197" s="269"/>
      <c r="L197" s="700"/>
      <c r="M197" s="309"/>
      <c r="N197" s="309"/>
    </row>
    <row r="198" spans="1:14" ht="15" customHeight="1" x14ac:dyDescent="0.25">
      <c r="A198" s="704"/>
      <c r="B198" s="487"/>
      <c r="C198" s="700"/>
      <c r="D198" s="700"/>
      <c r="E198" s="701"/>
      <c r="F198" s="701"/>
      <c r="G198" s="491"/>
      <c r="H198" s="309"/>
      <c r="I198" s="309"/>
      <c r="J198" s="345"/>
      <c r="K198" s="269"/>
      <c r="L198" s="700"/>
      <c r="M198" s="309"/>
      <c r="N198" s="309"/>
    </row>
    <row r="199" spans="1:14" x14ac:dyDescent="0.25">
      <c r="A199" s="269"/>
      <c r="B199" s="487"/>
      <c r="C199" s="309"/>
      <c r="D199" s="309"/>
      <c r="E199" s="584"/>
      <c r="F199" s="584"/>
      <c r="G199" s="226"/>
      <c r="H199" s="309"/>
      <c r="I199" s="309"/>
      <c r="J199" s="345"/>
      <c r="K199" s="269"/>
      <c r="L199" s="700"/>
      <c r="M199" s="309"/>
      <c r="N199" s="309"/>
    </row>
    <row r="200" spans="1:14" x14ac:dyDescent="0.25">
      <c r="A200" s="269"/>
      <c r="B200" s="487"/>
      <c r="C200" s="309"/>
      <c r="D200" s="309"/>
      <c r="E200" s="584"/>
      <c r="F200" s="584"/>
      <c r="G200" s="226"/>
      <c r="H200" s="309"/>
      <c r="I200" s="309"/>
      <c r="J200" s="345"/>
      <c r="K200" s="269"/>
      <c r="L200" s="700"/>
      <c r="M200" s="309"/>
      <c r="N200" s="309"/>
    </row>
    <row r="201" spans="1:14" x14ac:dyDescent="0.25">
      <c r="A201" s="269"/>
      <c r="B201" s="487"/>
      <c r="C201" s="309"/>
      <c r="D201" s="309"/>
      <c r="E201" s="584"/>
      <c r="F201" s="584"/>
      <c r="G201" s="226"/>
      <c r="H201" s="309"/>
      <c r="I201" s="309"/>
      <c r="J201" s="265"/>
      <c r="K201" s="269"/>
      <c r="L201" s="700"/>
      <c r="M201" s="309"/>
      <c r="N201" s="309"/>
    </row>
    <row r="202" spans="1:14" x14ac:dyDescent="0.25">
      <c r="A202" s="269"/>
      <c r="B202" s="487"/>
      <c r="C202" s="309"/>
      <c r="D202" s="309"/>
      <c r="E202" s="584"/>
      <c r="F202" s="584"/>
      <c r="G202" s="226"/>
      <c r="H202" s="309"/>
      <c r="I202" s="309"/>
      <c r="J202" s="312"/>
      <c r="K202" s="269"/>
      <c r="L202" s="700"/>
      <c r="M202" s="309"/>
      <c r="N202" s="309"/>
    </row>
    <row r="203" spans="1:14" x14ac:dyDescent="0.25">
      <c r="A203" s="269"/>
      <c r="B203" s="487"/>
      <c r="C203" s="309"/>
      <c r="D203" s="309"/>
      <c r="E203" s="246"/>
      <c r="F203" s="246"/>
      <c r="G203" s="226"/>
      <c r="H203" s="309"/>
      <c r="I203" s="309"/>
      <c r="J203" s="312"/>
      <c r="K203" s="269"/>
      <c r="L203" s="700"/>
      <c r="M203" s="309"/>
      <c r="N203" s="309"/>
    </row>
    <row r="204" spans="1:14" x14ac:dyDescent="0.25">
      <c r="A204" s="269"/>
      <c r="B204" s="487"/>
      <c r="C204" s="309"/>
      <c r="D204" s="309"/>
      <c r="E204" s="584"/>
      <c r="F204" s="584"/>
      <c r="G204" s="226"/>
      <c r="H204" s="309"/>
      <c r="I204" s="309"/>
      <c r="J204" s="345"/>
      <c r="K204" s="269"/>
      <c r="L204" s="700"/>
      <c r="M204" s="309"/>
      <c r="N204" s="309"/>
    </row>
    <row r="205" spans="1:14" x14ac:dyDescent="0.25">
      <c r="A205" s="269"/>
      <c r="B205" s="487"/>
      <c r="C205" s="309"/>
      <c r="D205" s="309"/>
      <c r="E205" s="584"/>
      <c r="F205" s="584"/>
      <c r="G205" s="226"/>
      <c r="H205" s="309"/>
      <c r="I205" s="309"/>
      <c r="J205" s="223"/>
      <c r="K205" s="269"/>
      <c r="L205" s="700"/>
      <c r="M205" s="309"/>
      <c r="N205" s="309"/>
    </row>
    <row r="206" spans="1:14" x14ac:dyDescent="0.25">
      <c r="A206" s="269"/>
      <c r="B206" s="487"/>
      <c r="C206" s="309"/>
      <c r="D206" s="309"/>
      <c r="E206" s="584"/>
      <c r="F206" s="584"/>
      <c r="G206" s="226"/>
      <c r="H206" s="309"/>
      <c r="I206" s="309"/>
      <c r="J206" s="312"/>
      <c r="K206" s="269"/>
      <c r="L206" s="700"/>
      <c r="M206" s="309"/>
      <c r="N206" s="309"/>
    </row>
    <row r="207" spans="1:14" x14ac:dyDescent="0.25">
      <c r="A207" s="269"/>
      <c r="B207" s="487"/>
      <c r="C207" s="309"/>
      <c r="D207" s="309"/>
      <c r="E207" s="584"/>
      <c r="F207" s="584"/>
      <c r="G207" s="226"/>
      <c r="H207" s="309"/>
      <c r="I207" s="309"/>
      <c r="J207" s="312"/>
      <c r="K207" s="269"/>
      <c r="L207" s="700"/>
      <c r="M207" s="309"/>
      <c r="N207" s="309"/>
    </row>
    <row r="208" spans="1:14" x14ac:dyDescent="0.25">
      <c r="A208" s="269"/>
      <c r="B208" s="487"/>
      <c r="C208" s="309"/>
      <c r="D208" s="309"/>
      <c r="E208" s="584"/>
      <c r="F208" s="584"/>
      <c r="G208" s="226"/>
      <c r="H208" s="309"/>
      <c r="I208" s="309"/>
      <c r="J208" s="312"/>
      <c r="K208" s="269"/>
      <c r="L208" s="700"/>
      <c r="M208" s="309"/>
      <c r="N208" s="309"/>
    </row>
    <row r="209" spans="1:14" x14ac:dyDescent="0.25">
      <c r="A209" s="269"/>
      <c r="B209" s="487"/>
      <c r="C209" s="309"/>
      <c r="D209" s="309"/>
      <c r="E209" s="246"/>
      <c r="F209" s="584"/>
      <c r="G209" s="226"/>
      <c r="H209" s="309"/>
      <c r="I209" s="309"/>
      <c r="J209" s="345"/>
      <c r="K209" s="269"/>
      <c r="L209" s="700"/>
      <c r="M209" s="309"/>
      <c r="N209" s="309"/>
    </row>
    <row r="210" spans="1:14" x14ac:dyDescent="0.25">
      <c r="A210" s="269"/>
      <c r="B210" s="487"/>
      <c r="C210" s="309"/>
      <c r="D210" s="309"/>
      <c r="E210" s="246"/>
      <c r="F210" s="584"/>
      <c r="G210" s="226"/>
      <c r="H210" s="309"/>
      <c r="I210" s="309"/>
      <c r="J210" s="265"/>
      <c r="K210" s="269"/>
      <c r="L210" s="700"/>
      <c r="M210" s="309"/>
      <c r="N210" s="309"/>
    </row>
    <row r="211" spans="1:14" x14ac:dyDescent="0.25">
      <c r="A211" s="269"/>
      <c r="B211" s="487"/>
      <c r="C211" s="309"/>
      <c r="D211" s="309"/>
      <c r="E211" s="246"/>
      <c r="F211" s="584"/>
      <c r="G211" s="226"/>
      <c r="H211" s="309"/>
      <c r="I211" s="309"/>
      <c r="J211" s="309"/>
      <c r="K211" s="269"/>
      <c r="L211" s="700"/>
      <c r="M211" s="309"/>
      <c r="N211" s="309"/>
    </row>
    <row r="212" spans="1:14" x14ac:dyDescent="0.25">
      <c r="A212" s="269"/>
      <c r="B212" s="487"/>
      <c r="C212" s="309"/>
      <c r="D212" s="309"/>
      <c r="E212" s="246"/>
      <c r="F212" s="584"/>
      <c r="G212" s="226"/>
      <c r="H212" s="309"/>
      <c r="I212" s="309"/>
      <c r="J212" s="309"/>
      <c r="K212" s="269"/>
      <c r="L212" s="700"/>
      <c r="M212" s="309"/>
      <c r="N212" s="309"/>
    </row>
    <row r="213" spans="1:14" x14ac:dyDescent="0.25">
      <c r="A213" s="269"/>
      <c r="B213" s="487"/>
      <c r="C213" s="309"/>
      <c r="D213" s="309"/>
      <c r="E213" s="246"/>
      <c r="F213" s="584"/>
      <c r="G213" s="226"/>
      <c r="H213" s="309"/>
      <c r="I213" s="309"/>
      <c r="J213" s="309"/>
      <c r="K213" s="269"/>
      <c r="L213" s="700"/>
      <c r="M213" s="309"/>
      <c r="N213" s="309"/>
    </row>
    <row r="214" spans="1:14" x14ac:dyDescent="0.25">
      <c r="A214" s="269"/>
      <c r="B214" s="487"/>
      <c r="C214" s="309"/>
      <c r="D214" s="309"/>
      <c r="E214" s="246"/>
      <c r="F214" s="584"/>
      <c r="G214" s="226"/>
      <c r="H214" s="309"/>
      <c r="I214" s="309"/>
      <c r="J214" s="309"/>
      <c r="K214" s="269"/>
      <c r="L214" s="700"/>
      <c r="M214" s="309"/>
      <c r="N214" s="309"/>
    </row>
    <row r="215" spans="1:14" x14ac:dyDescent="0.25">
      <c r="A215" s="269"/>
      <c r="B215" s="487"/>
      <c r="C215" s="309"/>
      <c r="D215" s="309"/>
      <c r="E215" s="246"/>
      <c r="F215" s="584"/>
      <c r="G215" s="226"/>
      <c r="H215" s="309"/>
      <c r="I215" s="309"/>
      <c r="J215" s="309"/>
      <c r="K215" s="269"/>
      <c r="L215" s="700"/>
      <c r="M215" s="309"/>
      <c r="N215" s="309"/>
    </row>
    <row r="216" spans="1:14" x14ac:dyDescent="0.25">
      <c r="A216" s="269"/>
      <c r="B216" s="487"/>
      <c r="C216" s="309"/>
      <c r="D216" s="309"/>
      <c r="E216" s="246"/>
      <c r="F216" s="584"/>
      <c r="G216" s="226"/>
      <c r="H216" s="309"/>
      <c r="I216" s="309"/>
      <c r="J216" s="312"/>
      <c r="K216" s="269"/>
      <c r="L216" s="700"/>
      <c r="M216" s="309"/>
      <c r="N216" s="309"/>
    </row>
    <row r="217" spans="1:14" x14ac:dyDescent="0.25">
      <c r="A217" s="269"/>
      <c r="B217" s="487"/>
      <c r="C217" s="309"/>
      <c r="D217" s="309"/>
      <c r="E217" s="246"/>
      <c r="F217" s="584"/>
      <c r="G217" s="226"/>
      <c r="H217" s="309"/>
      <c r="I217" s="309"/>
      <c r="J217" s="312"/>
      <c r="K217" s="269"/>
      <c r="L217" s="700"/>
      <c r="M217" s="309"/>
      <c r="N217" s="309"/>
    </row>
    <row r="218" spans="1:14" x14ac:dyDescent="0.25">
      <c r="A218" s="269"/>
      <c r="B218" s="487"/>
      <c r="C218" s="309"/>
      <c r="D218" s="309"/>
      <c r="E218" s="584"/>
      <c r="F218" s="584"/>
      <c r="G218" s="226"/>
      <c r="H218" s="309"/>
      <c r="I218" s="309"/>
      <c r="J218" s="345"/>
      <c r="K218" s="269"/>
      <c r="L218" s="700"/>
      <c r="M218" s="309"/>
      <c r="N218" s="309"/>
    </row>
    <row r="219" spans="1:14" x14ac:dyDescent="0.25">
      <c r="A219" s="269"/>
      <c r="B219" s="487"/>
      <c r="C219" s="309"/>
      <c r="D219" s="309"/>
      <c r="E219" s="584"/>
      <c r="F219" s="584"/>
      <c r="G219" s="226"/>
      <c r="H219" s="309"/>
      <c r="I219" s="309"/>
      <c r="J219" s="223"/>
      <c r="K219" s="269"/>
      <c r="L219" s="700"/>
      <c r="M219" s="309"/>
      <c r="N219" s="309"/>
    </row>
    <row r="220" spans="1:14" x14ac:dyDescent="0.25">
      <c r="A220" s="269"/>
      <c r="B220" s="487"/>
      <c r="C220" s="309"/>
      <c r="D220" s="309"/>
      <c r="E220" s="584"/>
      <c r="F220" s="584"/>
      <c r="G220" s="226"/>
      <c r="H220" s="309"/>
      <c r="I220" s="309"/>
      <c r="J220" s="312"/>
      <c r="K220" s="269"/>
      <c r="L220" s="700"/>
      <c r="M220" s="309"/>
      <c r="N220" s="309"/>
    </row>
    <row r="221" spans="1:14" x14ac:dyDescent="0.25">
      <c r="A221" s="269"/>
      <c r="B221" s="487"/>
      <c r="C221" s="309"/>
      <c r="D221" s="309"/>
      <c r="E221" s="584"/>
      <c r="F221" s="584"/>
      <c r="G221" s="226"/>
      <c r="H221" s="309"/>
      <c r="I221" s="309"/>
      <c r="J221" s="265"/>
      <c r="K221" s="269"/>
      <c r="L221" s="700"/>
      <c r="M221" s="309"/>
      <c r="N221" s="309"/>
    </row>
    <row r="222" spans="1:14" x14ac:dyDescent="0.25">
      <c r="A222" s="269"/>
      <c r="B222" s="487"/>
      <c r="C222" s="309"/>
      <c r="D222" s="309"/>
      <c r="E222" s="584"/>
      <c r="F222" s="584"/>
      <c r="G222" s="226"/>
      <c r="H222" s="309"/>
      <c r="I222" s="309"/>
      <c r="J222" s="345"/>
      <c r="K222" s="269"/>
      <c r="L222" s="700"/>
      <c r="M222" s="309"/>
      <c r="N222" s="309"/>
    </row>
    <row r="223" spans="1:14" x14ac:dyDescent="0.25">
      <c r="A223" s="269"/>
      <c r="B223" s="487"/>
      <c r="C223" s="309"/>
      <c r="D223" s="309"/>
      <c r="E223" s="584"/>
      <c r="F223" s="584"/>
      <c r="G223" s="226"/>
      <c r="H223" s="312"/>
      <c r="I223" s="309"/>
      <c r="J223" s="312"/>
      <c r="K223" s="269"/>
      <c r="L223" s="700"/>
      <c r="M223" s="309"/>
      <c r="N223" s="309"/>
    </row>
    <row r="224" spans="1:14" x14ac:dyDescent="0.25">
      <c r="A224" s="269"/>
      <c r="B224" s="487"/>
      <c r="C224" s="309"/>
      <c r="D224" s="309"/>
      <c r="E224" s="584"/>
      <c r="F224" s="584"/>
      <c r="G224" s="226"/>
      <c r="H224" s="309"/>
      <c r="I224" s="309"/>
      <c r="J224" s="265"/>
      <c r="K224" s="269"/>
      <c r="L224" s="700"/>
      <c r="M224" s="309"/>
      <c r="N224" s="309"/>
    </row>
    <row r="225" spans="1:14" x14ac:dyDescent="0.25">
      <c r="A225" s="269"/>
      <c r="B225" s="487"/>
      <c r="C225" s="309"/>
      <c r="D225" s="309"/>
      <c r="E225" s="584"/>
      <c r="F225" s="584"/>
      <c r="G225" s="226"/>
      <c r="H225" s="309"/>
      <c r="I225" s="309"/>
      <c r="J225" s="345"/>
      <c r="K225" s="269"/>
      <c r="L225" s="700"/>
      <c r="M225" s="309"/>
      <c r="N225" s="309"/>
    </row>
    <row r="226" spans="1:14" x14ac:dyDescent="0.25">
      <c r="A226" s="269"/>
      <c r="B226" s="487"/>
      <c r="C226" s="309"/>
      <c r="D226" s="309"/>
      <c r="E226" s="584"/>
      <c r="F226" s="584"/>
      <c r="G226" s="226"/>
      <c r="H226" s="309"/>
      <c r="I226" s="309"/>
      <c r="J226" s="312"/>
      <c r="K226" s="269"/>
      <c r="L226" s="700"/>
      <c r="M226" s="309"/>
      <c r="N226" s="309"/>
    </row>
    <row r="227" spans="1:14" x14ac:dyDescent="0.25">
      <c r="A227" s="269"/>
      <c r="B227" s="487"/>
      <c r="C227" s="309"/>
      <c r="D227" s="309"/>
      <c r="E227" s="584"/>
      <c r="F227" s="584"/>
      <c r="G227" s="226"/>
      <c r="H227" s="309"/>
      <c r="I227" s="309"/>
      <c r="J227" s="312"/>
      <c r="K227" s="269"/>
      <c r="L227" s="700"/>
      <c r="M227" s="309"/>
      <c r="N227" s="309"/>
    </row>
    <row r="228" spans="1:14" x14ac:dyDescent="0.25">
      <c r="A228" s="269"/>
      <c r="B228" s="487"/>
      <c r="C228" s="309"/>
      <c r="D228" s="309"/>
      <c r="E228" s="584"/>
      <c r="F228" s="584"/>
      <c r="G228" s="226"/>
      <c r="H228" s="309"/>
      <c r="I228" s="309"/>
      <c r="J228" s="265"/>
      <c r="K228" s="269"/>
      <c r="L228" s="700"/>
      <c r="M228" s="309"/>
      <c r="N228" s="309"/>
    </row>
    <row r="229" spans="1:14" x14ac:dyDescent="0.25">
      <c r="A229" s="269"/>
      <c r="B229" s="487"/>
      <c r="C229" s="309"/>
      <c r="D229" s="309"/>
      <c r="E229" s="584"/>
      <c r="F229" s="584"/>
      <c r="G229" s="226"/>
      <c r="H229" s="309"/>
      <c r="I229" s="309"/>
      <c r="J229" s="345"/>
      <c r="K229" s="269"/>
      <c r="L229" s="700"/>
      <c r="M229" s="309"/>
      <c r="N229" s="309"/>
    </row>
    <row r="230" spans="1:14" x14ac:dyDescent="0.25">
      <c r="A230" s="269"/>
      <c r="B230" s="487"/>
      <c r="C230" s="309"/>
      <c r="D230" s="309"/>
      <c r="E230" s="584"/>
      <c r="F230" s="584"/>
      <c r="G230" s="226"/>
      <c r="H230" s="309"/>
      <c r="I230" s="309"/>
      <c r="J230" s="345"/>
      <c r="K230" s="269"/>
      <c r="L230" s="700"/>
      <c r="M230" s="309"/>
      <c r="N230" s="309"/>
    </row>
    <row r="231" spans="1:14" x14ac:dyDescent="0.25">
      <c r="A231" s="269"/>
      <c r="B231" s="487"/>
      <c r="C231" s="309"/>
      <c r="D231" s="309"/>
      <c r="E231" s="584"/>
      <c r="F231" s="584"/>
      <c r="G231" s="226"/>
      <c r="H231" s="309"/>
      <c r="I231" s="309"/>
      <c r="J231" s="312"/>
      <c r="K231" s="269"/>
      <c r="L231" s="700"/>
      <c r="M231" s="309"/>
      <c r="N231" s="309"/>
    </row>
    <row r="232" spans="1:14" x14ac:dyDescent="0.25">
      <c r="A232" s="269"/>
      <c r="B232" s="487"/>
      <c r="C232" s="309"/>
      <c r="D232" s="309"/>
      <c r="E232" s="584"/>
      <c r="F232" s="584"/>
      <c r="G232" s="226"/>
      <c r="H232" s="309"/>
      <c r="I232" s="309"/>
      <c r="J232" s="312"/>
      <c r="K232" s="269"/>
      <c r="L232" s="700"/>
      <c r="M232" s="309"/>
      <c r="N232" s="309"/>
    </row>
    <row r="233" spans="1:14" x14ac:dyDescent="0.25">
      <c r="A233" s="269"/>
      <c r="B233" s="487"/>
      <c r="C233" s="309"/>
      <c r="D233" s="309"/>
      <c r="E233" s="584"/>
      <c r="F233" s="705"/>
      <c r="G233" s="226"/>
      <c r="H233" s="309"/>
      <c r="I233" s="309"/>
      <c r="J233" s="312"/>
      <c r="K233" s="269"/>
      <c r="L233" s="700"/>
      <c r="M233" s="309"/>
      <c r="N233" s="309"/>
    </row>
    <row r="234" spans="1:14" x14ac:dyDescent="0.25">
      <c r="A234" s="269"/>
      <c r="B234" s="487"/>
      <c r="C234" s="309"/>
      <c r="D234" s="309"/>
      <c r="E234" s="584"/>
      <c r="F234" s="584"/>
      <c r="G234" s="226"/>
      <c r="H234" s="309"/>
      <c r="I234" s="309"/>
      <c r="J234" s="312"/>
      <c r="K234" s="269"/>
      <c r="L234" s="700"/>
      <c r="M234" s="309"/>
      <c r="N234" s="309"/>
    </row>
    <row r="235" spans="1:14" x14ac:dyDescent="0.25">
      <c r="A235" s="269"/>
      <c r="B235" s="487"/>
      <c r="C235" s="309"/>
      <c r="D235" s="309"/>
      <c r="E235" s="584"/>
      <c r="F235" s="584"/>
      <c r="G235" s="226"/>
      <c r="H235" s="309"/>
      <c r="I235" s="309"/>
      <c r="J235" s="312"/>
      <c r="K235" s="269"/>
      <c r="L235" s="700"/>
      <c r="M235" s="309"/>
      <c r="N235" s="309"/>
    </row>
    <row r="236" spans="1:14" x14ac:dyDescent="0.25">
      <c r="A236" s="269"/>
      <c r="B236" s="487"/>
      <c r="C236" s="309"/>
      <c r="D236" s="309"/>
      <c r="E236" s="584"/>
      <c r="F236" s="584"/>
      <c r="G236" s="226"/>
      <c r="H236" s="309"/>
      <c r="I236" s="309"/>
      <c r="J236" s="312"/>
      <c r="K236" s="269"/>
      <c r="L236" s="700"/>
      <c r="M236" s="309"/>
      <c r="N236" s="309"/>
    </row>
    <row r="237" spans="1:14" x14ac:dyDescent="0.25">
      <c r="A237" s="269"/>
      <c r="B237" s="487"/>
      <c r="C237" s="309"/>
      <c r="D237" s="309"/>
      <c r="E237" s="584"/>
      <c r="F237" s="584"/>
      <c r="G237" s="226"/>
      <c r="H237" s="309"/>
      <c r="I237" s="309"/>
      <c r="J237" s="312"/>
      <c r="K237" s="269"/>
      <c r="L237" s="700"/>
      <c r="M237" s="309"/>
      <c r="N237" s="309"/>
    </row>
    <row r="238" spans="1:14" ht="14.25" customHeight="1" x14ac:dyDescent="0.25">
      <c r="A238" s="269"/>
      <c r="B238" s="487"/>
      <c r="C238" s="309"/>
      <c r="D238" s="309"/>
      <c r="E238" s="702"/>
      <c r="F238" s="702"/>
      <c r="G238" s="226"/>
      <c r="H238" s="309"/>
      <c r="I238" s="309"/>
      <c r="J238" s="223"/>
      <c r="K238" s="269"/>
      <c r="L238" s="700"/>
      <c r="M238" s="309"/>
      <c r="N238" s="309"/>
    </row>
    <row r="239" spans="1:14" x14ac:dyDescent="0.25">
      <c r="A239" s="309"/>
      <c r="B239" s="309"/>
      <c r="C239" s="309"/>
      <c r="D239" s="309"/>
      <c r="E239" s="701"/>
      <c r="F239" s="701"/>
      <c r="G239" s="226"/>
      <c r="H239" s="309"/>
      <c r="I239" s="309"/>
      <c r="J239" s="309"/>
      <c r="K239" s="309"/>
      <c r="L239" s="309"/>
      <c r="M239" s="309"/>
      <c r="N239" s="309"/>
    </row>
    <row r="240" spans="1:14" x14ac:dyDescent="0.25">
      <c r="A240" s="309"/>
      <c r="B240" s="309"/>
      <c r="C240" s="309"/>
      <c r="D240" s="309"/>
      <c r="E240" s="701"/>
      <c r="F240" s="701"/>
      <c r="G240" s="226"/>
      <c r="H240" s="309"/>
      <c r="I240" s="309"/>
      <c r="J240" s="309"/>
      <c r="K240" s="309"/>
      <c r="L240" s="309"/>
      <c r="M240" s="309"/>
      <c r="N240" s="309"/>
    </row>
    <row r="241" spans="1:14" x14ac:dyDescent="0.25">
      <c r="A241" s="309"/>
      <c r="B241" s="309"/>
      <c r="C241" s="309"/>
      <c r="D241" s="309"/>
      <c r="E241" s="701"/>
      <c r="F241" s="701"/>
      <c r="G241" s="226"/>
      <c r="H241" s="309"/>
      <c r="I241" s="309"/>
      <c r="J241" s="309"/>
      <c r="K241" s="309"/>
      <c r="L241" s="309"/>
      <c r="M241" s="309"/>
      <c r="N241" s="309"/>
    </row>
    <row r="242" spans="1:14" x14ac:dyDescent="0.25">
      <c r="A242" s="309"/>
      <c r="B242" s="309"/>
      <c r="C242" s="309"/>
      <c r="D242" s="309"/>
      <c r="E242" s="701"/>
      <c r="F242" s="701"/>
      <c r="G242" s="226"/>
      <c r="H242" s="309"/>
      <c r="I242" s="309"/>
      <c r="J242" s="309"/>
      <c r="K242" s="309"/>
      <c r="L242" s="309"/>
      <c r="M242" s="309"/>
      <c r="N242" s="309"/>
    </row>
    <row r="243" spans="1:14" x14ac:dyDescent="0.25">
      <c r="A243" s="309"/>
      <c r="B243" s="309"/>
      <c r="C243" s="309"/>
      <c r="D243" s="309"/>
      <c r="E243" s="701"/>
      <c r="F243" s="701"/>
      <c r="G243" s="226"/>
      <c r="H243" s="309"/>
      <c r="I243" s="309"/>
      <c r="J243" s="309"/>
      <c r="K243" s="309"/>
      <c r="L243" s="309"/>
      <c r="M243" s="309"/>
      <c r="N243" s="309"/>
    </row>
    <row r="244" spans="1:14" x14ac:dyDescent="0.25">
      <c r="A244" s="309"/>
      <c r="B244" s="309"/>
      <c r="C244" s="309"/>
      <c r="D244" s="309"/>
      <c r="E244" s="701"/>
      <c r="F244" s="701"/>
      <c r="G244" s="226"/>
      <c r="H244" s="309"/>
      <c r="I244" s="309"/>
      <c r="J244" s="309"/>
      <c r="K244" s="309"/>
      <c r="L244" s="309"/>
      <c r="M244" s="309"/>
      <c r="N244" s="309"/>
    </row>
    <row r="245" spans="1:14" x14ac:dyDescent="0.25">
      <c r="A245" s="309"/>
      <c r="B245" s="309"/>
      <c r="C245" s="309"/>
      <c r="D245" s="309"/>
      <c r="E245" s="701"/>
      <c r="F245" s="701"/>
      <c r="G245" s="226"/>
      <c r="H245" s="309"/>
      <c r="I245" s="309"/>
      <c r="J245" s="309"/>
      <c r="K245" s="309"/>
      <c r="L245" s="309"/>
      <c r="M245" s="309"/>
      <c r="N245" s="309"/>
    </row>
    <row r="246" spans="1:14" x14ac:dyDescent="0.25">
      <c r="A246" s="42"/>
      <c r="B246" s="42"/>
      <c r="C246" s="42"/>
      <c r="D246" s="42"/>
      <c r="E246" s="505"/>
      <c r="F246" s="505"/>
      <c r="G246" s="489"/>
      <c r="H246" s="42"/>
      <c r="I246" s="206"/>
      <c r="J246" s="42"/>
      <c r="K246" s="206"/>
      <c r="L246" s="206"/>
      <c r="M246" s="42"/>
      <c r="N246" s="42"/>
    </row>
    <row r="247" spans="1:14" x14ac:dyDescent="0.25">
      <c r="A247" s="42"/>
      <c r="B247" s="42"/>
      <c r="C247" s="42"/>
      <c r="D247" s="42"/>
      <c r="E247" s="505"/>
      <c r="F247" s="505"/>
      <c r="G247" s="489"/>
      <c r="H247" s="42"/>
      <c r="I247" s="206"/>
      <c r="J247" s="42"/>
      <c r="K247" s="206"/>
      <c r="L247" s="206"/>
      <c r="M247" s="42"/>
      <c r="N247" s="42"/>
    </row>
    <row r="248" spans="1:14" x14ac:dyDescent="0.25">
      <c r="A248" s="42"/>
      <c r="B248" s="42"/>
      <c r="C248" s="42"/>
      <c r="D248" s="42"/>
      <c r="E248" s="505"/>
      <c r="F248" s="505"/>
      <c r="G248" s="226"/>
      <c r="H248" s="42"/>
      <c r="I248" s="206"/>
      <c r="J248" s="42"/>
      <c r="K248" s="206"/>
      <c r="L248" s="206"/>
      <c r="M248" s="42"/>
      <c r="N248" s="42"/>
    </row>
    <row r="249" spans="1:14" x14ac:dyDescent="0.25">
      <c r="A249" s="42"/>
      <c r="B249" s="42"/>
      <c r="C249" s="42"/>
      <c r="D249" s="42"/>
      <c r="E249" s="505"/>
      <c r="F249" s="505"/>
      <c r="G249" s="226"/>
      <c r="H249" s="42"/>
      <c r="I249" s="206"/>
      <c r="J249" s="42"/>
      <c r="K249" s="206"/>
      <c r="L249" s="206"/>
      <c r="M249" s="42"/>
      <c r="N249" s="42"/>
    </row>
    <row r="250" spans="1:14" x14ac:dyDescent="0.25">
      <c r="A250" s="42"/>
      <c r="B250" s="42"/>
      <c r="C250" s="42"/>
      <c r="D250" s="42"/>
      <c r="E250" s="505"/>
      <c r="F250" s="505"/>
      <c r="G250" s="226"/>
      <c r="H250" s="42"/>
      <c r="I250" s="206"/>
      <c r="J250" s="42"/>
      <c r="K250" s="206"/>
      <c r="L250" s="206"/>
      <c r="M250" s="42"/>
      <c r="N250" s="42"/>
    </row>
    <row r="251" spans="1:14" x14ac:dyDescent="0.25">
      <c r="A251" s="42"/>
      <c r="B251" s="42"/>
      <c r="C251" s="42"/>
      <c r="D251" s="42"/>
      <c r="E251" s="505"/>
      <c r="F251" s="505"/>
      <c r="G251" s="226"/>
      <c r="H251" s="42"/>
      <c r="I251" s="206"/>
      <c r="J251" s="42"/>
      <c r="K251" s="206"/>
      <c r="L251" s="206"/>
      <c r="M251" s="42"/>
      <c r="N251" s="42"/>
    </row>
    <row r="252" spans="1:14" x14ac:dyDescent="0.25">
      <c r="A252" s="42"/>
      <c r="B252" s="42"/>
      <c r="C252" s="42"/>
      <c r="D252" s="42"/>
      <c r="E252" s="505"/>
      <c r="F252" s="505"/>
      <c r="G252" s="226"/>
      <c r="H252" s="42"/>
      <c r="I252" s="206"/>
      <c r="J252" s="42"/>
      <c r="K252" s="206"/>
      <c r="L252" s="206"/>
      <c r="M252" s="42"/>
      <c r="N252" s="42"/>
    </row>
    <row r="253" spans="1:14" x14ac:dyDescent="0.25">
      <c r="A253" s="42"/>
      <c r="B253" s="42"/>
      <c r="C253" s="42"/>
      <c r="D253" s="42"/>
      <c r="E253" s="505"/>
      <c r="F253" s="505"/>
      <c r="G253" s="226"/>
      <c r="H253" s="42"/>
      <c r="I253" s="206"/>
      <c r="J253" s="42"/>
      <c r="K253" s="206"/>
      <c r="L253" s="206"/>
      <c r="M253" s="42"/>
      <c r="N253" s="42"/>
    </row>
    <row r="254" spans="1:14" x14ac:dyDescent="0.25">
      <c r="A254" s="42"/>
      <c r="B254" s="42"/>
      <c r="C254" s="42"/>
      <c r="D254" s="42"/>
      <c r="E254" s="505"/>
      <c r="F254" s="505"/>
      <c r="G254" s="226"/>
      <c r="H254" s="42"/>
      <c r="I254" s="206"/>
      <c r="J254" s="42"/>
      <c r="K254" s="206"/>
      <c r="L254" s="206"/>
      <c r="M254" s="42"/>
      <c r="N254" s="42"/>
    </row>
    <row r="255" spans="1:14" x14ac:dyDescent="0.25">
      <c r="A255" s="42"/>
      <c r="B255" s="42"/>
      <c r="C255" s="42"/>
      <c r="D255" s="42"/>
      <c r="E255" s="505"/>
      <c r="F255" s="505"/>
      <c r="G255" s="226"/>
      <c r="H255" s="42"/>
      <c r="I255" s="206"/>
      <c r="J255" s="42"/>
      <c r="K255" s="206"/>
      <c r="L255" s="206"/>
      <c r="M255" s="42"/>
      <c r="N255" s="42"/>
    </row>
    <row r="256" spans="1:14" x14ac:dyDescent="0.25">
      <c r="A256" s="42"/>
      <c r="B256" s="42"/>
      <c r="C256" s="42"/>
      <c r="D256" s="42"/>
      <c r="E256" s="505"/>
      <c r="F256" s="505"/>
      <c r="G256" s="226"/>
      <c r="H256" s="42"/>
      <c r="I256" s="206"/>
      <c r="J256" s="42"/>
      <c r="K256" s="206"/>
      <c r="L256" s="206"/>
      <c r="M256" s="42"/>
      <c r="N256" s="42"/>
    </row>
    <row r="257" spans="1:14" x14ac:dyDescent="0.25">
      <c r="A257" s="42"/>
      <c r="B257" s="42"/>
      <c r="C257" s="42"/>
      <c r="D257" s="42"/>
      <c r="E257" s="505"/>
      <c r="F257" s="505"/>
      <c r="G257" s="226"/>
      <c r="H257" s="42"/>
      <c r="I257" s="206"/>
      <c r="J257" s="42"/>
      <c r="K257" s="206"/>
      <c r="L257" s="206"/>
      <c r="M257" s="42"/>
      <c r="N257" s="42"/>
    </row>
    <row r="258" spans="1:14" x14ac:dyDescent="0.25">
      <c r="A258" s="42"/>
      <c r="B258" s="42"/>
      <c r="C258" s="42"/>
      <c r="D258" s="42"/>
      <c r="E258" s="505"/>
      <c r="F258" s="505"/>
      <c r="G258" s="226"/>
      <c r="H258" s="42"/>
      <c r="I258" s="206"/>
      <c r="J258" s="42"/>
      <c r="K258" s="206"/>
      <c r="L258" s="206"/>
      <c r="M258" s="42"/>
      <c r="N258" s="42"/>
    </row>
    <row r="259" spans="1:14" x14ac:dyDescent="0.25">
      <c r="A259" s="42"/>
      <c r="B259" s="42"/>
      <c r="C259" s="42"/>
      <c r="D259" s="42"/>
      <c r="E259" s="505"/>
      <c r="F259" s="505"/>
      <c r="G259" s="226"/>
      <c r="H259" s="42"/>
      <c r="I259" s="206"/>
      <c r="J259" s="42"/>
      <c r="K259" s="206"/>
      <c r="L259" s="206"/>
      <c r="M259" s="42"/>
      <c r="N259" s="42"/>
    </row>
    <row r="260" spans="1:14" x14ac:dyDescent="0.25">
      <c r="A260" s="42"/>
      <c r="B260" s="42"/>
      <c r="C260" s="42"/>
      <c r="D260" s="42"/>
      <c r="E260" s="505"/>
      <c r="F260" s="505"/>
      <c r="G260" s="226"/>
      <c r="H260" s="42"/>
      <c r="I260" s="206"/>
      <c r="J260" s="42"/>
      <c r="K260" s="206"/>
      <c r="L260" s="206"/>
      <c r="M260" s="42"/>
      <c r="N260" s="42"/>
    </row>
    <row r="261" spans="1:14" x14ac:dyDescent="0.25">
      <c r="A261" s="42"/>
      <c r="B261" s="42"/>
      <c r="C261" s="42"/>
      <c r="D261" s="42"/>
      <c r="E261" s="505"/>
      <c r="F261" s="505"/>
      <c r="G261" s="226"/>
      <c r="H261" s="42"/>
      <c r="I261" s="206"/>
      <c r="J261" s="42"/>
      <c r="K261" s="206"/>
      <c r="L261" s="206"/>
      <c r="M261" s="42"/>
      <c r="N261" s="42"/>
    </row>
    <row r="262" spans="1:14" x14ac:dyDescent="0.25">
      <c r="A262" s="42"/>
      <c r="B262" s="42"/>
      <c r="C262" s="42"/>
      <c r="D262" s="42"/>
      <c r="E262" s="505"/>
      <c r="F262" s="505"/>
      <c r="G262" s="226"/>
      <c r="H262" s="42"/>
      <c r="I262" s="206"/>
      <c r="J262" s="42"/>
      <c r="K262" s="206"/>
      <c r="L262" s="206"/>
      <c r="M262" s="42"/>
      <c r="N262" s="42"/>
    </row>
    <row r="263" spans="1:14" x14ac:dyDescent="0.25">
      <c r="A263" s="42"/>
      <c r="B263" s="42"/>
      <c r="C263" s="42"/>
      <c r="D263" s="42"/>
      <c r="E263" s="505"/>
      <c r="F263" s="505"/>
      <c r="G263" s="226"/>
      <c r="H263" s="42"/>
      <c r="I263" s="206"/>
      <c r="J263" s="42"/>
      <c r="K263" s="206"/>
      <c r="L263" s="206"/>
      <c r="M263" s="42"/>
      <c r="N263" s="42"/>
    </row>
    <row r="264" spans="1:14" x14ac:dyDescent="0.25">
      <c r="A264" s="42"/>
      <c r="B264" s="42"/>
      <c r="C264" s="42"/>
      <c r="D264" s="42"/>
      <c r="E264" s="505"/>
      <c r="F264" s="505"/>
      <c r="G264" s="226"/>
      <c r="H264" s="42"/>
      <c r="I264" s="206"/>
      <c r="J264" s="42"/>
      <c r="K264" s="206"/>
      <c r="L264" s="206"/>
      <c r="M264" s="42"/>
      <c r="N264" s="42"/>
    </row>
    <row r="265" spans="1:14" x14ac:dyDescent="0.25">
      <c r="A265" s="42"/>
      <c r="B265" s="42"/>
      <c r="C265" s="42"/>
      <c r="D265" s="42"/>
      <c r="E265" s="505"/>
      <c r="F265" s="505"/>
      <c r="G265" s="226"/>
      <c r="H265" s="42"/>
      <c r="I265" s="206"/>
      <c r="J265" s="42"/>
      <c r="K265" s="206"/>
      <c r="L265" s="206"/>
      <c r="M265" s="42"/>
      <c r="N265" s="42"/>
    </row>
    <row r="266" spans="1:14" x14ac:dyDescent="0.25">
      <c r="A266" s="42"/>
      <c r="B266" s="42"/>
      <c r="C266" s="42"/>
      <c r="D266" s="42"/>
      <c r="E266" s="505"/>
      <c r="F266" s="505"/>
      <c r="G266" s="226"/>
      <c r="H266" s="42"/>
      <c r="I266" s="206"/>
      <c r="J266" s="42"/>
      <c r="K266" s="206"/>
      <c r="L266" s="206"/>
      <c r="M266" s="42"/>
      <c r="N266" s="42"/>
    </row>
    <row r="267" spans="1:14" x14ac:dyDescent="0.25">
      <c r="A267" s="42"/>
      <c r="B267" s="42"/>
      <c r="C267" s="42"/>
      <c r="D267" s="42"/>
      <c r="E267" s="505"/>
      <c r="F267" s="505"/>
      <c r="G267" s="226"/>
      <c r="H267" s="42"/>
      <c r="I267" s="206"/>
      <c r="J267" s="42"/>
      <c r="K267" s="206"/>
      <c r="L267" s="206"/>
      <c r="M267" s="42"/>
      <c r="N267" s="42"/>
    </row>
    <row r="268" spans="1:14" x14ac:dyDescent="0.25">
      <c r="A268" s="42"/>
      <c r="B268" s="42"/>
      <c r="C268" s="42"/>
      <c r="D268" s="42"/>
      <c r="E268" s="505"/>
      <c r="F268" s="505"/>
      <c r="G268" s="226"/>
      <c r="H268" s="42"/>
      <c r="I268" s="206"/>
      <c r="J268" s="42"/>
      <c r="K268" s="206"/>
      <c r="L268" s="206"/>
      <c r="M268" s="42"/>
      <c r="N268" s="42"/>
    </row>
    <row r="269" spans="1:14" x14ac:dyDescent="0.25">
      <c r="A269" s="42"/>
      <c r="B269" s="42"/>
      <c r="C269" s="42"/>
      <c r="D269" s="42"/>
      <c r="E269" s="505"/>
      <c r="F269" s="505"/>
      <c r="G269" s="226"/>
      <c r="H269" s="42"/>
      <c r="I269" s="206"/>
      <c r="J269" s="42"/>
      <c r="K269" s="206"/>
      <c r="L269" s="206"/>
      <c r="M269" s="42"/>
      <c r="N269" s="42"/>
    </row>
    <row r="270" spans="1:14" x14ac:dyDescent="0.25">
      <c r="A270" s="42"/>
      <c r="B270" s="42"/>
      <c r="C270" s="42"/>
      <c r="D270" s="42"/>
      <c r="E270" s="505"/>
      <c r="F270" s="505"/>
      <c r="G270" s="226"/>
      <c r="H270" s="42"/>
      <c r="I270" s="206"/>
      <c r="J270" s="42"/>
      <c r="K270" s="206"/>
      <c r="L270" s="206"/>
      <c r="M270" s="42"/>
      <c r="N270" s="42"/>
    </row>
    <row r="271" spans="1:14" x14ac:dyDescent="0.25">
      <c r="A271" s="42"/>
      <c r="B271" s="42"/>
      <c r="C271" s="42"/>
      <c r="D271" s="42"/>
      <c r="E271" s="505"/>
      <c r="F271" s="505"/>
      <c r="G271" s="226"/>
      <c r="H271" s="42"/>
      <c r="I271" s="206"/>
      <c r="J271" s="42"/>
      <c r="K271" s="206"/>
      <c r="L271" s="206"/>
      <c r="M271" s="42"/>
      <c r="N271" s="42"/>
    </row>
    <row r="272" spans="1:14" x14ac:dyDescent="0.25">
      <c r="A272" s="42"/>
      <c r="B272" s="42"/>
      <c r="C272" s="42"/>
      <c r="D272" s="42"/>
      <c r="E272" s="505"/>
      <c r="F272" s="505"/>
      <c r="G272" s="226"/>
      <c r="H272" s="42"/>
      <c r="I272" s="206"/>
      <c r="J272" s="42"/>
      <c r="K272" s="206"/>
      <c r="L272" s="206"/>
      <c r="M272" s="42"/>
      <c r="N272" s="42"/>
    </row>
    <row r="273" spans="1:14" x14ac:dyDescent="0.25">
      <c r="A273" s="42"/>
      <c r="B273" s="42"/>
      <c r="C273" s="42"/>
      <c r="D273" s="42"/>
      <c r="E273" s="505"/>
      <c r="F273" s="505"/>
      <c r="G273" s="226"/>
      <c r="H273" s="42"/>
      <c r="I273" s="206"/>
      <c r="J273" s="42"/>
      <c r="K273" s="206"/>
      <c r="L273" s="206"/>
      <c r="M273" s="42"/>
      <c r="N273" s="42"/>
    </row>
    <row r="274" spans="1:14" x14ac:dyDescent="0.25">
      <c r="A274" s="42"/>
      <c r="B274" s="42"/>
      <c r="C274" s="42"/>
      <c r="D274" s="42"/>
      <c r="E274" s="505"/>
      <c r="F274" s="505"/>
      <c r="G274" s="226"/>
      <c r="H274" s="42"/>
      <c r="I274" s="206"/>
      <c r="J274" s="42"/>
      <c r="K274" s="206"/>
      <c r="L274" s="206"/>
      <c r="M274" s="42"/>
      <c r="N274" s="42"/>
    </row>
    <row r="275" spans="1:14" x14ac:dyDescent="0.25">
      <c r="A275" s="42"/>
      <c r="B275" s="42"/>
      <c r="C275" s="42"/>
      <c r="D275" s="42"/>
      <c r="E275" s="505"/>
      <c r="F275" s="505"/>
      <c r="G275" s="226"/>
      <c r="H275" s="42"/>
      <c r="I275" s="206"/>
      <c r="J275" s="42"/>
      <c r="K275" s="206"/>
      <c r="L275" s="206"/>
      <c r="M275" s="42"/>
      <c r="N275" s="42"/>
    </row>
    <row r="276" spans="1:14" x14ac:dyDescent="0.25">
      <c r="A276" s="42"/>
      <c r="B276" s="42"/>
      <c r="C276" s="42"/>
      <c r="D276" s="42"/>
      <c r="E276" s="505"/>
      <c r="F276" s="505"/>
      <c r="G276" s="226"/>
      <c r="H276" s="42"/>
      <c r="I276" s="206"/>
      <c r="J276" s="42"/>
      <c r="K276" s="206"/>
      <c r="L276" s="206"/>
      <c r="M276" s="42"/>
      <c r="N276" s="42"/>
    </row>
    <row r="277" spans="1:14" x14ac:dyDescent="0.25">
      <c r="A277" s="42"/>
      <c r="B277" s="42"/>
      <c r="C277" s="42"/>
      <c r="D277" s="42"/>
      <c r="E277" s="505"/>
      <c r="F277" s="505"/>
      <c r="G277" s="226"/>
      <c r="H277" s="42"/>
      <c r="I277" s="206"/>
      <c r="J277" s="42"/>
      <c r="K277" s="206"/>
      <c r="L277" s="206"/>
      <c r="M277" s="42"/>
      <c r="N277" s="42"/>
    </row>
    <row r="278" spans="1:14" x14ac:dyDescent="0.25">
      <c r="A278" s="42"/>
      <c r="B278" s="42"/>
      <c r="C278" s="42"/>
      <c r="D278" s="42"/>
      <c r="E278" s="505"/>
      <c r="F278" s="505"/>
      <c r="G278" s="226"/>
      <c r="H278" s="42"/>
      <c r="I278" s="206"/>
      <c r="J278" s="42"/>
      <c r="K278" s="206"/>
      <c r="L278" s="206"/>
      <c r="M278" s="42"/>
      <c r="N278" s="42"/>
    </row>
    <row r="279" spans="1:14" x14ac:dyDescent="0.25">
      <c r="A279" s="42"/>
      <c r="B279" s="42"/>
      <c r="C279" s="42"/>
      <c r="D279" s="42"/>
      <c r="E279" s="505"/>
      <c r="F279" s="505"/>
      <c r="G279" s="226"/>
      <c r="H279" s="42"/>
      <c r="I279" s="206"/>
      <c r="J279" s="42"/>
      <c r="K279" s="206"/>
      <c r="L279" s="206"/>
      <c r="M279" s="42"/>
      <c r="N279" s="42"/>
    </row>
    <row r="280" spans="1:14" x14ac:dyDescent="0.25">
      <c r="A280" s="42"/>
      <c r="B280" s="42"/>
      <c r="C280" s="42"/>
      <c r="D280" s="42"/>
      <c r="E280" s="505"/>
      <c r="F280" s="505"/>
      <c r="G280" s="226"/>
      <c r="H280" s="42"/>
      <c r="I280" s="206"/>
      <c r="J280" s="42"/>
      <c r="K280" s="206"/>
      <c r="L280" s="206"/>
      <c r="M280" s="42"/>
      <c r="N280" s="42"/>
    </row>
    <row r="281" spans="1:14" x14ac:dyDescent="0.25">
      <c r="A281" s="42"/>
      <c r="B281" s="42"/>
      <c r="C281" s="42"/>
      <c r="D281" s="42"/>
      <c r="E281" s="505"/>
      <c r="F281" s="505"/>
      <c r="G281" s="226"/>
      <c r="H281" s="42"/>
      <c r="I281" s="206"/>
      <c r="J281" s="42"/>
      <c r="K281" s="206"/>
      <c r="L281" s="206"/>
      <c r="M281" s="42"/>
      <c r="N281" s="42"/>
    </row>
    <row r="282" spans="1:14" x14ac:dyDescent="0.25">
      <c r="A282" s="42"/>
      <c r="B282" s="42"/>
      <c r="C282" s="42"/>
      <c r="D282" s="42"/>
      <c r="E282" s="505"/>
      <c r="F282" s="505"/>
      <c r="G282" s="226"/>
      <c r="H282" s="42"/>
      <c r="I282" s="206"/>
      <c r="J282" s="42"/>
      <c r="K282" s="206"/>
      <c r="L282" s="206"/>
      <c r="M282" s="42"/>
      <c r="N282" s="42"/>
    </row>
    <row r="283" spans="1:14" x14ac:dyDescent="0.25">
      <c r="A283" s="42"/>
      <c r="B283" s="42"/>
      <c r="C283" s="42"/>
      <c r="D283" s="42"/>
      <c r="E283" s="505"/>
      <c r="F283" s="505"/>
      <c r="G283" s="226"/>
      <c r="H283" s="42"/>
      <c r="I283" s="206"/>
      <c r="J283" s="42"/>
      <c r="K283" s="206"/>
      <c r="L283" s="206"/>
      <c r="M283" s="42"/>
      <c r="N283" s="42"/>
    </row>
    <row r="284" spans="1:14" x14ac:dyDescent="0.25">
      <c r="A284" s="42"/>
      <c r="B284" s="42"/>
      <c r="C284" s="42"/>
      <c r="D284" s="42"/>
      <c r="E284" s="505"/>
      <c r="F284" s="505"/>
      <c r="G284" s="226"/>
      <c r="H284" s="42"/>
      <c r="I284" s="206"/>
      <c r="J284" s="42"/>
      <c r="K284" s="206"/>
      <c r="L284" s="206"/>
      <c r="M284" s="42"/>
      <c r="N284" s="42"/>
    </row>
    <row r="285" spans="1:14" x14ac:dyDescent="0.25">
      <c r="A285" s="42"/>
      <c r="B285" s="42"/>
      <c r="C285" s="42"/>
      <c r="D285" s="42"/>
      <c r="E285" s="505"/>
      <c r="F285" s="505"/>
      <c r="G285" s="226"/>
      <c r="H285" s="42"/>
      <c r="I285" s="206"/>
      <c r="J285" s="42"/>
      <c r="K285" s="206"/>
      <c r="L285" s="206"/>
      <c r="M285" s="42"/>
      <c r="N285" s="42"/>
    </row>
    <row r="286" spans="1:14" x14ac:dyDescent="0.25">
      <c r="A286" s="42"/>
      <c r="B286" s="42"/>
      <c r="C286" s="42"/>
      <c r="D286" s="42"/>
      <c r="E286" s="505"/>
      <c r="F286" s="505"/>
      <c r="G286" s="226"/>
      <c r="H286" s="42"/>
      <c r="I286" s="206"/>
      <c r="J286" s="42"/>
      <c r="K286" s="206"/>
      <c r="L286" s="206"/>
      <c r="M286" s="42"/>
      <c r="N286" s="42"/>
    </row>
    <row r="287" spans="1:14" x14ac:dyDescent="0.25">
      <c r="A287" s="42"/>
      <c r="B287" s="42"/>
      <c r="C287" s="42"/>
      <c r="D287" s="42"/>
      <c r="E287" s="505"/>
      <c r="F287" s="505"/>
      <c r="G287" s="226"/>
      <c r="H287" s="42"/>
      <c r="I287" s="206"/>
      <c r="J287" s="42"/>
      <c r="K287" s="206"/>
      <c r="L287" s="206"/>
      <c r="M287" s="42"/>
      <c r="N287" s="42"/>
    </row>
    <row r="288" spans="1:14" x14ac:dyDescent="0.25">
      <c r="A288" s="42"/>
      <c r="B288" s="42"/>
      <c r="C288" s="42"/>
      <c r="D288" s="42"/>
      <c r="E288" s="505"/>
      <c r="F288" s="505"/>
      <c r="G288" s="226"/>
      <c r="H288" s="42"/>
      <c r="I288" s="206"/>
      <c r="J288" s="42"/>
      <c r="K288" s="206"/>
      <c r="L288" s="206"/>
      <c r="M288" s="42"/>
      <c r="N288" s="42"/>
    </row>
  </sheetData>
  <autoFilter ref="A2:N238"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E14" sqref="E14"/>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08" t="s">
        <v>43</v>
      </c>
      <c r="B1" s="909"/>
      <c r="C1" s="909"/>
      <c r="D1" s="909"/>
      <c r="E1" s="909"/>
      <c r="F1" s="909"/>
      <c r="G1" s="909"/>
      <c r="H1" s="909"/>
      <c r="I1" s="909"/>
      <c r="J1" s="909"/>
      <c r="K1" s="909"/>
      <c r="L1" s="909"/>
      <c r="M1" s="909"/>
      <c r="N1" s="909"/>
    </row>
    <row r="2" spans="1:19" s="2" customFormat="1" ht="18.75" x14ac:dyDescent="0.25">
      <c r="A2" s="910" t="s">
        <v>568</v>
      </c>
      <c r="B2" s="910"/>
      <c r="C2" s="910"/>
      <c r="D2" s="910"/>
      <c r="E2" s="910"/>
      <c r="F2" s="910"/>
      <c r="G2" s="910"/>
      <c r="H2" s="910"/>
      <c r="I2" s="910"/>
      <c r="J2" s="910"/>
      <c r="K2" s="910"/>
      <c r="L2" s="910"/>
      <c r="M2" s="910"/>
      <c r="N2" s="910"/>
    </row>
    <row r="3" spans="1:19" s="2" customFormat="1" ht="45" x14ac:dyDescent="0.25">
      <c r="A3" s="45" t="s">
        <v>0</v>
      </c>
      <c r="B3" s="37" t="s">
        <v>5</v>
      </c>
      <c r="C3" s="37" t="s">
        <v>10</v>
      </c>
      <c r="D3" s="38" t="s">
        <v>8</v>
      </c>
      <c r="E3" s="38" t="s">
        <v>67</v>
      </c>
      <c r="F3" s="38" t="s">
        <v>34</v>
      </c>
      <c r="G3" s="39" t="s">
        <v>41</v>
      </c>
      <c r="H3" s="39" t="s">
        <v>2</v>
      </c>
      <c r="I3" s="39" t="s">
        <v>3</v>
      </c>
      <c r="J3" s="37" t="s">
        <v>9</v>
      </c>
      <c r="K3" s="37" t="s">
        <v>1</v>
      </c>
      <c r="L3" s="37" t="s">
        <v>4</v>
      </c>
      <c r="M3" s="40" t="s">
        <v>12</v>
      </c>
      <c r="N3" s="41" t="s">
        <v>11</v>
      </c>
    </row>
    <row r="4" spans="1:19" s="23" customFormat="1" ht="15.75" thickBot="1" x14ac:dyDescent="0.3">
      <c r="A4" s="634">
        <v>44136</v>
      </c>
      <c r="B4" s="204" t="s">
        <v>567</v>
      </c>
      <c r="C4" s="605"/>
      <c r="D4" s="605"/>
      <c r="E4" s="699"/>
      <c r="F4" s="699">
        <v>5</v>
      </c>
      <c r="G4" s="24">
        <v>5</v>
      </c>
      <c r="H4" s="36"/>
      <c r="I4" s="48"/>
      <c r="J4" s="46"/>
      <c r="K4" s="48"/>
      <c r="L4" s="48"/>
      <c r="M4" s="48"/>
      <c r="N4" s="48"/>
    </row>
    <row r="5" spans="1:19" s="71" customFormat="1" ht="15.75" thickBot="1" x14ac:dyDescent="0.3">
      <c r="A5" s="115"/>
      <c r="B5" s="114"/>
      <c r="C5" s="190"/>
      <c r="D5" s="194" t="s">
        <v>49</v>
      </c>
      <c r="E5" s="195">
        <f>E4</f>
        <v>0</v>
      </c>
      <c r="F5" s="196">
        <f>SUM(F4:F4)</f>
        <v>5</v>
      </c>
      <c r="G5" s="197">
        <f>F5-E5</f>
        <v>5</v>
      </c>
      <c r="H5" s="191"/>
      <c r="I5" s="114"/>
      <c r="J5" s="114"/>
      <c r="K5" s="56"/>
      <c r="L5" s="56"/>
      <c r="M5" s="56"/>
      <c r="N5" s="56"/>
      <c r="O5" s="118"/>
      <c r="P5" s="118"/>
      <c r="Q5" s="118"/>
      <c r="R5" s="118"/>
      <c r="S5" s="118"/>
    </row>
    <row r="6" spans="1:19" s="71" customFormat="1" x14ac:dyDescent="0.25">
      <c r="A6" s="115"/>
      <c r="B6" s="114"/>
      <c r="C6" s="114"/>
      <c r="D6" s="192"/>
      <c r="E6" s="192"/>
      <c r="F6" s="193"/>
      <c r="G6" s="192"/>
      <c r="H6" s="116"/>
      <c r="I6" s="114"/>
      <c r="J6" s="114"/>
      <c r="K6" s="56"/>
      <c r="L6" s="56"/>
      <c r="M6" s="56"/>
      <c r="N6" s="56"/>
      <c r="O6" s="118"/>
      <c r="P6" s="118"/>
      <c r="Q6" s="118"/>
      <c r="R6" s="118"/>
      <c r="S6" s="118"/>
    </row>
    <row r="7" spans="1:19" s="71" customFormat="1" x14ac:dyDescent="0.25">
      <c r="A7" s="142"/>
      <c r="B7" s="142"/>
      <c r="C7" s="142"/>
      <c r="D7" s="142"/>
      <c r="E7" s="142"/>
      <c r="F7" s="142"/>
      <c r="G7" s="112"/>
      <c r="H7" s="116"/>
      <c r="I7" s="114"/>
      <c r="J7" s="114"/>
      <c r="K7" s="56"/>
      <c r="L7" s="56"/>
      <c r="M7" s="56"/>
      <c r="N7" s="56"/>
      <c r="O7" s="118"/>
      <c r="P7" s="118"/>
      <c r="Q7" s="118"/>
      <c r="R7" s="118"/>
      <c r="S7" s="118"/>
    </row>
    <row r="8" spans="1:19" x14ac:dyDescent="0.25">
      <c r="A8" s="142"/>
      <c r="B8" s="142"/>
      <c r="C8" s="142"/>
      <c r="D8" s="198"/>
      <c r="E8" s="198"/>
      <c r="F8" s="198"/>
      <c r="G8" s="199"/>
      <c r="H8" s="200"/>
      <c r="I8" s="200"/>
      <c r="J8" s="200"/>
      <c r="K8" s="200"/>
      <c r="L8" s="200"/>
      <c r="M8" s="200"/>
      <c r="N8" s="200"/>
      <c r="O8" s="189"/>
      <c r="P8" s="189"/>
      <c r="Q8" s="189"/>
      <c r="R8" s="189"/>
      <c r="S8" s="189"/>
    </row>
    <row r="9" spans="1:19" s="71" customFormat="1" x14ac:dyDescent="0.25">
      <c r="A9" s="142"/>
      <c r="B9" s="142"/>
      <c r="C9" s="142"/>
      <c r="D9" s="142"/>
      <c r="E9" s="142"/>
      <c r="F9" s="142"/>
      <c r="G9" s="112"/>
      <c r="H9" s="116"/>
      <c r="I9" s="114"/>
      <c r="J9" s="114"/>
      <c r="K9" s="56"/>
      <c r="L9" s="56"/>
      <c r="M9" s="56"/>
      <c r="N9" s="56"/>
      <c r="O9" s="118"/>
      <c r="P9" s="118"/>
      <c r="Q9" s="118"/>
      <c r="R9" s="118"/>
      <c r="S9" s="118"/>
    </row>
    <row r="10" spans="1:19" s="96" customFormat="1" x14ac:dyDescent="0.25">
      <c r="A10" s="142"/>
      <c r="B10" s="142"/>
      <c r="C10" s="142"/>
      <c r="D10" s="142"/>
      <c r="E10" s="142"/>
      <c r="F10" s="142"/>
      <c r="G10" s="121"/>
      <c r="H10" s="116"/>
      <c r="I10" s="112"/>
      <c r="J10" s="114"/>
      <c r="K10" s="56"/>
      <c r="L10" s="56"/>
      <c r="M10" s="56"/>
      <c r="N10" s="58"/>
      <c r="O10" s="74"/>
      <c r="P10" s="74"/>
      <c r="Q10" s="74"/>
      <c r="R10" s="74"/>
      <c r="S10" s="74"/>
    </row>
    <row r="11" spans="1:19" s="27" customFormat="1" x14ac:dyDescent="0.25">
      <c r="A11" s="142"/>
      <c r="B11" s="142"/>
      <c r="C11" s="142"/>
      <c r="D11" s="142"/>
      <c r="E11" s="142"/>
      <c r="F11" s="142"/>
      <c r="G11" s="185"/>
      <c r="H11" s="142"/>
      <c r="I11" s="117"/>
      <c r="J11" s="113"/>
      <c r="K11" s="186"/>
      <c r="L11" s="186"/>
      <c r="M11" s="56"/>
      <c r="N11" s="58"/>
      <c r="O11" s="57"/>
      <c r="P11" s="57"/>
      <c r="Q11" s="57"/>
      <c r="R11" s="57"/>
      <c r="S11" s="57"/>
    </row>
    <row r="12" spans="1:19" s="27" customFormat="1" x14ac:dyDescent="0.25">
      <c r="A12" s="142"/>
      <c r="B12" s="142"/>
      <c r="C12" s="142"/>
      <c r="D12" s="142"/>
      <c r="E12" s="142"/>
      <c r="F12" s="142"/>
      <c r="G12" s="185"/>
      <c r="H12" s="142"/>
      <c r="I12" s="117"/>
      <c r="J12" s="113"/>
      <c r="K12" s="186"/>
      <c r="L12" s="186"/>
      <c r="M12" s="56"/>
      <c r="N12" s="58"/>
      <c r="O12" s="57"/>
      <c r="P12" s="57"/>
      <c r="Q12" s="57"/>
      <c r="R12" s="57"/>
      <c r="S12" s="57"/>
    </row>
    <row r="13" spans="1:19" s="27" customFormat="1" x14ac:dyDescent="0.25">
      <c r="A13"/>
      <c r="B13"/>
      <c r="C13" s="159"/>
      <c r="D13" s="163"/>
      <c r="E13" s="164"/>
      <c r="F13" s="164"/>
      <c r="G13" s="164"/>
      <c r="H13" s="164"/>
      <c r="I13" s="164"/>
      <c r="J13" s="164"/>
      <c r="K13" s="165"/>
      <c r="L13" s="165"/>
      <c r="M13" s="166"/>
      <c r="N13" s="161"/>
      <c r="O13" s="166"/>
      <c r="P13" s="57"/>
      <c r="Q13" s="57"/>
      <c r="R13" s="57"/>
      <c r="S13" s="57"/>
    </row>
    <row r="14" spans="1:19" s="27" customFormat="1" x14ac:dyDescent="0.25">
      <c r="A14"/>
      <c r="B14"/>
      <c r="C14" s="159"/>
      <c r="D14" s="163"/>
      <c r="E14" s="167"/>
      <c r="F14" s="168"/>
      <c r="G14" s="167"/>
      <c r="H14" s="169"/>
      <c r="I14" s="170"/>
      <c r="J14" s="171"/>
      <c r="K14" s="165"/>
      <c r="L14" s="165"/>
      <c r="M14" s="166"/>
      <c r="N14" s="161"/>
      <c r="O14" s="166"/>
      <c r="P14" s="57"/>
      <c r="Q14" s="57"/>
      <c r="R14" s="57"/>
      <c r="S14" s="57"/>
    </row>
    <row r="15" spans="1:19" s="27" customFormat="1" x14ac:dyDescent="0.25">
      <c r="A15"/>
      <c r="B15"/>
      <c r="C15" s="159"/>
      <c r="D15" s="163"/>
      <c r="E15" s="167"/>
      <c r="F15" s="168"/>
      <c r="G15" s="167"/>
      <c r="H15" s="169"/>
      <c r="I15" s="170"/>
      <c r="J15" s="171"/>
      <c r="K15" s="165"/>
      <c r="L15" s="165"/>
      <c r="M15" s="166"/>
      <c r="N15" s="161"/>
      <c r="O15" s="166"/>
      <c r="P15" s="57"/>
      <c r="Q15" s="57"/>
      <c r="R15" s="57"/>
      <c r="S15" s="57"/>
    </row>
    <row r="16" spans="1:19" s="27" customFormat="1" x14ac:dyDescent="0.25">
      <c r="A16"/>
      <c r="B16"/>
      <c r="C16" s="159"/>
      <c r="D16" s="163"/>
      <c r="E16" s="167"/>
      <c r="F16" s="168"/>
      <c r="G16" s="167"/>
      <c r="H16" s="169"/>
      <c r="I16" s="170"/>
      <c r="J16" s="171"/>
      <c r="K16" s="165"/>
      <c r="L16" s="165"/>
      <c r="M16" s="166"/>
      <c r="N16" s="161"/>
      <c r="O16" s="166"/>
      <c r="P16" s="57"/>
      <c r="Q16" s="57"/>
      <c r="R16" s="57"/>
      <c r="S16" s="57"/>
    </row>
    <row r="17" spans="1:19" s="27" customFormat="1" x14ac:dyDescent="0.25">
      <c r="A17"/>
      <c r="B17"/>
      <c r="C17" s="159"/>
      <c r="D17" s="163"/>
      <c r="E17" s="167"/>
      <c r="F17" s="168"/>
      <c r="G17" s="167"/>
      <c r="H17" s="169"/>
      <c r="I17" s="170"/>
      <c r="J17" s="171"/>
      <c r="K17" s="165"/>
      <c r="L17" s="165"/>
      <c r="M17" s="166"/>
      <c r="N17" s="172"/>
      <c r="O17" s="166"/>
      <c r="P17" s="57"/>
      <c r="Q17" s="57"/>
      <c r="R17" s="57"/>
      <c r="S17" s="57"/>
    </row>
    <row r="18" spans="1:19" s="98" customFormat="1" x14ac:dyDescent="0.25">
      <c r="A18"/>
      <c r="B18"/>
      <c r="C18" s="159"/>
      <c r="D18" s="173"/>
      <c r="E18" s="167"/>
      <c r="F18" s="167"/>
      <c r="G18" s="167"/>
      <c r="H18" s="169"/>
      <c r="I18" s="173"/>
      <c r="J18" s="174"/>
      <c r="K18" s="160"/>
      <c r="L18" s="160"/>
      <c r="M18" s="160"/>
      <c r="N18" s="161"/>
      <c r="O18" s="162"/>
      <c r="P18" s="74"/>
      <c r="Q18" s="74"/>
      <c r="R18" s="74"/>
      <c r="S18" s="74"/>
    </row>
    <row r="19" spans="1:19" s="27" customFormat="1" x14ac:dyDescent="0.25">
      <c r="A19"/>
      <c r="B19"/>
      <c r="C19" s="159"/>
      <c r="D19" s="163"/>
      <c r="E19" s="167"/>
      <c r="F19" s="168"/>
      <c r="G19" s="163"/>
      <c r="H19" s="169"/>
      <c r="I19" s="170"/>
      <c r="J19" s="171"/>
      <c r="K19" s="165"/>
      <c r="L19" s="165"/>
      <c r="M19" s="166"/>
      <c r="N19" s="172"/>
      <c r="O19" s="166"/>
      <c r="P19" s="57"/>
      <c r="Q19" s="57"/>
      <c r="R19" s="57"/>
      <c r="S19" s="57"/>
    </row>
    <row r="20" spans="1:19" s="27" customFormat="1" x14ac:dyDescent="0.25">
      <c r="A20"/>
      <c r="B20"/>
      <c r="C20" s="159"/>
      <c r="D20" s="163"/>
      <c r="E20" s="167"/>
      <c r="F20" s="168"/>
      <c r="G20" s="163"/>
      <c r="H20" s="169"/>
      <c r="I20" s="170"/>
      <c r="J20" s="171"/>
      <c r="K20" s="165"/>
      <c r="L20" s="165"/>
      <c r="M20" s="166"/>
      <c r="N20" s="172"/>
      <c r="O20" s="166"/>
      <c r="P20" s="57"/>
      <c r="Q20" s="57"/>
      <c r="R20" s="57"/>
      <c r="S20" s="57"/>
    </row>
    <row r="21" spans="1:19" s="27" customFormat="1" x14ac:dyDescent="0.25">
      <c r="A21"/>
      <c r="B21"/>
      <c r="C21" s="159"/>
      <c r="D21" s="163"/>
      <c r="E21" s="167"/>
      <c r="F21" s="168"/>
      <c r="G21" s="163"/>
      <c r="H21" s="169"/>
      <c r="I21" s="170"/>
      <c r="J21" s="171"/>
      <c r="K21" s="165"/>
      <c r="L21" s="165"/>
      <c r="M21" s="166"/>
      <c r="N21" s="172"/>
      <c r="O21" s="166"/>
      <c r="P21" s="57"/>
      <c r="Q21" s="57"/>
      <c r="R21" s="57"/>
      <c r="S21" s="57"/>
    </row>
    <row r="22" spans="1:19" s="27" customFormat="1" x14ac:dyDescent="0.25">
      <c r="A22"/>
      <c r="B22"/>
      <c r="C22" s="159"/>
      <c r="D22" s="163"/>
      <c r="E22" s="167"/>
      <c r="F22" s="168"/>
      <c r="G22" s="163"/>
      <c r="H22" s="169"/>
      <c r="I22" s="170"/>
      <c r="J22" s="171"/>
      <c r="K22" s="165"/>
      <c r="L22" s="165"/>
      <c r="M22" s="166"/>
      <c r="N22" s="172"/>
      <c r="O22" s="166"/>
      <c r="P22" s="57"/>
      <c r="Q22" s="57"/>
      <c r="R22" s="57"/>
      <c r="S22" s="57"/>
    </row>
    <row r="23" spans="1:19" s="27" customFormat="1" x14ac:dyDescent="0.25">
      <c r="A23"/>
      <c r="B23"/>
      <c r="C23" s="159"/>
      <c r="D23" s="163"/>
      <c r="E23" s="167"/>
      <c r="F23" s="168"/>
      <c r="G23" s="163"/>
      <c r="H23" s="169"/>
      <c r="I23" s="170"/>
      <c r="J23" s="171"/>
      <c r="K23" s="165"/>
      <c r="L23" s="165"/>
      <c r="M23" s="166"/>
      <c r="N23" s="172"/>
      <c r="O23" s="166"/>
      <c r="P23" s="57"/>
      <c r="Q23" s="57"/>
      <c r="R23" s="57"/>
      <c r="S23" s="57"/>
    </row>
    <row r="24" spans="1:19" s="27" customFormat="1" x14ac:dyDescent="0.25">
      <c r="A24" s="137"/>
      <c r="B24" s="150"/>
      <c r="C24" s="170"/>
      <c r="D24" s="163"/>
      <c r="E24" s="167"/>
      <c r="F24" s="168"/>
      <c r="G24" s="163"/>
      <c r="H24" s="169"/>
      <c r="I24" s="170"/>
      <c r="J24" s="171"/>
      <c r="K24" s="165"/>
      <c r="L24" s="165"/>
      <c r="M24" s="166"/>
      <c r="N24" s="172"/>
      <c r="O24" s="166"/>
      <c r="P24" s="57"/>
      <c r="Q24" s="57"/>
      <c r="R24" s="57"/>
      <c r="S24" s="57"/>
    </row>
    <row r="25" spans="1:19" s="27" customFormat="1" x14ac:dyDescent="0.25">
      <c r="A25" s="137"/>
      <c r="B25" s="150"/>
      <c r="C25" s="170"/>
      <c r="D25" s="163"/>
      <c r="E25" s="167"/>
      <c r="F25" s="168"/>
      <c r="G25" s="163"/>
      <c r="H25" s="169"/>
      <c r="I25" s="170"/>
      <c r="J25" s="171"/>
      <c r="K25" s="165"/>
      <c r="L25" s="165"/>
      <c r="M25" s="166"/>
      <c r="N25" s="172"/>
      <c r="O25" s="166"/>
      <c r="P25" s="57"/>
      <c r="Q25" s="57"/>
      <c r="R25" s="57"/>
      <c r="S25" s="57"/>
    </row>
    <row r="26" spans="1:19" s="27" customFormat="1" x14ac:dyDescent="0.25">
      <c r="A26" s="137"/>
      <c r="B26" s="150"/>
      <c r="C26" s="170"/>
      <c r="D26" s="163"/>
      <c r="E26" s="167"/>
      <c r="F26" s="168"/>
      <c r="G26" s="163"/>
      <c r="H26" s="169"/>
      <c r="I26" s="170"/>
      <c r="J26" s="171"/>
      <c r="K26" s="165"/>
      <c r="L26" s="165"/>
      <c r="M26" s="166"/>
      <c r="N26" s="172"/>
      <c r="O26" s="166"/>
      <c r="P26" s="57"/>
      <c r="Q26" s="57"/>
      <c r="R26" s="57"/>
      <c r="S26" s="57"/>
    </row>
    <row r="27" spans="1:19" s="27" customFormat="1" x14ac:dyDescent="0.25">
      <c r="A27" s="137"/>
      <c r="B27" s="150"/>
      <c r="C27" s="170"/>
      <c r="D27" s="163"/>
      <c r="E27" s="167"/>
      <c r="F27" s="168"/>
      <c r="G27" s="163"/>
      <c r="H27" s="169"/>
      <c r="I27" s="170"/>
      <c r="J27" s="171"/>
      <c r="K27" s="165"/>
      <c r="L27" s="165"/>
      <c r="M27" s="166"/>
      <c r="N27" s="172"/>
      <c r="O27" s="166"/>
      <c r="P27" s="57"/>
      <c r="Q27" s="57"/>
      <c r="R27" s="57"/>
      <c r="S27" s="57"/>
    </row>
    <row r="28" spans="1:19" s="27" customFormat="1" x14ac:dyDescent="0.25">
      <c r="A28" s="137"/>
      <c r="B28" s="150"/>
      <c r="C28" s="170"/>
      <c r="D28" s="163"/>
      <c r="E28" s="167"/>
      <c r="F28" s="168"/>
      <c r="G28" s="163"/>
      <c r="H28" s="169"/>
      <c r="I28" s="170"/>
      <c r="J28" s="171"/>
      <c r="K28" s="165"/>
      <c r="L28" s="165"/>
      <c r="M28" s="166"/>
      <c r="N28" s="172"/>
      <c r="O28" s="166"/>
      <c r="P28" s="57"/>
      <c r="Q28" s="57"/>
      <c r="R28" s="57"/>
      <c r="S28" s="57"/>
    </row>
    <row r="29" spans="1:19" s="27" customFormat="1" x14ac:dyDescent="0.25">
      <c r="A29" s="137"/>
      <c r="B29" s="150"/>
      <c r="C29" s="170"/>
      <c r="D29" s="163"/>
      <c r="E29" s="167"/>
      <c r="F29" s="168"/>
      <c r="G29" s="163"/>
      <c r="H29" s="169"/>
      <c r="I29" s="170"/>
      <c r="J29" s="171"/>
      <c r="K29" s="165"/>
      <c r="L29" s="165"/>
      <c r="M29" s="166"/>
      <c r="N29" s="172"/>
      <c r="O29" s="166"/>
      <c r="P29" s="57"/>
      <c r="Q29" s="57"/>
      <c r="R29" s="57"/>
      <c r="S29" s="57"/>
    </row>
    <row r="30" spans="1:19" s="27" customFormat="1" x14ac:dyDescent="0.25">
      <c r="A30" s="136"/>
      <c r="B30" s="151"/>
      <c r="C30" s="175"/>
      <c r="D30" s="176"/>
      <c r="E30" s="177"/>
      <c r="F30" s="177"/>
      <c r="G30" s="177"/>
      <c r="H30" s="169"/>
      <c r="I30" s="170"/>
      <c r="J30" s="167"/>
      <c r="K30" s="165"/>
      <c r="L30" s="165"/>
      <c r="M30" s="160"/>
      <c r="N30" s="161"/>
      <c r="O30" s="166"/>
      <c r="P30" s="57"/>
      <c r="Q30" s="57"/>
      <c r="R30" s="57"/>
      <c r="S30" s="57"/>
    </row>
    <row r="31" spans="1:19" s="96" customFormat="1" x14ac:dyDescent="0.25">
      <c r="A31" s="136"/>
      <c r="B31" s="151"/>
      <c r="C31" s="175"/>
      <c r="D31" s="176"/>
      <c r="E31" s="177"/>
      <c r="F31" s="177"/>
      <c r="G31" s="177"/>
      <c r="H31" s="169"/>
      <c r="I31" s="173"/>
      <c r="J31" s="174"/>
      <c r="K31" s="160"/>
      <c r="L31" s="160"/>
      <c r="M31" s="160"/>
      <c r="N31" s="161"/>
      <c r="O31" s="162"/>
      <c r="P31" s="74"/>
      <c r="Q31" s="74"/>
      <c r="R31" s="74"/>
      <c r="S31" s="74"/>
    </row>
    <row r="32" spans="1:19" s="27" customFormat="1" x14ac:dyDescent="0.25">
      <c r="A32" s="137"/>
      <c r="B32" s="150"/>
      <c r="C32" s="170"/>
      <c r="D32" s="163"/>
      <c r="E32" s="167"/>
      <c r="F32" s="168"/>
      <c r="G32" s="167"/>
      <c r="H32" s="169"/>
      <c r="I32" s="170"/>
      <c r="J32" s="171"/>
      <c r="K32" s="165"/>
      <c r="L32" s="165"/>
      <c r="M32" s="166"/>
      <c r="N32" s="172"/>
      <c r="O32" s="166"/>
      <c r="P32" s="57"/>
      <c r="Q32" s="57"/>
      <c r="R32" s="57"/>
      <c r="S32" s="57"/>
    </row>
    <row r="33" spans="1:19" s="27" customFormat="1" x14ac:dyDescent="0.25">
      <c r="A33" s="137"/>
      <c r="B33" s="150"/>
      <c r="C33" s="170"/>
      <c r="D33" s="163"/>
      <c r="E33" s="167"/>
      <c r="F33" s="168"/>
      <c r="G33" s="167"/>
      <c r="H33" s="169"/>
      <c r="I33" s="170"/>
      <c r="J33" s="171"/>
      <c r="K33" s="165"/>
      <c r="L33" s="165"/>
      <c r="M33" s="166"/>
      <c r="N33" s="172"/>
      <c r="O33" s="166"/>
      <c r="P33" s="57"/>
      <c r="Q33" s="57"/>
      <c r="R33" s="57"/>
      <c r="S33" s="57"/>
    </row>
    <row r="34" spans="1:19" s="27" customFormat="1" x14ac:dyDescent="0.25">
      <c r="A34" s="137"/>
      <c r="B34" s="150"/>
      <c r="C34" s="170"/>
      <c r="D34" s="163"/>
      <c r="E34" s="167"/>
      <c r="F34" s="168"/>
      <c r="G34" s="167"/>
      <c r="H34" s="169"/>
      <c r="I34" s="170"/>
      <c r="J34" s="171"/>
      <c r="K34" s="165"/>
      <c r="L34" s="165"/>
      <c r="M34" s="166"/>
      <c r="N34" s="172"/>
      <c r="O34" s="166"/>
      <c r="P34" s="57"/>
      <c r="Q34" s="57"/>
      <c r="R34" s="57"/>
      <c r="S34" s="57"/>
    </row>
    <row r="35" spans="1:19" s="27" customFormat="1" x14ac:dyDescent="0.25">
      <c r="A35" s="137"/>
      <c r="B35" s="150"/>
      <c r="C35" s="170"/>
      <c r="D35" s="163"/>
      <c r="E35" s="167"/>
      <c r="F35" s="168"/>
      <c r="G35" s="167"/>
      <c r="H35" s="169"/>
      <c r="I35" s="170"/>
      <c r="J35" s="171"/>
      <c r="K35" s="165"/>
      <c r="L35" s="165"/>
      <c r="M35" s="166"/>
      <c r="N35" s="172"/>
      <c r="O35" s="166"/>
      <c r="P35" s="57"/>
      <c r="Q35" s="57"/>
      <c r="R35" s="57"/>
      <c r="S35" s="57"/>
    </row>
    <row r="36" spans="1:19" s="27" customFormat="1" x14ac:dyDescent="0.25">
      <c r="A36" s="137"/>
      <c r="B36" s="150"/>
      <c r="C36" s="170"/>
      <c r="D36" s="163"/>
      <c r="E36" s="167"/>
      <c r="F36" s="168"/>
      <c r="G36" s="167"/>
      <c r="H36" s="169"/>
      <c r="I36" s="170"/>
      <c r="J36" s="171"/>
      <c r="K36" s="165"/>
      <c r="L36" s="165"/>
      <c r="M36" s="166"/>
      <c r="N36" s="172"/>
      <c r="O36" s="166"/>
      <c r="P36" s="57"/>
      <c r="Q36" s="57"/>
      <c r="R36" s="57"/>
      <c r="S36" s="57"/>
    </row>
    <row r="37" spans="1:19" s="27" customFormat="1" x14ac:dyDescent="0.25">
      <c r="A37" s="137"/>
      <c r="B37" s="150"/>
      <c r="C37" s="170"/>
      <c r="D37" s="163"/>
      <c r="E37" s="167"/>
      <c r="F37" s="168"/>
      <c r="G37" s="167"/>
      <c r="H37" s="169"/>
      <c r="I37" s="170"/>
      <c r="J37" s="171"/>
      <c r="K37" s="165"/>
      <c r="L37" s="165"/>
      <c r="M37" s="166"/>
      <c r="N37" s="172"/>
      <c r="O37" s="166"/>
      <c r="P37" s="57"/>
      <c r="Q37" s="57"/>
      <c r="R37" s="57"/>
      <c r="S37" s="57"/>
    </row>
    <row r="38" spans="1:19" s="27" customFormat="1" x14ac:dyDescent="0.25">
      <c r="A38" s="137"/>
      <c r="B38" s="150"/>
      <c r="C38" s="170"/>
      <c r="D38" s="163"/>
      <c r="E38" s="167"/>
      <c r="F38" s="168"/>
      <c r="G38" s="167"/>
      <c r="H38" s="169"/>
      <c r="I38" s="170"/>
      <c r="J38" s="171"/>
      <c r="K38" s="165"/>
      <c r="L38" s="165"/>
      <c r="M38" s="166"/>
      <c r="N38" s="172"/>
      <c r="O38" s="166"/>
      <c r="P38" s="57"/>
      <c r="Q38" s="57"/>
      <c r="R38" s="57"/>
      <c r="S38" s="57"/>
    </row>
    <row r="39" spans="1:19" s="27" customFormat="1" x14ac:dyDescent="0.25">
      <c r="A39" s="137"/>
      <c r="B39" s="150"/>
      <c r="C39" s="170"/>
      <c r="D39" s="163"/>
      <c r="E39" s="167"/>
      <c r="F39" s="168"/>
      <c r="G39" s="167"/>
      <c r="H39" s="169"/>
      <c r="I39" s="170"/>
      <c r="J39" s="171"/>
      <c r="K39" s="165"/>
      <c r="L39" s="165"/>
      <c r="M39" s="166"/>
      <c r="N39" s="172"/>
      <c r="O39" s="166"/>
      <c r="P39" s="57"/>
      <c r="Q39" s="57"/>
      <c r="R39" s="57"/>
      <c r="S39" s="57"/>
    </row>
    <row r="40" spans="1:19" s="27" customFormat="1" x14ac:dyDescent="0.25">
      <c r="A40" s="136"/>
      <c r="B40" s="151"/>
      <c r="C40" s="175"/>
      <c r="D40" s="176"/>
      <c r="E40" s="177"/>
      <c r="F40" s="177"/>
      <c r="G40" s="177"/>
      <c r="H40" s="169"/>
      <c r="I40" s="170"/>
      <c r="J40" s="167"/>
      <c r="K40" s="165"/>
      <c r="L40" s="165"/>
      <c r="M40" s="160"/>
      <c r="N40" s="161"/>
      <c r="O40" s="166"/>
      <c r="P40" s="57"/>
      <c r="Q40" s="57"/>
      <c r="R40" s="57"/>
      <c r="S40" s="57"/>
    </row>
    <row r="41" spans="1:19" s="96" customFormat="1" x14ac:dyDescent="0.25">
      <c r="A41" s="136"/>
      <c r="B41" s="151"/>
      <c r="C41" s="175"/>
      <c r="D41" s="176"/>
      <c r="E41" s="177"/>
      <c r="F41" s="177"/>
      <c r="G41" s="177"/>
      <c r="H41" s="169"/>
      <c r="I41" s="173"/>
      <c r="J41" s="174"/>
      <c r="K41" s="160"/>
      <c r="L41" s="160"/>
      <c r="M41" s="160"/>
      <c r="N41" s="161"/>
      <c r="O41" s="162"/>
      <c r="P41" s="74"/>
      <c r="Q41" s="74"/>
      <c r="R41" s="74"/>
      <c r="S41" s="74"/>
    </row>
    <row r="42" spans="1:19" s="27" customFormat="1" x14ac:dyDescent="0.25">
      <c r="A42" s="137"/>
      <c r="B42" s="150"/>
      <c r="C42" s="170"/>
      <c r="D42" s="163"/>
      <c r="E42" s="167"/>
      <c r="F42" s="168"/>
      <c r="G42" s="167"/>
      <c r="H42" s="169"/>
      <c r="I42" s="170"/>
      <c r="J42" s="171"/>
      <c r="K42" s="165"/>
      <c r="L42" s="165"/>
      <c r="M42" s="166"/>
      <c r="N42" s="172"/>
      <c r="O42" s="166"/>
      <c r="P42" s="57"/>
      <c r="Q42" s="57"/>
      <c r="R42" s="57"/>
      <c r="S42" s="57"/>
    </row>
    <row r="43" spans="1:19" s="27" customFormat="1" x14ac:dyDescent="0.25">
      <c r="A43" s="137"/>
      <c r="B43" s="150"/>
      <c r="C43" s="170"/>
      <c r="D43" s="163"/>
      <c r="E43" s="167"/>
      <c r="F43" s="168"/>
      <c r="G43" s="167"/>
      <c r="H43" s="169"/>
      <c r="I43" s="170"/>
      <c r="J43" s="171"/>
      <c r="K43" s="165"/>
      <c r="L43" s="165"/>
      <c r="M43" s="166"/>
      <c r="N43" s="172"/>
      <c r="O43" s="166"/>
      <c r="P43" s="57"/>
      <c r="Q43" s="57"/>
      <c r="R43" s="57"/>
      <c r="S43" s="57"/>
    </row>
    <row r="44" spans="1:19" s="27" customFormat="1" x14ac:dyDescent="0.25">
      <c r="A44" s="137"/>
      <c r="B44" s="150"/>
      <c r="C44" s="170"/>
      <c r="D44" s="163"/>
      <c r="E44" s="167"/>
      <c r="F44" s="168"/>
      <c r="G44" s="167"/>
      <c r="H44" s="169"/>
      <c r="I44" s="170"/>
      <c r="J44" s="171"/>
      <c r="K44" s="165"/>
      <c r="L44" s="165"/>
      <c r="M44" s="166"/>
      <c r="N44" s="172"/>
      <c r="O44" s="166"/>
      <c r="P44" s="57"/>
      <c r="Q44" s="57"/>
      <c r="R44" s="57"/>
      <c r="S44" s="57"/>
    </row>
    <row r="45" spans="1:19" s="27" customFormat="1" x14ac:dyDescent="0.25">
      <c r="A45" s="137"/>
      <c r="B45" s="150"/>
      <c r="C45" s="170"/>
      <c r="D45" s="163"/>
      <c r="E45" s="167"/>
      <c r="F45" s="168"/>
      <c r="G45" s="167"/>
      <c r="H45" s="169"/>
      <c r="I45" s="170"/>
      <c r="J45" s="171"/>
      <c r="K45" s="165"/>
      <c r="L45" s="165"/>
      <c r="M45" s="166"/>
      <c r="N45" s="172"/>
      <c r="O45" s="166"/>
      <c r="P45" s="57"/>
      <c r="Q45" s="57"/>
      <c r="R45" s="57"/>
      <c r="S45" s="57"/>
    </row>
    <row r="46" spans="1:19" s="27" customFormat="1" x14ac:dyDescent="0.25">
      <c r="A46" s="137"/>
      <c r="B46" s="150"/>
      <c r="C46" s="170"/>
      <c r="D46" s="163"/>
      <c r="E46" s="167"/>
      <c r="F46" s="168"/>
      <c r="G46" s="167"/>
      <c r="H46" s="169"/>
      <c r="I46" s="170"/>
      <c r="J46" s="171"/>
      <c r="K46" s="165"/>
      <c r="L46" s="165"/>
      <c r="M46" s="166"/>
      <c r="N46" s="172"/>
      <c r="O46" s="166"/>
      <c r="P46" s="57"/>
      <c r="Q46" s="57"/>
      <c r="R46" s="57"/>
      <c r="S46" s="57"/>
    </row>
    <row r="47" spans="1:19" s="27" customFormat="1" x14ac:dyDescent="0.25">
      <c r="A47" s="137"/>
      <c r="B47" s="150"/>
      <c r="C47" s="170"/>
      <c r="D47" s="163"/>
      <c r="E47" s="167"/>
      <c r="F47" s="168"/>
      <c r="G47" s="167"/>
      <c r="H47" s="169"/>
      <c r="I47" s="170"/>
      <c r="J47" s="171"/>
      <c r="K47" s="165"/>
      <c r="L47" s="165"/>
      <c r="M47" s="166"/>
      <c r="N47" s="172"/>
      <c r="O47" s="166"/>
      <c r="P47" s="57"/>
      <c r="Q47" s="57"/>
      <c r="R47" s="57"/>
      <c r="S47" s="57"/>
    </row>
    <row r="48" spans="1:19" s="27" customFormat="1" x14ac:dyDescent="0.25">
      <c r="A48" s="137"/>
      <c r="B48" s="150"/>
      <c r="C48" s="170"/>
      <c r="D48" s="163"/>
      <c r="E48" s="167"/>
      <c r="F48" s="168"/>
      <c r="G48" s="167"/>
      <c r="H48" s="169"/>
      <c r="I48" s="170"/>
      <c r="J48" s="171"/>
      <c r="K48" s="165"/>
      <c r="L48" s="165"/>
      <c r="M48" s="166"/>
      <c r="N48" s="172"/>
      <c r="O48" s="166"/>
      <c r="P48" s="57"/>
      <c r="Q48" s="57"/>
      <c r="R48" s="57"/>
      <c r="S48" s="57"/>
    </row>
    <row r="49" spans="1:19" s="27" customFormat="1" x14ac:dyDescent="0.25">
      <c r="A49" s="137"/>
      <c r="B49" s="150"/>
      <c r="C49" s="170"/>
      <c r="D49" s="163"/>
      <c r="E49" s="167"/>
      <c r="F49" s="168"/>
      <c r="G49" s="167"/>
      <c r="H49" s="169"/>
      <c r="I49" s="170"/>
      <c r="J49" s="171"/>
      <c r="K49" s="165"/>
      <c r="L49" s="165"/>
      <c r="M49" s="166"/>
      <c r="N49" s="172"/>
      <c r="O49" s="166"/>
      <c r="P49" s="57"/>
      <c r="Q49" s="57"/>
      <c r="R49" s="57"/>
      <c r="S49" s="57"/>
    </row>
    <row r="50" spans="1:19" s="27" customFormat="1" x14ac:dyDescent="0.25">
      <c r="A50" s="137"/>
      <c r="B50" s="150"/>
      <c r="C50" s="170"/>
      <c r="D50" s="163"/>
      <c r="E50" s="167"/>
      <c r="F50" s="168"/>
      <c r="G50" s="167"/>
      <c r="H50" s="169"/>
      <c r="I50" s="170"/>
      <c r="J50" s="171"/>
      <c r="K50" s="165"/>
      <c r="L50" s="165"/>
      <c r="M50" s="166"/>
      <c r="N50" s="172"/>
      <c r="O50" s="166"/>
      <c r="P50" s="57"/>
      <c r="Q50" s="57"/>
      <c r="R50" s="57"/>
      <c r="S50" s="57"/>
    </row>
    <row r="51" spans="1:19" s="27" customFormat="1" x14ac:dyDescent="0.25">
      <c r="A51" s="137"/>
      <c r="B51" s="150"/>
      <c r="C51" s="170"/>
      <c r="D51" s="163"/>
      <c r="E51" s="167"/>
      <c r="F51" s="168"/>
      <c r="G51" s="167"/>
      <c r="H51" s="169"/>
      <c r="I51" s="170"/>
      <c r="J51" s="171"/>
      <c r="K51" s="165"/>
      <c r="L51" s="165"/>
      <c r="M51" s="166"/>
      <c r="N51" s="172"/>
      <c r="O51" s="166"/>
      <c r="P51" s="57"/>
      <c r="Q51" s="57"/>
      <c r="R51" s="57"/>
      <c r="S51" s="57"/>
    </row>
    <row r="52" spans="1:19" s="27" customFormat="1" x14ac:dyDescent="0.25">
      <c r="A52" s="137"/>
      <c r="B52" s="150"/>
      <c r="C52" s="170"/>
      <c r="D52" s="163"/>
      <c r="E52" s="167"/>
      <c r="F52" s="168"/>
      <c r="G52" s="167"/>
      <c r="H52" s="169"/>
      <c r="I52" s="170"/>
      <c r="J52" s="171"/>
      <c r="K52" s="165"/>
      <c r="L52" s="165"/>
      <c r="M52" s="166"/>
      <c r="N52" s="172"/>
      <c r="O52" s="166"/>
      <c r="P52" s="57"/>
      <c r="Q52" s="57"/>
      <c r="R52" s="57"/>
      <c r="S52" s="57"/>
    </row>
    <row r="53" spans="1:19" s="27" customFormat="1" x14ac:dyDescent="0.25">
      <c r="A53" s="136"/>
      <c r="B53" s="151"/>
      <c r="C53" s="175"/>
      <c r="D53" s="176"/>
      <c r="E53" s="177"/>
      <c r="F53" s="177"/>
      <c r="G53" s="177"/>
      <c r="H53" s="169"/>
      <c r="I53" s="170"/>
      <c r="J53" s="167"/>
      <c r="K53" s="165"/>
      <c r="L53" s="165"/>
      <c r="M53" s="160"/>
      <c r="N53" s="161"/>
      <c r="O53" s="166"/>
      <c r="P53" s="57"/>
      <c r="Q53" s="57"/>
      <c r="R53" s="57"/>
      <c r="S53" s="57"/>
    </row>
    <row r="54" spans="1:19" s="27" customFormat="1" x14ac:dyDescent="0.25">
      <c r="A54" s="136"/>
      <c r="B54" s="152"/>
      <c r="C54" s="175"/>
      <c r="D54" s="176"/>
      <c r="E54" s="177"/>
      <c r="F54" s="177"/>
      <c r="G54" s="177"/>
      <c r="H54" s="169"/>
      <c r="I54" s="173"/>
      <c r="J54" s="174"/>
      <c r="K54" s="160"/>
      <c r="L54" s="160"/>
      <c r="M54" s="160"/>
      <c r="N54" s="161"/>
      <c r="O54" s="162"/>
      <c r="P54" s="57"/>
      <c r="Q54" s="57"/>
      <c r="R54" s="57"/>
      <c r="S54" s="57"/>
    </row>
    <row r="55" spans="1:19" s="27" customFormat="1" ht="41.25" customHeight="1" x14ac:dyDescent="0.25">
      <c r="A55" s="137"/>
      <c r="B55" s="150"/>
      <c r="C55" s="170"/>
      <c r="D55" s="163"/>
      <c r="E55" s="167"/>
      <c r="F55" s="167"/>
      <c r="G55" s="163"/>
      <c r="H55" s="169"/>
      <c r="I55" s="170"/>
      <c r="J55" s="171"/>
      <c r="K55" s="165"/>
      <c r="L55" s="165"/>
      <c r="M55" s="166"/>
      <c r="N55" s="172"/>
      <c r="O55" s="166"/>
      <c r="P55" s="57"/>
      <c r="Q55" s="57"/>
      <c r="R55" s="57"/>
      <c r="S55" s="57"/>
    </row>
    <row r="56" spans="1:19" s="27" customFormat="1" x14ac:dyDescent="0.25">
      <c r="A56" s="137"/>
      <c r="B56" s="150"/>
      <c r="C56" s="170"/>
      <c r="D56" s="163"/>
      <c r="E56" s="167"/>
      <c r="F56" s="167"/>
      <c r="G56" s="163"/>
      <c r="H56" s="169"/>
      <c r="I56" s="170"/>
      <c r="J56" s="171"/>
      <c r="K56" s="165"/>
      <c r="L56" s="165"/>
      <c r="M56" s="166"/>
      <c r="N56" s="172"/>
      <c r="O56" s="166"/>
      <c r="P56" s="57"/>
      <c r="Q56" s="57"/>
      <c r="R56" s="57"/>
      <c r="S56" s="57"/>
    </row>
    <row r="57" spans="1:19" s="27" customFormat="1" x14ac:dyDescent="0.25">
      <c r="A57" s="137"/>
      <c r="B57" s="150"/>
      <c r="C57" s="170"/>
      <c r="D57" s="163"/>
      <c r="E57" s="167"/>
      <c r="F57" s="167"/>
      <c r="G57" s="163"/>
      <c r="H57" s="169"/>
      <c r="I57" s="170"/>
      <c r="J57" s="171"/>
      <c r="K57" s="165"/>
      <c r="L57" s="165"/>
      <c r="M57" s="166"/>
      <c r="N57" s="172"/>
      <c r="O57" s="166"/>
      <c r="P57" s="57"/>
      <c r="Q57" s="57"/>
      <c r="R57" s="57"/>
      <c r="S57" s="57"/>
    </row>
    <row r="58" spans="1:19" s="27" customFormat="1" x14ac:dyDescent="0.25">
      <c r="A58" s="137"/>
      <c r="B58" s="150"/>
      <c r="C58" s="170"/>
      <c r="D58" s="163"/>
      <c r="E58" s="167"/>
      <c r="F58" s="167"/>
      <c r="G58" s="163"/>
      <c r="H58" s="169"/>
      <c r="I58" s="170"/>
      <c r="J58" s="171"/>
      <c r="K58" s="165"/>
      <c r="L58" s="165"/>
      <c r="M58" s="166"/>
      <c r="N58" s="172"/>
      <c r="O58" s="166"/>
      <c r="P58" s="57"/>
      <c r="Q58" s="57"/>
      <c r="R58" s="57"/>
      <c r="S58" s="57"/>
    </row>
    <row r="59" spans="1:19" s="27" customFormat="1" x14ac:dyDescent="0.25">
      <c r="A59" s="137"/>
      <c r="B59" s="150"/>
      <c r="C59" s="170"/>
      <c r="D59" s="163"/>
      <c r="E59" s="167"/>
      <c r="F59" s="167"/>
      <c r="G59" s="163"/>
      <c r="H59" s="169"/>
      <c r="I59" s="170"/>
      <c r="J59" s="171"/>
      <c r="K59" s="165"/>
      <c r="L59" s="165"/>
      <c r="M59" s="166"/>
      <c r="N59" s="172"/>
      <c r="O59" s="166"/>
      <c r="P59" s="57"/>
      <c r="Q59" s="57"/>
      <c r="R59" s="57"/>
      <c r="S59" s="57"/>
    </row>
    <row r="60" spans="1:19" s="27" customFormat="1" x14ac:dyDescent="0.25">
      <c r="A60" s="137"/>
      <c r="B60" s="150"/>
      <c r="C60" s="170"/>
      <c r="D60" s="163"/>
      <c r="E60" s="167"/>
      <c r="F60" s="167"/>
      <c r="G60" s="163"/>
      <c r="H60" s="169"/>
      <c r="I60" s="170"/>
      <c r="J60" s="171"/>
      <c r="K60" s="165"/>
      <c r="L60" s="165"/>
      <c r="M60" s="166"/>
      <c r="N60" s="172"/>
      <c r="O60" s="166"/>
      <c r="P60" s="57"/>
      <c r="Q60" s="57"/>
      <c r="R60" s="57"/>
      <c r="S60" s="57"/>
    </row>
    <row r="61" spans="1:19" s="96" customFormat="1" x14ac:dyDescent="0.25">
      <c r="A61" s="136"/>
      <c r="B61" s="151"/>
      <c r="C61" s="175"/>
      <c r="D61" s="176"/>
      <c r="E61" s="177"/>
      <c r="F61" s="177"/>
      <c r="G61" s="177"/>
      <c r="H61" s="169"/>
      <c r="I61" s="173"/>
      <c r="J61" s="174"/>
      <c r="K61" s="160"/>
      <c r="L61" s="160"/>
      <c r="M61" s="160"/>
      <c r="N61" s="161"/>
      <c r="O61" s="162"/>
      <c r="P61" s="74"/>
      <c r="Q61" s="74"/>
      <c r="R61" s="74"/>
      <c r="S61" s="74"/>
    </row>
    <row r="62" spans="1:19" s="27" customFormat="1" x14ac:dyDescent="0.25">
      <c r="A62" s="137"/>
      <c r="B62" s="150"/>
      <c r="C62" s="174"/>
      <c r="D62" s="163"/>
      <c r="E62" s="167"/>
      <c r="F62" s="168"/>
      <c r="G62" s="167"/>
      <c r="H62" s="169"/>
      <c r="I62" s="170"/>
      <c r="J62" s="171"/>
      <c r="K62" s="165"/>
      <c r="L62" s="165"/>
      <c r="M62" s="166"/>
      <c r="N62" s="172"/>
      <c r="O62" s="166"/>
      <c r="P62" s="57"/>
      <c r="Q62" s="57"/>
      <c r="R62" s="57"/>
      <c r="S62" s="57"/>
    </row>
    <row r="63" spans="1:19" s="27" customFormat="1" x14ac:dyDescent="0.25">
      <c r="A63" s="137"/>
      <c r="B63" s="150"/>
      <c r="C63" s="174"/>
      <c r="D63" s="163"/>
      <c r="E63" s="167"/>
      <c r="F63" s="168"/>
      <c r="G63" s="167"/>
      <c r="H63" s="169"/>
      <c r="I63" s="170"/>
      <c r="J63" s="170"/>
      <c r="K63" s="165"/>
      <c r="L63" s="165"/>
      <c r="M63" s="166"/>
      <c r="N63" s="172"/>
      <c r="O63" s="166"/>
      <c r="P63" s="57"/>
      <c r="Q63" s="57"/>
      <c r="R63" s="57"/>
      <c r="S63" s="57"/>
    </row>
    <row r="64" spans="1:19" s="27" customFormat="1" x14ac:dyDescent="0.25">
      <c r="A64" s="137"/>
      <c r="B64" s="150"/>
      <c r="C64" s="174"/>
      <c r="D64" s="163"/>
      <c r="E64" s="167"/>
      <c r="F64" s="168"/>
      <c r="G64" s="167"/>
      <c r="H64" s="169"/>
      <c r="I64" s="170"/>
      <c r="J64" s="170"/>
      <c r="K64" s="165"/>
      <c r="L64" s="165"/>
      <c r="M64" s="166"/>
      <c r="N64" s="161"/>
      <c r="O64" s="166"/>
      <c r="P64" s="57"/>
      <c r="Q64" s="57"/>
      <c r="R64" s="57"/>
      <c r="S64" s="57"/>
    </row>
    <row r="65" spans="1:19" s="27" customFormat="1" x14ac:dyDescent="0.25">
      <c r="A65" s="137"/>
      <c r="B65" s="150"/>
      <c r="C65" s="170"/>
      <c r="D65" s="163"/>
      <c r="E65" s="167"/>
      <c r="F65" s="168"/>
      <c r="G65" s="167"/>
      <c r="H65" s="169"/>
      <c r="I65" s="170"/>
      <c r="J65" s="171"/>
      <c r="K65" s="165"/>
      <c r="L65" s="165"/>
      <c r="M65" s="166"/>
      <c r="N65" s="172"/>
      <c r="O65" s="166"/>
      <c r="P65" s="57"/>
      <c r="Q65" s="57"/>
      <c r="R65" s="57"/>
      <c r="S65" s="57"/>
    </row>
    <row r="66" spans="1:19" s="27" customFormat="1" x14ac:dyDescent="0.25">
      <c r="A66" s="137"/>
      <c r="B66" s="150"/>
      <c r="C66" s="170"/>
      <c r="D66" s="163"/>
      <c r="E66" s="167"/>
      <c r="F66" s="168"/>
      <c r="G66" s="167"/>
      <c r="H66" s="169"/>
      <c r="I66" s="170"/>
      <c r="J66" s="171"/>
      <c r="K66" s="165"/>
      <c r="L66" s="165"/>
      <c r="M66" s="166"/>
      <c r="N66" s="172"/>
      <c r="O66" s="166"/>
      <c r="P66" s="57"/>
      <c r="Q66" s="57"/>
      <c r="R66" s="57"/>
      <c r="S66" s="57"/>
    </row>
    <row r="67" spans="1:19" s="27" customFormat="1" x14ac:dyDescent="0.25">
      <c r="A67" s="137"/>
      <c r="B67" s="150"/>
      <c r="C67" s="174"/>
      <c r="D67" s="163"/>
      <c r="E67" s="167"/>
      <c r="F67" s="168"/>
      <c r="G67" s="167"/>
      <c r="H67" s="169"/>
      <c r="I67" s="170"/>
      <c r="J67" s="171"/>
      <c r="K67" s="165"/>
      <c r="L67" s="165"/>
      <c r="M67" s="166"/>
      <c r="N67" s="172"/>
      <c r="O67" s="166"/>
      <c r="P67" s="57"/>
      <c r="Q67" s="57"/>
      <c r="R67" s="57"/>
      <c r="S67" s="57"/>
    </row>
    <row r="68" spans="1:19" s="27" customFormat="1" x14ac:dyDescent="0.25">
      <c r="A68" s="137"/>
      <c r="B68" s="150"/>
      <c r="C68" s="174"/>
      <c r="D68" s="163"/>
      <c r="E68" s="167"/>
      <c r="F68" s="168"/>
      <c r="G68" s="167"/>
      <c r="H68" s="169"/>
      <c r="I68" s="170"/>
      <c r="J68" s="170"/>
      <c r="K68" s="165"/>
      <c r="L68" s="165"/>
      <c r="M68" s="166"/>
      <c r="N68" s="172"/>
      <c r="O68" s="166"/>
      <c r="P68" s="57"/>
      <c r="Q68" s="57"/>
      <c r="R68" s="57"/>
      <c r="S68" s="57"/>
    </row>
    <row r="69" spans="1:19" s="27" customFormat="1" x14ac:dyDescent="0.25">
      <c r="A69" s="137"/>
      <c r="B69" s="150"/>
      <c r="C69" s="174"/>
      <c r="D69" s="163"/>
      <c r="E69" s="167"/>
      <c r="F69" s="168"/>
      <c r="G69" s="167"/>
      <c r="H69" s="169"/>
      <c r="I69" s="170"/>
      <c r="J69" s="170"/>
      <c r="K69" s="165"/>
      <c r="L69" s="165"/>
      <c r="M69" s="160"/>
      <c r="N69" s="172"/>
      <c r="O69" s="166"/>
      <c r="P69" s="57"/>
      <c r="Q69" s="57"/>
      <c r="R69" s="57"/>
      <c r="S69" s="57"/>
    </row>
    <row r="70" spans="1:19" s="27" customFormat="1" x14ac:dyDescent="0.25">
      <c r="A70" s="137"/>
      <c r="B70" s="150"/>
      <c r="C70" s="174"/>
      <c r="D70" s="163"/>
      <c r="E70" s="167"/>
      <c r="F70" s="168"/>
      <c r="G70" s="167"/>
      <c r="H70" s="169"/>
      <c r="I70" s="170"/>
      <c r="J70" s="170"/>
      <c r="K70" s="165"/>
      <c r="L70" s="165"/>
      <c r="M70" s="160"/>
      <c r="N70" s="172"/>
      <c r="O70" s="166"/>
      <c r="P70" s="57"/>
      <c r="Q70" s="57"/>
      <c r="R70" s="57"/>
      <c r="S70" s="57"/>
    </row>
    <row r="71" spans="1:19" s="27" customFormat="1" x14ac:dyDescent="0.25">
      <c r="A71" s="61"/>
      <c r="B71" s="153"/>
      <c r="C71" s="160"/>
      <c r="D71" s="178"/>
      <c r="E71" s="161"/>
      <c r="F71" s="172"/>
      <c r="G71" s="161"/>
      <c r="H71" s="162"/>
      <c r="I71" s="166"/>
      <c r="J71" s="179"/>
      <c r="K71" s="165"/>
      <c r="L71" s="165"/>
      <c r="M71" s="160"/>
      <c r="N71" s="172"/>
      <c r="O71" s="166"/>
      <c r="P71" s="57"/>
      <c r="Q71" s="57"/>
      <c r="R71" s="57"/>
      <c r="S71" s="57"/>
    </row>
    <row r="72" spans="1:19" s="96" customFormat="1" x14ac:dyDescent="0.25">
      <c r="A72" s="119"/>
      <c r="B72" s="154"/>
      <c r="C72" s="180"/>
      <c r="D72" s="181"/>
      <c r="E72" s="182"/>
      <c r="F72" s="182"/>
      <c r="G72" s="182"/>
      <c r="H72" s="162"/>
      <c r="I72" s="183"/>
      <c r="J72" s="160"/>
      <c r="K72" s="160"/>
      <c r="L72" s="160"/>
      <c r="M72" s="160"/>
      <c r="N72" s="161"/>
      <c r="O72" s="162"/>
      <c r="P72" s="74"/>
      <c r="Q72" s="74"/>
      <c r="R72" s="74"/>
      <c r="S72" s="74"/>
    </row>
    <row r="73" spans="1:19" s="27" customFormat="1" x14ac:dyDescent="0.25">
      <c r="A73" s="63"/>
      <c r="B73" s="153"/>
      <c r="C73" s="160"/>
      <c r="D73" s="178"/>
      <c r="E73" s="161"/>
      <c r="F73" s="172"/>
      <c r="G73" s="161"/>
      <c r="H73" s="162"/>
      <c r="I73" s="166"/>
      <c r="J73" s="179"/>
      <c r="K73" s="165"/>
      <c r="L73" s="165"/>
      <c r="M73" s="160"/>
      <c r="N73" s="172"/>
      <c r="O73" s="166"/>
      <c r="P73" s="57"/>
      <c r="Q73" s="57"/>
      <c r="R73" s="57"/>
      <c r="S73" s="57"/>
    </row>
    <row r="74" spans="1:19" s="27" customFormat="1" x14ac:dyDescent="0.25">
      <c r="A74" s="63"/>
      <c r="B74" s="153"/>
      <c r="C74" s="160"/>
      <c r="D74" s="178"/>
      <c r="E74" s="161"/>
      <c r="F74" s="172"/>
      <c r="G74" s="161"/>
      <c r="H74" s="162"/>
      <c r="I74" s="166"/>
      <c r="J74" s="179"/>
      <c r="K74" s="165"/>
      <c r="L74" s="165"/>
      <c r="M74" s="160"/>
      <c r="N74" s="172"/>
      <c r="O74" s="166"/>
      <c r="P74" s="57"/>
      <c r="Q74" s="57"/>
      <c r="R74" s="57"/>
      <c r="S74" s="57"/>
    </row>
    <row r="75" spans="1:19" s="27" customFormat="1" x14ac:dyDescent="0.25">
      <c r="A75" s="63"/>
      <c r="B75" s="153"/>
      <c r="C75" s="160"/>
      <c r="D75" s="178"/>
      <c r="E75" s="161"/>
      <c r="F75" s="172"/>
      <c r="G75" s="161"/>
      <c r="H75" s="162"/>
      <c r="I75" s="166"/>
      <c r="J75" s="179"/>
      <c r="K75" s="165"/>
      <c r="L75" s="165"/>
      <c r="M75" s="160"/>
      <c r="N75" s="172"/>
      <c r="O75" s="166"/>
      <c r="P75" s="57"/>
      <c r="Q75" s="57"/>
      <c r="R75" s="57"/>
      <c r="S75" s="57"/>
    </row>
    <row r="76" spans="1:19" s="27" customFormat="1" x14ac:dyDescent="0.25">
      <c r="A76" s="63"/>
      <c r="B76" s="153"/>
      <c r="C76" s="160"/>
      <c r="D76" s="178"/>
      <c r="E76" s="161"/>
      <c r="F76" s="172"/>
      <c r="G76" s="161"/>
      <c r="H76" s="162"/>
      <c r="I76" s="166"/>
      <c r="J76" s="179"/>
      <c r="K76" s="165"/>
      <c r="L76" s="165"/>
      <c r="M76" s="160"/>
      <c r="N76" s="172"/>
      <c r="O76" s="166"/>
      <c r="P76" s="57"/>
      <c r="Q76" s="57"/>
      <c r="R76" s="57"/>
      <c r="S76" s="57"/>
    </row>
    <row r="77" spans="1:19" s="27" customFormat="1" x14ac:dyDescent="0.25">
      <c r="A77" s="63"/>
      <c r="B77" s="153"/>
      <c r="C77" s="160"/>
      <c r="D77" s="178"/>
      <c r="E77" s="161"/>
      <c r="F77" s="172"/>
      <c r="G77" s="161"/>
      <c r="H77" s="162"/>
      <c r="I77" s="161"/>
      <c r="J77" s="161"/>
      <c r="K77" s="165"/>
      <c r="L77" s="165"/>
      <c r="M77" s="160"/>
      <c r="N77" s="172"/>
      <c r="O77" s="166"/>
      <c r="P77" s="57"/>
      <c r="Q77" s="57"/>
      <c r="R77" s="57"/>
      <c r="S77" s="57"/>
    </row>
    <row r="78" spans="1:19" s="27" customFormat="1" x14ac:dyDescent="0.25">
      <c r="A78" s="63"/>
      <c r="B78" s="153"/>
      <c r="C78" s="160"/>
      <c r="D78" s="178"/>
      <c r="E78" s="161"/>
      <c r="F78" s="172"/>
      <c r="G78" s="161"/>
      <c r="H78" s="162"/>
      <c r="I78" s="161"/>
      <c r="J78" s="161"/>
      <c r="K78" s="165"/>
      <c r="L78" s="165"/>
      <c r="M78" s="160"/>
      <c r="N78" s="172"/>
      <c r="O78" s="166"/>
      <c r="P78" s="57"/>
      <c r="Q78" s="57"/>
      <c r="R78" s="57"/>
      <c r="S78" s="57"/>
    </row>
    <row r="79" spans="1:19" s="27" customFormat="1" x14ac:dyDescent="0.25">
      <c r="A79" s="63"/>
      <c r="B79" s="153"/>
      <c r="C79" s="160"/>
      <c r="D79" s="178"/>
      <c r="E79" s="161"/>
      <c r="F79" s="172"/>
      <c r="G79" s="161"/>
      <c r="H79" s="162"/>
      <c r="I79" s="179"/>
      <c r="J79" s="161"/>
      <c r="K79" s="165"/>
      <c r="L79" s="165"/>
      <c r="M79" s="166"/>
      <c r="N79" s="172"/>
      <c r="O79" s="166"/>
      <c r="P79" s="57"/>
      <c r="Q79" s="57"/>
      <c r="R79" s="57"/>
      <c r="S79" s="57"/>
    </row>
    <row r="80" spans="1:19" s="27" customFormat="1" x14ac:dyDescent="0.25">
      <c r="A80" s="63"/>
      <c r="B80" s="153"/>
      <c r="C80" s="160"/>
      <c r="D80" s="178"/>
      <c r="E80" s="161"/>
      <c r="F80" s="172"/>
      <c r="G80" s="161"/>
      <c r="H80" s="162"/>
      <c r="I80" s="179"/>
      <c r="J80" s="161"/>
      <c r="K80" s="165"/>
      <c r="L80" s="165"/>
      <c r="M80" s="166"/>
      <c r="N80" s="172"/>
      <c r="O80" s="166"/>
      <c r="P80" s="57"/>
      <c r="Q80" s="57"/>
      <c r="R80" s="57"/>
      <c r="S80" s="57"/>
    </row>
    <row r="81" spans="1:19" s="27" customFormat="1" x14ac:dyDescent="0.25">
      <c r="A81" s="63"/>
      <c r="B81" s="153"/>
      <c r="C81" s="160"/>
      <c r="D81" s="178"/>
      <c r="E81" s="161"/>
      <c r="F81" s="172"/>
      <c r="G81" s="161"/>
      <c r="H81" s="162"/>
      <c r="I81" s="179"/>
      <c r="J81" s="166"/>
      <c r="K81" s="165"/>
      <c r="L81" s="165"/>
      <c r="M81" s="166"/>
      <c r="N81" s="172"/>
      <c r="O81" s="166"/>
      <c r="P81" s="57"/>
      <c r="Q81" s="57"/>
      <c r="R81" s="57"/>
      <c r="S81" s="57"/>
    </row>
    <row r="82" spans="1:19" s="27" customFormat="1" x14ac:dyDescent="0.25">
      <c r="A82" s="63"/>
      <c r="B82" s="153"/>
      <c r="C82" s="166"/>
      <c r="D82" s="178"/>
      <c r="E82" s="161"/>
      <c r="F82" s="172"/>
      <c r="G82" s="161"/>
      <c r="H82" s="162"/>
      <c r="I82" s="179"/>
      <c r="J82" s="166"/>
      <c r="K82" s="165"/>
      <c r="L82" s="165"/>
      <c r="M82" s="166"/>
      <c r="N82" s="172"/>
      <c r="O82" s="166"/>
      <c r="P82" s="57"/>
      <c r="Q82" s="57"/>
      <c r="R82" s="57"/>
      <c r="S82" s="57"/>
    </row>
    <row r="83" spans="1:19" s="27" customFormat="1" x14ac:dyDescent="0.25">
      <c r="A83" s="63"/>
      <c r="B83" s="153"/>
      <c r="C83" s="166"/>
      <c r="D83" s="178"/>
      <c r="E83" s="161"/>
      <c r="F83" s="172"/>
      <c r="G83" s="161"/>
      <c r="H83" s="162"/>
      <c r="I83" s="179"/>
      <c r="J83" s="166"/>
      <c r="K83" s="165"/>
      <c r="L83" s="165"/>
      <c r="M83" s="166"/>
      <c r="N83" s="172"/>
      <c r="O83" s="166"/>
      <c r="P83" s="57"/>
      <c r="Q83" s="57"/>
      <c r="R83" s="57"/>
      <c r="S83" s="57"/>
    </row>
    <row r="84" spans="1:19" s="50" customFormat="1" x14ac:dyDescent="0.25">
      <c r="A84" s="63"/>
      <c r="B84" s="153"/>
      <c r="C84" s="166"/>
      <c r="D84" s="178"/>
      <c r="E84" s="161"/>
      <c r="F84" s="172"/>
      <c r="G84" s="161"/>
      <c r="H84" s="162"/>
      <c r="I84" s="166"/>
      <c r="J84" s="166"/>
      <c r="K84" s="166"/>
      <c r="L84" s="166"/>
      <c r="M84" s="166"/>
      <c r="N84" s="166"/>
      <c r="O84" s="166"/>
      <c r="P84" s="62"/>
      <c r="Q84" s="62"/>
      <c r="R84" s="62"/>
      <c r="S84" s="62"/>
    </row>
    <row r="85" spans="1:19" s="96" customFormat="1" x14ac:dyDescent="0.25">
      <c r="A85" s="119"/>
      <c r="B85" s="154"/>
      <c r="C85" s="180"/>
      <c r="D85" s="181"/>
      <c r="E85" s="182"/>
      <c r="F85" s="182"/>
      <c r="G85" s="182"/>
      <c r="H85" s="162"/>
      <c r="I85" s="183"/>
      <c r="J85" s="160"/>
      <c r="K85" s="160"/>
      <c r="L85" s="160"/>
      <c r="M85" s="160"/>
      <c r="N85" s="161"/>
      <c r="O85" s="162"/>
      <c r="P85" s="74"/>
      <c r="Q85" s="74"/>
      <c r="R85" s="74"/>
      <c r="S85" s="74"/>
    </row>
    <row r="86" spans="1:19" s="27" customFormat="1" x14ac:dyDescent="0.25">
      <c r="A86" s="52"/>
      <c r="B86" s="155"/>
      <c r="C86" s="166"/>
      <c r="D86" s="166"/>
      <c r="E86" s="161"/>
      <c r="F86" s="172"/>
      <c r="G86" s="161"/>
      <c r="H86" s="162"/>
      <c r="I86" s="166"/>
      <c r="J86" s="166"/>
      <c r="K86" s="166"/>
      <c r="L86" s="166"/>
      <c r="M86" s="166"/>
      <c r="N86" s="166"/>
      <c r="O86" s="166"/>
      <c r="P86" s="57"/>
      <c r="Q86" s="57"/>
      <c r="R86" s="57"/>
      <c r="S86" s="57"/>
    </row>
    <row r="87" spans="1:19" s="27" customFormat="1" x14ac:dyDescent="0.25">
      <c r="A87" s="52"/>
      <c r="B87" s="155"/>
      <c r="C87" s="166"/>
      <c r="D87" s="166"/>
      <c r="E87" s="161"/>
      <c r="F87" s="172"/>
      <c r="G87" s="161"/>
      <c r="H87" s="162"/>
      <c r="I87" s="166"/>
      <c r="J87" s="166"/>
      <c r="K87" s="166"/>
      <c r="L87" s="166"/>
      <c r="M87" s="166"/>
      <c r="N87" s="166"/>
      <c r="O87" s="166"/>
      <c r="P87" s="57"/>
      <c r="Q87" s="57"/>
      <c r="R87" s="57"/>
      <c r="S87" s="57"/>
    </row>
    <row r="88" spans="1:19" s="27" customFormat="1" x14ac:dyDescent="0.25">
      <c r="A88" s="52"/>
      <c r="B88" s="155"/>
      <c r="C88" s="166"/>
      <c r="D88" s="166"/>
      <c r="E88" s="161"/>
      <c r="F88" s="172"/>
      <c r="G88" s="161"/>
      <c r="H88" s="162"/>
      <c r="I88" s="166"/>
      <c r="J88" s="166"/>
      <c r="K88" s="166"/>
      <c r="L88" s="166"/>
      <c r="M88" s="166"/>
      <c r="N88" s="166"/>
      <c r="O88" s="166"/>
      <c r="P88" s="57"/>
      <c r="Q88" s="57"/>
      <c r="R88" s="57"/>
      <c r="S88" s="57"/>
    </row>
    <row r="89" spans="1:19" s="27" customFormat="1" x14ac:dyDescent="0.25">
      <c r="A89" s="52"/>
      <c r="B89" s="155"/>
      <c r="C89" s="166"/>
      <c r="D89" s="166"/>
      <c r="E89" s="161"/>
      <c r="F89" s="172"/>
      <c r="G89" s="161"/>
      <c r="H89" s="162"/>
      <c r="I89" s="166"/>
      <c r="J89" s="166"/>
      <c r="K89" s="166"/>
      <c r="L89" s="166"/>
      <c r="M89" s="166"/>
      <c r="N89" s="166"/>
      <c r="O89" s="166"/>
      <c r="P89" s="57"/>
      <c r="Q89" s="57"/>
      <c r="R89" s="57"/>
      <c r="S89" s="57"/>
    </row>
    <row r="90" spans="1:19" s="96" customFormat="1" x14ac:dyDescent="0.25">
      <c r="A90" s="119"/>
      <c r="B90" s="154"/>
      <c r="C90" s="180"/>
      <c r="D90" s="181"/>
      <c r="E90" s="182"/>
      <c r="F90" s="182"/>
      <c r="G90" s="182"/>
      <c r="H90" s="162"/>
      <c r="I90" s="183"/>
      <c r="J90" s="160"/>
      <c r="K90" s="160"/>
      <c r="L90" s="160"/>
      <c r="M90" s="160"/>
      <c r="N90" s="161"/>
      <c r="O90" s="162"/>
      <c r="P90" s="74"/>
      <c r="Q90" s="74"/>
      <c r="R90" s="74"/>
      <c r="S90" s="74"/>
    </row>
    <row r="91" spans="1:19" s="27" customFormat="1" x14ac:dyDescent="0.25">
      <c r="A91" s="52"/>
      <c r="B91" s="155"/>
      <c r="C91" s="166"/>
      <c r="D91" s="166"/>
      <c r="E91" s="161"/>
      <c r="F91" s="172"/>
      <c r="G91" s="161"/>
      <c r="H91" s="162"/>
      <c r="I91" s="166"/>
      <c r="J91" s="166"/>
      <c r="K91" s="166"/>
      <c r="L91" s="166"/>
      <c r="M91" s="166"/>
      <c r="N91" s="166"/>
      <c r="O91" s="166"/>
      <c r="P91" s="57"/>
      <c r="Q91" s="57"/>
      <c r="R91" s="57"/>
      <c r="S91" s="57"/>
    </row>
    <row r="92" spans="1:19" s="27" customFormat="1" x14ac:dyDescent="0.25">
      <c r="A92" s="52"/>
      <c r="B92" s="155"/>
      <c r="C92" s="166"/>
      <c r="D92" s="166"/>
      <c r="E92" s="161"/>
      <c r="F92" s="172"/>
      <c r="G92" s="161"/>
      <c r="H92" s="162"/>
      <c r="I92" s="166"/>
      <c r="J92" s="166"/>
      <c r="K92" s="166"/>
      <c r="L92" s="166"/>
      <c r="M92" s="166"/>
      <c r="N92" s="166"/>
      <c r="O92" s="166"/>
      <c r="P92" s="57"/>
      <c r="Q92" s="57"/>
      <c r="R92" s="57"/>
      <c r="S92" s="57"/>
    </row>
    <row r="93" spans="1:19" s="27" customFormat="1" x14ac:dyDescent="0.25">
      <c r="A93" s="52"/>
      <c r="B93" s="155"/>
      <c r="C93" s="166"/>
      <c r="D93" s="166"/>
      <c r="E93" s="161"/>
      <c r="F93" s="172"/>
      <c r="G93" s="161"/>
      <c r="H93" s="162"/>
      <c r="I93" s="166"/>
      <c r="J93" s="166"/>
      <c r="K93" s="166"/>
      <c r="L93" s="166"/>
      <c r="M93" s="166"/>
      <c r="N93" s="166"/>
      <c r="O93" s="166"/>
      <c r="P93" s="57"/>
      <c r="Q93" s="57"/>
      <c r="R93" s="57"/>
      <c r="S93" s="57"/>
    </row>
    <row r="94" spans="1:19" s="27" customFormat="1" x14ac:dyDescent="0.25">
      <c r="A94" s="52"/>
      <c r="B94" s="155"/>
      <c r="C94" s="166"/>
      <c r="D94" s="166"/>
      <c r="E94" s="161"/>
      <c r="F94" s="172"/>
      <c r="G94" s="161"/>
      <c r="H94" s="162"/>
      <c r="I94" s="166"/>
      <c r="J94" s="166"/>
      <c r="K94" s="166"/>
      <c r="L94" s="166"/>
      <c r="M94" s="166"/>
      <c r="N94" s="166"/>
      <c r="O94" s="166"/>
      <c r="P94" s="57"/>
      <c r="Q94" s="57"/>
      <c r="R94" s="57"/>
      <c r="S94" s="57"/>
    </row>
    <row r="95" spans="1:19" s="27" customFormat="1" x14ac:dyDescent="0.25">
      <c r="A95" s="52"/>
      <c r="B95" s="155"/>
      <c r="C95" s="166"/>
      <c r="D95" s="166"/>
      <c r="E95" s="161"/>
      <c r="F95" s="172"/>
      <c r="G95" s="161"/>
      <c r="H95" s="162"/>
      <c r="I95" s="166"/>
      <c r="J95" s="166"/>
      <c r="K95" s="166"/>
      <c r="L95" s="166"/>
      <c r="M95" s="166"/>
      <c r="N95" s="166"/>
      <c r="O95" s="166"/>
      <c r="P95" s="57"/>
      <c r="Q95" s="57"/>
      <c r="R95" s="57"/>
      <c r="S95" s="57"/>
    </row>
    <row r="96" spans="1:19" s="27" customFormat="1" x14ac:dyDescent="0.25">
      <c r="A96" s="52"/>
      <c r="B96" s="56"/>
      <c r="C96" s="156"/>
      <c r="D96" s="156"/>
      <c r="E96" s="157"/>
      <c r="F96" s="66"/>
      <c r="G96" s="157"/>
      <c r="H96" s="158"/>
      <c r="I96" s="156"/>
      <c r="J96" s="156"/>
      <c r="K96" s="156"/>
      <c r="L96" s="156"/>
      <c r="M96" s="156"/>
      <c r="N96" s="156"/>
      <c r="O96" s="57"/>
      <c r="P96" s="57"/>
      <c r="Q96" s="57"/>
      <c r="R96" s="57"/>
      <c r="S96" s="57"/>
    </row>
    <row r="97" spans="1:19" s="27" customFormat="1" x14ac:dyDescent="0.25">
      <c r="A97" s="52"/>
      <c r="B97" s="56"/>
      <c r="C97" s="53"/>
      <c r="D97" s="53"/>
      <c r="E97" s="58"/>
      <c r="F97" s="66"/>
      <c r="G97" s="58"/>
      <c r="H97" s="72"/>
      <c r="I97" s="53"/>
      <c r="J97" s="53"/>
      <c r="K97" s="53"/>
      <c r="L97" s="53"/>
      <c r="M97" s="53"/>
      <c r="N97" s="53"/>
      <c r="O97" s="57"/>
      <c r="P97" s="57"/>
      <c r="Q97" s="57"/>
      <c r="R97" s="57"/>
      <c r="S97" s="57"/>
    </row>
    <row r="98" spans="1:19" s="96" customFormat="1" x14ac:dyDescent="0.25">
      <c r="A98" s="90"/>
      <c r="B98" s="91"/>
      <c r="C98" s="91"/>
      <c r="D98" s="49"/>
      <c r="E98" s="82"/>
      <c r="F98" s="68"/>
      <c r="G98" s="68"/>
      <c r="H98" s="100"/>
      <c r="I98" s="92"/>
      <c r="J98" s="93"/>
      <c r="K98" s="93"/>
      <c r="L98" s="93"/>
      <c r="M98" s="94"/>
      <c r="N98" s="109"/>
    </row>
    <row r="99" spans="1:19" s="27" customFormat="1" x14ac:dyDescent="0.25">
      <c r="A99" s="51"/>
      <c r="B99" s="25"/>
      <c r="C99" s="26"/>
      <c r="D99" s="26"/>
      <c r="E99" s="64"/>
      <c r="F99" s="67"/>
      <c r="G99" s="59"/>
      <c r="H99" s="100"/>
      <c r="I99" s="26"/>
      <c r="J99" s="26"/>
      <c r="K99" s="26"/>
      <c r="L99" s="26"/>
      <c r="M99" s="26"/>
      <c r="N99" s="26"/>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55" customFormat="1" x14ac:dyDescent="0.25">
      <c r="A107" s="52"/>
      <c r="B107" s="56"/>
      <c r="C107" s="53"/>
      <c r="D107" s="53"/>
      <c r="E107" s="65"/>
      <c r="F107" s="66"/>
      <c r="G107" s="59"/>
      <c r="H107" s="100"/>
      <c r="I107" s="54"/>
      <c r="J107" s="54"/>
      <c r="K107" s="54"/>
      <c r="L107" s="54"/>
      <c r="M107" s="54"/>
      <c r="N107" s="54"/>
    </row>
    <row r="108" spans="1:19" s="55" customFormat="1" x14ac:dyDescent="0.25">
      <c r="A108" s="52"/>
      <c r="B108" s="56"/>
      <c r="C108" s="53"/>
      <c r="D108" s="53"/>
      <c r="E108" s="65"/>
      <c r="F108" s="66"/>
      <c r="G108" s="84"/>
      <c r="H108" s="100"/>
      <c r="I108" s="54"/>
      <c r="J108" s="54"/>
      <c r="K108" s="54"/>
      <c r="L108" s="54"/>
      <c r="M108" s="54"/>
      <c r="N108" s="54"/>
    </row>
    <row r="109" spans="1:19" s="97" customFormat="1" x14ac:dyDescent="0.25">
      <c r="A109" s="90"/>
      <c r="B109" s="91"/>
      <c r="C109" s="91"/>
      <c r="D109" s="49"/>
      <c r="E109" s="82"/>
      <c r="F109" s="68"/>
      <c r="G109" s="68"/>
      <c r="H109" s="120"/>
      <c r="I109" s="92"/>
      <c r="J109" s="93"/>
      <c r="K109" s="93"/>
      <c r="L109" s="93"/>
      <c r="M109" s="94"/>
      <c r="N109" s="103"/>
    </row>
    <row r="110" spans="1:19" s="27" customFormat="1" x14ac:dyDescent="0.25">
      <c r="A110" s="46"/>
      <c r="B110" s="99"/>
      <c r="C110" s="99"/>
      <c r="D110" s="24"/>
      <c r="E110" s="70"/>
      <c r="F110" s="60"/>
      <c r="G110" s="43"/>
      <c r="H110" s="100"/>
      <c r="I110" s="70"/>
      <c r="J110" s="104"/>
      <c r="K110" s="104"/>
      <c r="L110" s="104"/>
      <c r="M110" s="105"/>
      <c r="N110" s="106"/>
      <c r="O110" s="107"/>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ht="27.95" customHeight="1" x14ac:dyDescent="0.25">
      <c r="A114" s="46"/>
      <c r="B114" s="99"/>
      <c r="C114" s="99"/>
      <c r="D114" s="24"/>
      <c r="E114" s="70"/>
      <c r="F114" s="60"/>
      <c r="G114" s="43"/>
      <c r="H114" s="100"/>
      <c r="I114" s="70"/>
      <c r="J114" s="104"/>
      <c r="K114" s="104"/>
      <c r="L114" s="104"/>
      <c r="M114" s="108"/>
      <c r="N114" s="108"/>
      <c r="O114" s="107"/>
    </row>
    <row r="115" spans="1:15" s="27" customFormat="1" x14ac:dyDescent="0.25">
      <c r="A115" s="46"/>
      <c r="B115" s="99"/>
      <c r="C115" s="99"/>
      <c r="D115" s="24"/>
      <c r="E115" s="70"/>
      <c r="F115" s="60"/>
      <c r="G115" s="43"/>
      <c r="H115" s="100"/>
      <c r="I115" s="70"/>
      <c r="J115" s="104"/>
      <c r="K115" s="104"/>
      <c r="L115" s="104"/>
      <c r="M115" s="108"/>
      <c r="N115" s="108"/>
      <c r="O115" s="107"/>
    </row>
    <row r="116" spans="1:15" s="97" customFormat="1" x14ac:dyDescent="0.25">
      <c r="A116" s="90"/>
      <c r="B116" s="91"/>
      <c r="C116" s="91"/>
      <c r="D116" s="49"/>
      <c r="E116" s="82"/>
      <c r="F116" s="68"/>
      <c r="G116" s="68"/>
      <c r="H116" s="120"/>
      <c r="I116" s="92"/>
      <c r="J116" s="93"/>
      <c r="K116" s="93"/>
      <c r="L116" s="93"/>
      <c r="M116" s="94"/>
      <c r="N116" s="109"/>
    </row>
    <row r="117" spans="1:15" s="27" customFormat="1" x14ac:dyDescent="0.25">
      <c r="A117" s="46"/>
      <c r="B117" s="25"/>
      <c r="C117" s="25"/>
      <c r="D117" s="24"/>
      <c r="E117" s="70"/>
      <c r="F117" s="60"/>
      <c r="G117" s="59"/>
      <c r="H117" s="100"/>
      <c r="I117" s="70"/>
      <c r="J117" s="110"/>
      <c r="K117" s="108"/>
      <c r="L117" s="108"/>
      <c r="M117" s="108"/>
      <c r="N117" s="108"/>
      <c r="O117" s="107"/>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3"/>
      <c r="J120" s="108"/>
      <c r="K120" s="104"/>
      <c r="L120" s="104"/>
      <c r="M120" s="108"/>
      <c r="N120" s="108"/>
      <c r="O120" s="107"/>
    </row>
    <row r="121" spans="1:15" s="27" customFormat="1" x14ac:dyDescent="0.25">
      <c r="A121" s="46"/>
      <c r="B121" s="108"/>
      <c r="C121" s="108"/>
      <c r="D121" s="24"/>
      <c r="E121" s="73"/>
      <c r="F121" s="60"/>
      <c r="G121" s="59"/>
      <c r="H121" s="100"/>
      <c r="I121" s="73"/>
      <c r="J121" s="104"/>
      <c r="K121" s="104"/>
      <c r="L121" s="104"/>
      <c r="M121" s="108"/>
      <c r="N121" s="108"/>
      <c r="O121" s="107"/>
    </row>
    <row r="122" spans="1:15" x14ac:dyDescent="0.25">
      <c r="A122" s="90"/>
      <c r="B122" s="91"/>
      <c r="C122" s="91"/>
      <c r="D122" s="49"/>
      <c r="E122" s="82"/>
      <c r="F122" s="68"/>
      <c r="G122" s="68"/>
      <c r="H122" s="120"/>
      <c r="I122" s="92"/>
      <c r="J122" s="93"/>
      <c r="K122" s="93"/>
      <c r="L122" s="93"/>
      <c r="M122" s="94"/>
      <c r="N122" s="95"/>
    </row>
    <row r="123" spans="1:15" x14ac:dyDescent="0.25">
      <c r="A123" s="46"/>
      <c r="B123" s="99"/>
      <c r="C123" s="99"/>
      <c r="D123" s="24"/>
      <c r="E123" s="47"/>
      <c r="F123" s="60"/>
      <c r="G123" s="43"/>
      <c r="H123" s="100"/>
      <c r="I123" s="111"/>
      <c r="J123" s="104"/>
      <c r="K123" s="104"/>
      <c r="L123" s="104"/>
      <c r="M123" s="105"/>
      <c r="N123" s="106"/>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26"/>
      <c r="J126" s="26"/>
      <c r="K126" s="26"/>
      <c r="L126" s="26"/>
      <c r="M126" s="26"/>
      <c r="N126" s="26"/>
    </row>
    <row r="127" spans="1:15" x14ac:dyDescent="0.25">
      <c r="A127" s="46"/>
      <c r="B127" s="99"/>
      <c r="C127" s="99"/>
      <c r="D127" s="24"/>
      <c r="E127" s="47"/>
      <c r="F127" s="60"/>
      <c r="G127" s="43"/>
      <c r="H127" s="100"/>
      <c r="I127" s="26"/>
      <c r="J127" s="26"/>
      <c r="K127" s="26"/>
      <c r="L127" s="26"/>
      <c r="M127" s="26"/>
      <c r="N127" s="26"/>
    </row>
    <row r="128" spans="1:15" x14ac:dyDescent="0.25">
      <c r="A128" s="51"/>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90"/>
      <c r="B131" s="91"/>
      <c r="C131" s="91"/>
      <c r="D131" s="49"/>
      <c r="E131" s="82"/>
      <c r="F131" s="68"/>
      <c r="G131" s="68"/>
      <c r="H131" s="100"/>
      <c r="I131" s="92"/>
      <c r="J131" s="93"/>
      <c r="K131" s="93"/>
      <c r="L131" s="93"/>
      <c r="M131" s="94"/>
      <c r="N131" s="95"/>
    </row>
    <row r="132" spans="1:15" x14ac:dyDescent="0.25">
      <c r="A132" s="46"/>
      <c r="B132" s="99"/>
      <c r="C132" s="99"/>
      <c r="D132" s="24"/>
      <c r="E132" s="47"/>
      <c r="F132" s="60"/>
      <c r="G132" s="43"/>
      <c r="H132" s="24"/>
      <c r="I132" s="111"/>
      <c r="J132" s="104"/>
      <c r="K132" s="104"/>
      <c r="L132" s="104"/>
      <c r="M132" s="105"/>
      <c r="N132" s="106"/>
    </row>
    <row r="133" spans="1:15" s="96" customFormat="1" x14ac:dyDescent="0.25">
      <c r="A133" s="90"/>
      <c r="B133" s="91"/>
      <c r="C133" s="91"/>
      <c r="D133" s="49"/>
      <c r="E133" s="82"/>
      <c r="F133" s="68"/>
      <c r="G133" s="68"/>
      <c r="H133" s="100"/>
      <c r="I133" s="92"/>
      <c r="J133" s="93"/>
      <c r="K133" s="93"/>
      <c r="L133" s="93"/>
      <c r="M133" s="94"/>
      <c r="N133" s="95"/>
    </row>
    <row r="134" spans="1:15" s="27" customFormat="1" x14ac:dyDescent="0.25">
      <c r="A134" s="46"/>
      <c r="B134" s="99"/>
      <c r="C134" s="99"/>
      <c r="D134" s="24"/>
      <c r="E134" s="47"/>
      <c r="F134" s="60"/>
      <c r="G134" s="43"/>
      <c r="H134" s="24"/>
      <c r="I134" s="111"/>
      <c r="J134" s="104"/>
      <c r="K134" s="104"/>
      <c r="L134" s="104"/>
      <c r="M134" s="105"/>
      <c r="N134" s="106"/>
      <c r="O134"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4"/>
  <sheetViews>
    <sheetView topLeftCell="C1" zoomScale="115" zoomScaleNormal="115" workbookViewId="0">
      <selection activeCell="J1" sqref="J1"/>
    </sheetView>
  </sheetViews>
  <sheetFormatPr defaultColWidth="10.85546875" defaultRowHeight="12.75" x14ac:dyDescent="0.25"/>
  <cols>
    <col min="1" max="3" width="15.42578125" style="139" customWidth="1"/>
    <col min="4" max="4" width="16.85546875" style="139" customWidth="1"/>
    <col min="5" max="5" width="17" style="139" customWidth="1"/>
    <col min="6" max="7" width="22.42578125" style="139" customWidth="1"/>
    <col min="8" max="8" width="16.28515625" style="139" customWidth="1"/>
    <col min="9" max="9" width="15.42578125" style="139" customWidth="1"/>
    <col min="10" max="10" width="23" style="139" customWidth="1"/>
    <col min="11" max="12" width="10.85546875" style="122"/>
    <col min="13" max="13" width="14" style="122" customWidth="1"/>
    <col min="14" max="16384" width="10.85546875" style="122"/>
  </cols>
  <sheetData>
    <row r="1" spans="1:13" ht="38.25" x14ac:dyDescent="0.25">
      <c r="A1" s="381" t="s">
        <v>2</v>
      </c>
      <c r="B1" s="382" t="s">
        <v>8</v>
      </c>
      <c r="C1" s="382" t="s">
        <v>545</v>
      </c>
      <c r="D1" s="382" t="s">
        <v>34</v>
      </c>
      <c r="E1" s="383" t="s">
        <v>35</v>
      </c>
      <c r="F1" s="383" t="s">
        <v>112</v>
      </c>
      <c r="G1" s="384" t="s">
        <v>114</v>
      </c>
      <c r="H1" s="382" t="s">
        <v>546</v>
      </c>
      <c r="I1" s="385" t="s">
        <v>36</v>
      </c>
      <c r="J1" s="386" t="s">
        <v>88</v>
      </c>
      <c r="L1" s="184" t="s">
        <v>80</v>
      </c>
      <c r="M1" s="370"/>
    </row>
    <row r="2" spans="1:13" ht="15" x14ac:dyDescent="0.25">
      <c r="A2" s="138" t="s">
        <v>54</v>
      </c>
      <c r="B2" s="138" t="s">
        <v>53</v>
      </c>
      <c r="C2" s="387">
        <f>Augustus!G4+Advances!L11</f>
        <v>951000</v>
      </c>
      <c r="D2" s="388">
        <f>'Personal Received'!D6+'Balance UGX'!M2</f>
        <v>1653000</v>
      </c>
      <c r="E2" s="388">
        <f>GETPIVOTDATA("Sum of Spent  in national currency (UGX)",'Personal Costs'!$A$3,"Name","Augustus")</f>
        <v>1669500</v>
      </c>
      <c r="F2" s="388"/>
      <c r="G2" s="387">
        <f>Advances!M10</f>
        <v>935000</v>
      </c>
      <c r="H2" s="389">
        <f>Augustus!G36</f>
        <v>-500</v>
      </c>
      <c r="I2" s="390">
        <f>C2+D2-E2+F2-G2</f>
        <v>-500</v>
      </c>
      <c r="J2" s="391">
        <f t="shared" ref="J2:J8" si="0">H2-I2</f>
        <v>0</v>
      </c>
      <c r="L2" s="138" t="s">
        <v>54</v>
      </c>
      <c r="M2" s="185">
        <f>GETPIVOTDATA("Spent  in national currency (UGX)",'Airtime summary'!$A$44,"Name","Augustus")</f>
        <v>101000</v>
      </c>
    </row>
    <row r="3" spans="1:13" ht="15" x14ac:dyDescent="0.25">
      <c r="A3" s="138" t="s">
        <v>105</v>
      </c>
      <c r="B3" s="138" t="s">
        <v>53</v>
      </c>
      <c r="C3" s="387">
        <f>Mary!G4</f>
        <v>0</v>
      </c>
      <c r="D3" s="388">
        <f>'Personal Received'!D10+'Balance UGX'!M3</f>
        <v>165500</v>
      </c>
      <c r="E3" s="388">
        <f>GETPIVOTDATA("Sum of Spent  in national currency (UGX)",'Personal Costs'!$A$3,"Name","Mary")</f>
        <v>165500</v>
      </c>
      <c r="F3" s="388"/>
      <c r="G3" s="387">
        <v>0</v>
      </c>
      <c r="H3" s="389">
        <f>Mary!G20</f>
        <v>0</v>
      </c>
      <c r="I3" s="390">
        <f>C3+D3-E3+F3-G3</f>
        <v>0</v>
      </c>
      <c r="J3" s="391">
        <f t="shared" si="0"/>
        <v>0</v>
      </c>
      <c r="L3" s="138" t="s">
        <v>105</v>
      </c>
      <c r="M3" s="185">
        <f>GETPIVOTDATA("Spent  in national currency (UGX)",'Airtime summary'!$A$44,"Name","Mary")</f>
        <v>86000</v>
      </c>
    </row>
    <row r="4" spans="1:13" ht="15" x14ac:dyDescent="0.25">
      <c r="A4" s="138" t="s">
        <v>42</v>
      </c>
      <c r="B4" s="138" t="s">
        <v>14</v>
      </c>
      <c r="C4" s="387">
        <f>Lydia!G4+Advances!L8</f>
        <v>1000000</v>
      </c>
      <c r="D4" s="388">
        <f>'Personal Received'!D9+'Balance UGX'!M4</f>
        <v>2406500</v>
      </c>
      <c r="E4" s="388">
        <f>GETPIVOTDATA("Sum of Spent  in national currency (UGX)",'Personal Costs'!$A$3,"Name","Lydia")</f>
        <v>2849500</v>
      </c>
      <c r="F4" s="388"/>
      <c r="G4" s="387">
        <f>Advances!M7</f>
        <v>650000</v>
      </c>
      <c r="H4" s="389">
        <f>Lydia!G85+Advances!M8</f>
        <v>-93000</v>
      </c>
      <c r="I4" s="390">
        <f>C4+D4-E4+F4-G4</f>
        <v>-93000</v>
      </c>
      <c r="J4" s="391">
        <f t="shared" si="0"/>
        <v>0</v>
      </c>
      <c r="K4" s="122" t="s">
        <v>15</v>
      </c>
      <c r="L4" s="138" t="s">
        <v>42</v>
      </c>
      <c r="M4" s="185">
        <f>GETPIVOTDATA("Spent  in national currency (UGX)",'Airtime summary'!$A$44,"Name","Lydia")</f>
        <v>86000</v>
      </c>
    </row>
    <row r="5" spans="1:13" ht="15" x14ac:dyDescent="0.25">
      <c r="A5" s="280" t="s">
        <v>71</v>
      </c>
      <c r="B5" s="281" t="s">
        <v>44</v>
      </c>
      <c r="C5" s="387">
        <f>'i45'!G5</f>
        <v>0</v>
      </c>
      <c r="D5" s="388">
        <f>'Personal Received'!D7+'Balance UGX'!M5</f>
        <v>1176000</v>
      </c>
      <c r="E5" s="388">
        <f>GETPIVOTDATA("Sum of Spent  in national currency (UGX)",'Personal Costs'!$A$3,"Name","i45")</f>
        <v>1169000</v>
      </c>
      <c r="F5" s="388"/>
      <c r="G5" s="387"/>
      <c r="H5" s="389">
        <f>'i45'!G180</f>
        <v>7000</v>
      </c>
      <c r="I5" s="390">
        <f t="shared" ref="I5" si="1">C5+D5-E5+F5-G5</f>
        <v>7000</v>
      </c>
      <c r="J5" s="391">
        <f t="shared" si="0"/>
        <v>0</v>
      </c>
      <c r="L5" s="280" t="s">
        <v>71</v>
      </c>
      <c r="M5" s="185">
        <f>GETPIVOTDATA("Spent  in national currency (UGX)",'Airtime summary'!$A$44,"Name","i45")</f>
        <v>106000</v>
      </c>
    </row>
    <row r="6" spans="1:13" ht="15" x14ac:dyDescent="0.25">
      <c r="A6" s="280" t="s">
        <v>72</v>
      </c>
      <c r="B6" s="281" t="s">
        <v>44</v>
      </c>
      <c r="C6" s="387">
        <f>'i67'!G4</f>
        <v>11000</v>
      </c>
      <c r="D6" s="388">
        <f>'Personal Received'!D8+'Balance UGX'!M6</f>
        <v>1579500</v>
      </c>
      <c r="E6" s="388">
        <f>GETPIVOTDATA("Sum of Spent  in national currency (UGX)",'Personal Costs'!$A$3,"Name","i67")</f>
        <v>1593500</v>
      </c>
      <c r="F6" s="388"/>
      <c r="G6" s="387"/>
      <c r="H6" s="389">
        <f>'i67'!G185</f>
        <v>-3000</v>
      </c>
      <c r="I6" s="390">
        <f>C6+D6-E6+F6-G6</f>
        <v>-3000</v>
      </c>
      <c r="J6" s="391">
        <f t="shared" si="0"/>
        <v>0</v>
      </c>
      <c r="L6" s="280" t="s">
        <v>72</v>
      </c>
      <c r="M6" s="185">
        <f>GETPIVOTDATA("Spent  in national currency (UGX)",'Airtime summary'!$A$44,"Name","i67")</f>
        <v>106000</v>
      </c>
    </row>
    <row r="7" spans="1:13" ht="15" x14ac:dyDescent="0.25">
      <c r="A7" s="138" t="s">
        <v>79</v>
      </c>
      <c r="B7" s="281" t="s">
        <v>14</v>
      </c>
      <c r="C7" s="387">
        <f>Guard!G4</f>
        <v>0</v>
      </c>
      <c r="D7" s="388">
        <f>0+'Balance UGX'!M7</f>
        <v>40000</v>
      </c>
      <c r="E7" s="388">
        <f>GETPIVOTDATA("Sum of Spent  in national currency (UGX)",'Personal Costs'!$A$3,"Name","Dayguard")</f>
        <v>40000</v>
      </c>
      <c r="F7" s="388"/>
      <c r="G7" s="387"/>
      <c r="H7" s="389">
        <f>Guard!G4</f>
        <v>0</v>
      </c>
      <c r="I7" s="390">
        <f t="shared" ref="I7" si="2">C7+D7-E7</f>
        <v>0</v>
      </c>
      <c r="J7" s="391">
        <f t="shared" si="0"/>
        <v>0</v>
      </c>
      <c r="L7" s="138" t="s">
        <v>79</v>
      </c>
      <c r="M7" s="185">
        <f>GETPIVOTDATA("Spent  in national currency (UGX)",'Airtime summary'!$A$44,"Name","Day Guard")</f>
        <v>40000</v>
      </c>
    </row>
    <row r="8" spans="1:13" ht="15" x14ac:dyDescent="0.25">
      <c r="A8" s="138" t="s">
        <v>78</v>
      </c>
      <c r="B8" s="281"/>
      <c r="C8" s="387">
        <f>'Airtime summary'!G4</f>
        <v>0</v>
      </c>
      <c r="D8" s="388"/>
      <c r="E8" s="388"/>
      <c r="F8" s="388"/>
      <c r="G8" s="387"/>
      <c r="H8" s="389">
        <f>'Airtime summary'!G40</f>
        <v>0</v>
      </c>
      <c r="I8" s="390">
        <f>'Airtime summary'!G41</f>
        <v>0</v>
      </c>
      <c r="J8" s="391">
        <f t="shared" si="0"/>
        <v>0</v>
      </c>
      <c r="L8" s="371"/>
      <c r="M8" s="370"/>
    </row>
    <row r="9" spans="1:13" s="123" customFormat="1" ht="15" x14ac:dyDescent="0.25">
      <c r="A9" s="392"/>
      <c r="B9" s="393"/>
      <c r="C9" s="394"/>
      <c r="D9" s="394"/>
      <c r="E9" s="395"/>
      <c r="F9" s="549" t="s">
        <v>113</v>
      </c>
      <c r="G9" s="550" t="s">
        <v>87</v>
      </c>
      <c r="H9" s="394"/>
      <c r="I9" s="396"/>
      <c r="J9" s="391"/>
      <c r="L9"/>
      <c r="M9" s="439">
        <f>SUM(M2:M7)</f>
        <v>525000</v>
      </c>
    </row>
    <row r="10" spans="1:13" x14ac:dyDescent="0.2">
      <c r="A10" s="397" t="s">
        <v>89</v>
      </c>
      <c r="B10" s="398"/>
      <c r="C10" s="399">
        <f>SUM(C2:C9)</f>
        <v>1962000</v>
      </c>
      <c r="D10" s="399">
        <f>SUM(D2:D9)</f>
        <v>7020500</v>
      </c>
      <c r="E10" s="399">
        <f>SUM(E2:E9)</f>
        <v>7487000</v>
      </c>
      <c r="F10" s="398"/>
      <c r="G10" s="400"/>
      <c r="H10" s="401">
        <f>SUM(H2:H9)</f>
        <v>-89500</v>
      </c>
      <c r="I10" s="402">
        <f>SUM(I2:I9)</f>
        <v>-89500</v>
      </c>
      <c r="J10" s="403">
        <f>H10-I10</f>
        <v>0</v>
      </c>
    </row>
    <row r="11" spans="1:13" x14ac:dyDescent="0.2">
      <c r="A11" s="404"/>
      <c r="B11" s="405"/>
      <c r="C11" s="406"/>
      <c r="D11" s="407"/>
      <c r="E11" s="407"/>
      <c r="F11" s="407"/>
      <c r="G11" s="407"/>
      <c r="H11" s="406"/>
      <c r="I11" s="408"/>
      <c r="J11" s="391"/>
    </row>
    <row r="12" spans="1:13" x14ac:dyDescent="0.2">
      <c r="A12" s="409" t="s">
        <v>90</v>
      </c>
      <c r="B12" s="410"/>
      <c r="C12" s="411">
        <f>'Bank reconciliation UGX'!D14</f>
        <v>11545925</v>
      </c>
      <c r="D12" s="482">
        <f>'Bank reconciliation UGX'!D17</f>
        <v>29216250</v>
      </c>
      <c r="E12" s="411">
        <f>GETPIVOTDATA("Sum of Spent  in national currency (UGX)",'Personal Costs'!$A$3,"Name","Bank Ugx")</f>
        <v>19863970</v>
      </c>
      <c r="F12" s="411"/>
      <c r="G12" s="411">
        <f>'Bank reconciliation UGX'!E15+'Bank reconciliation UGX'!E18+'Bank reconciliation UGX'!E25+'Bank reconciliation UGX'!E29</f>
        <v>5860900</v>
      </c>
      <c r="H12" s="411">
        <f>'Bank reconciliation UGX'!D34</f>
        <v>15037305</v>
      </c>
      <c r="I12" s="412">
        <f>C12+D12-E12+F12-G12</f>
        <v>15037305</v>
      </c>
      <c r="J12" s="391">
        <f>H12-I12</f>
        <v>0</v>
      </c>
    </row>
    <row r="13" spans="1:13" x14ac:dyDescent="0.2">
      <c r="A13" s="413" t="s">
        <v>91</v>
      </c>
      <c r="B13" s="414"/>
      <c r="C13" s="414">
        <f t="shared" ref="C13:I13" si="3">SUM(C12:C12)</f>
        <v>11545925</v>
      </c>
      <c r="D13" s="414">
        <f t="shared" si="3"/>
        <v>29216250</v>
      </c>
      <c r="E13" s="414">
        <f t="shared" si="3"/>
        <v>19863970</v>
      </c>
      <c r="F13" s="414">
        <f t="shared" si="3"/>
        <v>0</v>
      </c>
      <c r="G13" s="414">
        <f t="shared" si="3"/>
        <v>5860900</v>
      </c>
      <c r="H13" s="414">
        <f t="shared" si="3"/>
        <v>15037305</v>
      </c>
      <c r="I13" s="415">
        <f t="shared" si="3"/>
        <v>15037305</v>
      </c>
      <c r="J13" s="416">
        <f t="shared" ref="J13:J18" si="4">H13-I13</f>
        <v>0</v>
      </c>
    </row>
    <row r="14" spans="1:13" x14ac:dyDescent="0.2">
      <c r="A14" s="417" t="s">
        <v>92</v>
      </c>
      <c r="B14" s="418"/>
      <c r="C14" s="418"/>
      <c r="D14" s="594"/>
      <c r="E14" s="418"/>
      <c r="F14" s="418"/>
      <c r="G14" s="418"/>
      <c r="H14" s="418"/>
      <c r="I14" s="419"/>
      <c r="J14" s="420"/>
    </row>
    <row r="15" spans="1:13" ht="13.5" thickBot="1" x14ac:dyDescent="0.25">
      <c r="A15" s="421"/>
      <c r="B15" s="422"/>
      <c r="C15" s="422"/>
      <c r="D15" s="422"/>
      <c r="E15" s="422"/>
      <c r="F15" s="422"/>
      <c r="G15" s="422"/>
      <c r="H15" s="422"/>
      <c r="I15" s="423"/>
      <c r="J15" s="391"/>
    </row>
    <row r="16" spans="1:13" ht="13.5" thickBot="1" x14ac:dyDescent="0.25">
      <c r="A16" s="424" t="s">
        <v>93</v>
      </c>
      <c r="B16" s="425"/>
      <c r="C16" s="425"/>
      <c r="D16" s="425"/>
      <c r="E16" s="425">
        <f>E10+E13</f>
        <v>27350970</v>
      </c>
      <c r="F16" s="425"/>
      <c r="G16" s="425"/>
      <c r="H16" s="425"/>
      <c r="I16" s="426"/>
      <c r="J16" s="427"/>
    </row>
    <row r="17" spans="1:11" x14ac:dyDescent="0.2">
      <c r="A17" s="428"/>
      <c r="B17" s="429"/>
      <c r="C17" s="429"/>
      <c r="D17" s="429"/>
      <c r="E17" s="429"/>
      <c r="F17" s="429"/>
      <c r="G17" s="429">
        <f>F18-G12</f>
        <v>0</v>
      </c>
      <c r="H17" s="429"/>
      <c r="I17" s="430"/>
      <c r="J17" s="391"/>
    </row>
    <row r="18" spans="1:11" ht="15.75" x14ac:dyDescent="0.25">
      <c r="A18" s="431" t="s">
        <v>37</v>
      </c>
      <c r="B18" s="432"/>
      <c r="C18" s="433">
        <f>'UGX Cash Box November'!G3</f>
        <v>672450</v>
      </c>
      <c r="D18" s="434">
        <f>'Personal Received'!C13</f>
        <v>1800000</v>
      </c>
      <c r="E18" s="434">
        <f>GETPIVOTDATA("Sum of spent in national currency (Ugx)",'Personal Received'!$A$3)</f>
        <v>7235500</v>
      </c>
      <c r="F18" s="434">
        <f>'Bank reconciliation UGX'!E15+'Bank reconciliation UGX'!E18+'Bank reconciliation UGX'!E25+'Bank reconciliation UGX'!E29</f>
        <v>5860900</v>
      </c>
      <c r="G18" s="434">
        <v>0</v>
      </c>
      <c r="H18" s="434">
        <f>'UGX Cash Box November'!G142</f>
        <v>1097850</v>
      </c>
      <c r="I18" s="435">
        <f>C18+D18-E18+F18</f>
        <v>1097850</v>
      </c>
      <c r="J18" s="391">
        <f t="shared" si="4"/>
        <v>0</v>
      </c>
      <c r="K18" s="441"/>
    </row>
    <row r="19" spans="1:11" ht="16.5" thickBot="1" x14ac:dyDescent="0.3">
      <c r="A19" s="436"/>
      <c r="B19" s="437"/>
      <c r="C19" s="437"/>
      <c r="D19" s="437"/>
      <c r="E19" s="437"/>
      <c r="F19" s="437"/>
      <c r="G19" s="437"/>
      <c r="H19" s="437"/>
      <c r="I19" s="437"/>
      <c r="J19" s="445"/>
      <c r="K19" s="442"/>
    </row>
    <row r="20" spans="1:11" ht="15.75" x14ac:dyDescent="0.25">
      <c r="A20" s="372"/>
      <c r="B20" s="373"/>
      <c r="C20" s="373"/>
      <c r="D20" s="911" t="s">
        <v>38</v>
      </c>
      <c r="E20" s="911"/>
      <c r="F20" s="373"/>
      <c r="G20" s="373"/>
      <c r="H20" s="373"/>
      <c r="I20" s="444"/>
      <c r="J20" s="446"/>
      <c r="K20" s="443"/>
    </row>
    <row r="21" spans="1:11" ht="47.25" x14ac:dyDescent="0.25">
      <c r="A21" s="375"/>
      <c r="B21" s="376"/>
      <c r="C21" s="376" t="s">
        <v>569</v>
      </c>
      <c r="D21" s="376" t="s">
        <v>81</v>
      </c>
      <c r="E21" s="376" t="s">
        <v>82</v>
      </c>
      <c r="F21" s="376"/>
      <c r="G21" s="376"/>
      <c r="H21" s="376" t="s">
        <v>570</v>
      </c>
      <c r="I21" s="376" t="s">
        <v>83</v>
      </c>
      <c r="J21" s="377" t="s">
        <v>84</v>
      </c>
    </row>
    <row r="22" spans="1:11" ht="32.25" thickBot="1" x14ac:dyDescent="0.3">
      <c r="A22" s="378" t="s">
        <v>85</v>
      </c>
      <c r="B22" s="379"/>
      <c r="C22" s="379">
        <f>C18+C13+C10</f>
        <v>14180375</v>
      </c>
      <c r="D22" s="379">
        <f>D13</f>
        <v>29216250</v>
      </c>
      <c r="E22" s="379">
        <f>E16</f>
        <v>27350970</v>
      </c>
      <c r="F22" s="379"/>
      <c r="G22" s="379"/>
      <c r="H22" s="379">
        <f>H18+H13+H10</f>
        <v>16045655</v>
      </c>
      <c r="I22" s="379">
        <f>C22+D22-E22</f>
        <v>16045655</v>
      </c>
      <c r="J22" s="380">
        <f>H22-I22</f>
        <v>0</v>
      </c>
      <c r="K22" s="481"/>
    </row>
    <row r="183" spans="1:15" x14ac:dyDescent="0.25">
      <c r="A183" s="440"/>
      <c r="B183" s="440"/>
      <c r="C183" s="440"/>
      <c r="D183" s="440"/>
      <c r="E183" s="440"/>
      <c r="F183" s="440"/>
      <c r="G183" s="440"/>
      <c r="H183" s="440"/>
      <c r="I183" s="440"/>
      <c r="J183" s="440"/>
      <c r="K183" s="593"/>
      <c r="L183" s="593"/>
      <c r="M183" s="593"/>
      <c r="N183" s="593"/>
      <c r="O183" s="593"/>
    </row>
    <row r="184" spans="1:15" x14ac:dyDescent="0.25">
      <c r="A184" s="440"/>
      <c r="B184" s="440"/>
      <c r="C184" s="440"/>
      <c r="D184" s="440"/>
      <c r="E184" s="440"/>
      <c r="F184" s="440"/>
      <c r="G184" s="440"/>
      <c r="H184" s="440"/>
      <c r="I184" s="440"/>
      <c r="J184" s="440"/>
      <c r="K184" s="593"/>
      <c r="L184" s="593"/>
      <c r="M184" s="593"/>
      <c r="N184" s="593"/>
      <c r="O184" s="593"/>
    </row>
    <row r="185" spans="1:15" x14ac:dyDescent="0.25">
      <c r="A185" s="440"/>
      <c r="B185" s="440"/>
      <c r="C185" s="440"/>
      <c r="D185" s="440"/>
      <c r="E185" s="440"/>
      <c r="F185" s="440"/>
      <c r="G185" s="440"/>
      <c r="H185" s="440"/>
      <c r="I185" s="440"/>
      <c r="J185" s="440"/>
      <c r="K185" s="593"/>
      <c r="L185" s="593"/>
      <c r="M185" s="593"/>
      <c r="N185" s="593"/>
      <c r="O185" s="593"/>
    </row>
    <row r="186" spans="1:15" x14ac:dyDescent="0.25">
      <c r="A186" s="440"/>
      <c r="B186" s="440"/>
      <c r="C186" s="440"/>
      <c r="D186" s="440"/>
      <c r="E186" s="440"/>
      <c r="F186" s="440"/>
      <c r="G186" s="440"/>
      <c r="H186" s="440"/>
      <c r="I186" s="440"/>
      <c r="J186" s="440"/>
      <c r="K186" s="593"/>
      <c r="L186" s="593"/>
      <c r="M186" s="593"/>
      <c r="N186" s="593"/>
      <c r="O186" s="593"/>
    </row>
    <row r="187" spans="1:15" x14ac:dyDescent="0.25">
      <c r="A187" s="440"/>
      <c r="B187" s="440"/>
      <c r="C187" s="440"/>
      <c r="D187" s="440"/>
      <c r="E187" s="440"/>
      <c r="F187" s="440"/>
      <c r="G187" s="440"/>
      <c r="H187" s="440"/>
      <c r="I187" s="440"/>
      <c r="J187" s="440"/>
      <c r="K187" s="593"/>
      <c r="L187" s="593"/>
      <c r="M187" s="593"/>
      <c r="N187" s="593"/>
      <c r="O187" s="593"/>
    </row>
    <row r="188" spans="1:15" x14ac:dyDescent="0.25">
      <c r="A188" s="440"/>
      <c r="B188" s="440"/>
      <c r="C188" s="440"/>
      <c r="D188" s="440"/>
      <c r="E188" s="440"/>
      <c r="F188" s="440"/>
      <c r="G188" s="440"/>
      <c r="H188" s="440"/>
      <c r="I188" s="440"/>
      <c r="J188" s="440"/>
      <c r="K188" s="593"/>
      <c r="L188" s="593"/>
      <c r="M188" s="593"/>
      <c r="N188" s="593"/>
      <c r="O188" s="593"/>
    </row>
    <row r="189" spans="1:15" x14ac:dyDescent="0.25">
      <c r="A189" s="440"/>
      <c r="B189" s="440"/>
      <c r="C189" s="440"/>
      <c r="D189" s="440"/>
      <c r="E189" s="440"/>
      <c r="F189" s="440"/>
      <c r="G189" s="440"/>
      <c r="H189" s="440"/>
      <c r="I189" s="440"/>
      <c r="J189" s="440"/>
      <c r="K189" s="593"/>
      <c r="L189" s="593"/>
      <c r="M189" s="593"/>
      <c r="N189" s="593"/>
      <c r="O189" s="593"/>
    </row>
    <row r="190" spans="1:15" x14ac:dyDescent="0.25">
      <c r="A190" s="440"/>
      <c r="B190" s="440"/>
      <c r="C190" s="440"/>
      <c r="D190" s="440"/>
      <c r="E190" s="440"/>
      <c r="F190" s="440"/>
      <c r="G190" s="440"/>
      <c r="H190" s="440"/>
      <c r="I190" s="440"/>
      <c r="J190" s="440"/>
      <c r="K190" s="593"/>
      <c r="L190" s="593"/>
      <c r="M190" s="593"/>
      <c r="N190" s="593"/>
      <c r="O190" s="593"/>
    </row>
    <row r="191" spans="1:15" x14ac:dyDescent="0.25">
      <c r="A191" s="440"/>
      <c r="B191" s="440"/>
      <c r="C191" s="440"/>
      <c r="D191" s="440"/>
      <c r="E191" s="440"/>
      <c r="F191" s="440"/>
      <c r="G191" s="440"/>
      <c r="H191" s="440"/>
      <c r="I191" s="440"/>
      <c r="J191" s="440"/>
      <c r="K191" s="593"/>
      <c r="L191" s="593"/>
      <c r="M191" s="593"/>
      <c r="N191" s="593"/>
      <c r="O191" s="593"/>
    </row>
    <row r="192" spans="1:15" x14ac:dyDescent="0.25">
      <c r="A192" s="440"/>
      <c r="B192" s="440"/>
      <c r="C192" s="440"/>
      <c r="D192" s="440"/>
      <c r="E192" s="440"/>
      <c r="F192" s="440"/>
      <c r="G192" s="440"/>
      <c r="H192" s="440"/>
      <c r="I192" s="440"/>
      <c r="J192" s="440"/>
      <c r="K192" s="593"/>
      <c r="L192" s="593"/>
      <c r="M192" s="593"/>
      <c r="N192" s="593"/>
      <c r="O192" s="593"/>
    </row>
    <row r="193" spans="1:15" x14ac:dyDescent="0.25">
      <c r="A193" s="440"/>
      <c r="B193" s="440"/>
      <c r="C193" s="440"/>
      <c r="D193" s="440"/>
      <c r="E193" s="440"/>
      <c r="F193" s="440"/>
      <c r="G193" s="440"/>
      <c r="H193" s="440"/>
      <c r="I193" s="440"/>
      <c r="J193" s="440"/>
      <c r="K193" s="593"/>
      <c r="L193" s="593"/>
      <c r="M193" s="593"/>
      <c r="N193" s="593"/>
      <c r="O193" s="593"/>
    </row>
    <row r="194" spans="1:15" x14ac:dyDescent="0.25">
      <c r="A194" s="440"/>
      <c r="B194" s="440"/>
      <c r="C194" s="440"/>
      <c r="D194" s="440"/>
      <c r="E194" s="440"/>
      <c r="F194" s="440"/>
      <c r="G194" s="440"/>
      <c r="H194" s="440"/>
      <c r="I194" s="440"/>
      <c r="J194" s="440"/>
      <c r="K194" s="593"/>
      <c r="L194" s="593"/>
      <c r="M194" s="593"/>
      <c r="N194" s="593"/>
      <c r="O194" s="593"/>
    </row>
    <row r="195" spans="1:15" x14ac:dyDescent="0.25">
      <c r="A195" s="440"/>
      <c r="B195" s="440"/>
      <c r="C195" s="440"/>
      <c r="D195" s="440"/>
      <c r="E195" s="440"/>
      <c r="F195" s="440"/>
      <c r="G195" s="440"/>
      <c r="H195" s="440"/>
      <c r="I195" s="440"/>
      <c r="J195" s="440"/>
      <c r="K195" s="593"/>
      <c r="L195" s="593"/>
      <c r="M195" s="593"/>
      <c r="N195" s="593"/>
      <c r="O195" s="593"/>
    </row>
    <row r="196" spans="1:15" x14ac:dyDescent="0.25">
      <c r="A196" s="440"/>
      <c r="B196" s="440"/>
      <c r="C196" s="440"/>
      <c r="D196" s="440"/>
      <c r="E196" s="440"/>
      <c r="F196" s="440"/>
      <c r="G196" s="440"/>
      <c r="H196" s="440"/>
      <c r="I196" s="440"/>
      <c r="J196" s="440"/>
      <c r="K196" s="593"/>
      <c r="L196" s="593"/>
      <c r="M196" s="593"/>
      <c r="N196" s="593"/>
      <c r="O196" s="593"/>
    </row>
    <row r="197" spans="1:15" x14ac:dyDescent="0.25">
      <c r="A197" s="440"/>
      <c r="B197" s="440"/>
      <c r="C197" s="440"/>
      <c r="D197" s="440"/>
      <c r="E197" s="440"/>
      <c r="F197" s="440"/>
      <c r="G197" s="440"/>
      <c r="H197" s="440"/>
      <c r="I197" s="440"/>
      <c r="J197" s="440"/>
      <c r="K197" s="593"/>
      <c r="L197" s="593"/>
      <c r="M197" s="593"/>
      <c r="N197" s="593"/>
      <c r="O197" s="593"/>
    </row>
    <row r="198" spans="1:15" x14ac:dyDescent="0.25">
      <c r="A198" s="440"/>
      <c r="B198" s="440"/>
      <c r="C198" s="440"/>
      <c r="D198" s="440"/>
      <c r="E198" s="440"/>
      <c r="F198" s="440"/>
      <c r="G198" s="440"/>
      <c r="H198" s="440"/>
      <c r="I198" s="440"/>
      <c r="J198" s="440"/>
      <c r="K198" s="593"/>
      <c r="L198" s="593"/>
      <c r="M198" s="593"/>
      <c r="N198" s="593"/>
      <c r="O198" s="593"/>
    </row>
    <row r="199" spans="1:15" x14ac:dyDescent="0.25">
      <c r="A199" s="440"/>
      <c r="B199" s="440"/>
      <c r="C199" s="440"/>
      <c r="D199" s="440"/>
      <c r="E199" s="440"/>
      <c r="F199" s="440"/>
      <c r="G199" s="440"/>
      <c r="H199" s="440"/>
      <c r="I199" s="440"/>
      <c r="J199" s="440"/>
      <c r="K199" s="593"/>
      <c r="L199" s="593"/>
      <c r="M199" s="593"/>
      <c r="N199" s="593"/>
      <c r="O199" s="593"/>
    </row>
    <row r="200" spans="1:15" x14ac:dyDescent="0.25">
      <c r="A200" s="440"/>
      <c r="B200" s="440"/>
      <c r="C200" s="440"/>
      <c r="D200" s="440"/>
      <c r="E200" s="440"/>
      <c r="F200" s="440"/>
      <c r="G200" s="440"/>
      <c r="H200" s="440"/>
      <c r="I200" s="440"/>
      <c r="J200" s="440"/>
      <c r="K200" s="593"/>
      <c r="L200" s="593"/>
      <c r="M200" s="593"/>
      <c r="N200" s="593"/>
      <c r="O200" s="593"/>
    </row>
    <row r="201" spans="1:15" x14ac:dyDescent="0.25">
      <c r="A201" s="440"/>
      <c r="B201" s="440"/>
      <c r="C201" s="440"/>
      <c r="D201" s="440"/>
      <c r="E201" s="440"/>
      <c r="F201" s="440"/>
      <c r="G201" s="440"/>
      <c r="H201" s="440"/>
      <c r="I201" s="440"/>
      <c r="J201" s="440"/>
      <c r="K201" s="593"/>
      <c r="L201" s="593"/>
      <c r="M201" s="593"/>
      <c r="N201" s="593"/>
      <c r="O201" s="593"/>
    </row>
    <row r="202" spans="1:15" x14ac:dyDescent="0.25">
      <c r="A202" s="440"/>
      <c r="B202" s="440"/>
      <c r="C202" s="440"/>
      <c r="D202" s="440"/>
      <c r="E202" s="440"/>
      <c r="F202" s="440"/>
      <c r="G202" s="440"/>
      <c r="H202" s="440"/>
      <c r="I202" s="440"/>
      <c r="J202" s="440"/>
      <c r="K202" s="593"/>
      <c r="L202" s="593"/>
      <c r="M202" s="593"/>
      <c r="N202" s="593"/>
      <c r="O202" s="593"/>
    </row>
    <row r="203" spans="1:15" x14ac:dyDescent="0.25">
      <c r="A203" s="440"/>
      <c r="B203" s="440"/>
      <c r="C203" s="440"/>
      <c r="D203" s="440"/>
      <c r="E203" s="440"/>
      <c r="F203" s="440"/>
      <c r="G203" s="440"/>
      <c r="H203" s="440"/>
      <c r="I203" s="440"/>
      <c r="J203" s="440"/>
      <c r="K203" s="593"/>
      <c r="L203" s="593"/>
      <c r="M203" s="593"/>
      <c r="N203" s="593"/>
      <c r="O203" s="593"/>
    </row>
    <row r="204" spans="1:15" x14ac:dyDescent="0.25">
      <c r="A204" s="440"/>
      <c r="B204" s="440"/>
      <c r="C204" s="440"/>
      <c r="D204" s="440"/>
      <c r="E204" s="440"/>
      <c r="F204" s="440"/>
      <c r="G204" s="440"/>
      <c r="H204" s="440"/>
      <c r="I204" s="440"/>
      <c r="J204" s="440"/>
      <c r="K204" s="593"/>
      <c r="L204" s="593"/>
      <c r="M204" s="593"/>
      <c r="N204" s="593"/>
      <c r="O204" s="593"/>
    </row>
    <row r="205" spans="1:15" x14ac:dyDescent="0.25">
      <c r="A205" s="440"/>
      <c r="B205" s="440"/>
      <c r="C205" s="440"/>
      <c r="D205" s="440"/>
      <c r="E205" s="440"/>
      <c r="F205" s="440"/>
      <c r="G205" s="440"/>
      <c r="H205" s="440"/>
      <c r="I205" s="440"/>
      <c r="J205" s="440"/>
      <c r="K205" s="593"/>
      <c r="L205" s="593"/>
      <c r="M205" s="593"/>
      <c r="N205" s="593"/>
      <c r="O205" s="593"/>
    </row>
    <row r="206" spans="1:15" x14ac:dyDescent="0.25">
      <c r="A206" s="440"/>
      <c r="B206" s="440"/>
      <c r="C206" s="440"/>
      <c r="D206" s="440"/>
      <c r="E206" s="440"/>
      <c r="F206" s="440"/>
      <c r="G206" s="440"/>
      <c r="H206" s="440"/>
      <c r="I206" s="440"/>
      <c r="J206" s="440"/>
      <c r="K206" s="593"/>
      <c r="L206" s="593"/>
      <c r="M206" s="593"/>
      <c r="N206" s="593"/>
      <c r="O206" s="593"/>
    </row>
    <row r="207" spans="1:15" x14ac:dyDescent="0.25">
      <c r="A207" s="440"/>
      <c r="B207" s="440"/>
      <c r="C207" s="440"/>
      <c r="D207" s="440"/>
      <c r="E207" s="440"/>
      <c r="F207" s="440"/>
      <c r="G207" s="440"/>
      <c r="H207" s="440"/>
      <c r="I207" s="440"/>
      <c r="J207" s="440"/>
      <c r="K207" s="593"/>
      <c r="L207" s="593"/>
      <c r="M207" s="593"/>
      <c r="N207" s="593"/>
      <c r="O207" s="593"/>
    </row>
    <row r="208" spans="1:15" x14ac:dyDescent="0.25">
      <c r="A208" s="440"/>
      <c r="B208" s="440"/>
      <c r="C208" s="440"/>
      <c r="D208" s="440"/>
      <c r="E208" s="440"/>
      <c r="F208" s="440"/>
      <c r="G208" s="440"/>
      <c r="H208" s="440"/>
      <c r="I208" s="440"/>
      <c r="J208" s="440"/>
      <c r="K208" s="593"/>
      <c r="L208" s="593"/>
      <c r="M208" s="593"/>
      <c r="N208" s="593"/>
      <c r="O208" s="593"/>
    </row>
    <row r="209" spans="1:15" x14ac:dyDescent="0.25">
      <c r="A209" s="440"/>
      <c r="B209" s="440"/>
      <c r="C209" s="440"/>
      <c r="D209" s="440"/>
      <c r="E209" s="440"/>
      <c r="F209" s="440"/>
      <c r="G209" s="440"/>
      <c r="H209" s="440"/>
      <c r="I209" s="440"/>
      <c r="J209" s="440"/>
      <c r="K209" s="593"/>
      <c r="L209" s="593"/>
      <c r="M209" s="593"/>
      <c r="N209" s="593"/>
      <c r="O209" s="593"/>
    </row>
    <row r="210" spans="1:15" x14ac:dyDescent="0.25">
      <c r="A210" s="440"/>
      <c r="B210" s="440"/>
      <c r="C210" s="440"/>
      <c r="D210" s="440"/>
      <c r="E210" s="440"/>
      <c r="F210" s="440"/>
      <c r="G210" s="440"/>
      <c r="H210" s="440"/>
      <c r="I210" s="440"/>
      <c r="J210" s="440"/>
      <c r="K210" s="593"/>
      <c r="L210" s="593"/>
      <c r="M210" s="593"/>
      <c r="N210" s="593"/>
      <c r="O210" s="593"/>
    </row>
    <row r="211" spans="1:15" x14ac:dyDescent="0.25">
      <c r="A211" s="440"/>
      <c r="B211" s="440"/>
      <c r="C211" s="440"/>
      <c r="D211" s="440"/>
      <c r="E211" s="440"/>
      <c r="F211" s="440"/>
      <c r="G211" s="440"/>
      <c r="H211" s="440"/>
      <c r="I211" s="440"/>
      <c r="J211" s="440"/>
      <c r="K211" s="593"/>
      <c r="L211" s="593"/>
      <c r="M211" s="593"/>
      <c r="N211" s="593"/>
      <c r="O211" s="593"/>
    </row>
    <row r="212" spans="1:15" x14ac:dyDescent="0.25">
      <c r="A212" s="440"/>
      <c r="B212" s="440"/>
      <c r="C212" s="440"/>
      <c r="D212" s="440"/>
      <c r="E212" s="440"/>
      <c r="F212" s="440"/>
      <c r="G212" s="440"/>
      <c r="H212" s="440"/>
      <c r="I212" s="440"/>
      <c r="J212" s="440"/>
      <c r="K212" s="593"/>
      <c r="L212" s="593"/>
      <c r="M212" s="593"/>
      <c r="N212" s="593"/>
      <c r="O212" s="593"/>
    </row>
    <row r="213" spans="1:15" x14ac:dyDescent="0.25">
      <c r="A213" s="440"/>
      <c r="B213" s="440"/>
      <c r="C213" s="440"/>
      <c r="D213" s="440"/>
      <c r="E213" s="440"/>
      <c r="F213" s="440"/>
      <c r="G213" s="440"/>
      <c r="H213" s="440"/>
      <c r="I213" s="440"/>
      <c r="J213" s="440"/>
      <c r="K213" s="593"/>
      <c r="L213" s="593"/>
      <c r="M213" s="593"/>
      <c r="N213" s="593"/>
      <c r="O213" s="593"/>
    </row>
    <row r="214" spans="1:15" x14ac:dyDescent="0.25">
      <c r="A214" s="440"/>
      <c r="B214" s="440"/>
      <c r="C214" s="440"/>
      <c r="D214" s="440"/>
      <c r="E214" s="440"/>
      <c r="F214" s="440"/>
      <c r="G214" s="440"/>
      <c r="H214" s="440"/>
      <c r="I214" s="440"/>
      <c r="J214" s="440"/>
      <c r="K214" s="593"/>
      <c r="L214" s="593"/>
      <c r="M214" s="593"/>
      <c r="N214" s="593"/>
      <c r="O214" s="593"/>
    </row>
    <row r="215" spans="1:15" x14ac:dyDescent="0.25">
      <c r="A215" s="440"/>
      <c r="B215" s="440"/>
      <c r="C215" s="440"/>
      <c r="D215" s="440"/>
      <c r="E215" s="440"/>
      <c r="F215" s="440"/>
      <c r="G215" s="440"/>
      <c r="H215" s="440"/>
      <c r="I215" s="440"/>
      <c r="J215" s="440"/>
      <c r="K215" s="593"/>
      <c r="L215" s="593"/>
      <c r="M215" s="593"/>
      <c r="N215" s="593"/>
      <c r="O215" s="593"/>
    </row>
    <row r="216" spans="1:15" x14ac:dyDescent="0.25">
      <c r="A216" s="440"/>
      <c r="B216" s="440"/>
      <c r="C216" s="440"/>
      <c r="D216" s="440"/>
      <c r="E216" s="440"/>
      <c r="F216" s="440"/>
      <c r="G216" s="440"/>
      <c r="H216" s="440"/>
      <c r="I216" s="440"/>
      <c r="J216" s="440"/>
      <c r="K216" s="593"/>
      <c r="L216" s="593"/>
      <c r="M216" s="593"/>
      <c r="N216" s="593"/>
      <c r="O216" s="593"/>
    </row>
    <row r="217" spans="1:15" x14ac:dyDescent="0.25">
      <c r="A217" s="440"/>
      <c r="B217" s="440"/>
      <c r="C217" s="440"/>
      <c r="D217" s="440"/>
      <c r="E217" s="440"/>
      <c r="F217" s="440"/>
      <c r="G217" s="440"/>
      <c r="H217" s="440"/>
      <c r="I217" s="440"/>
      <c r="J217" s="440"/>
      <c r="K217" s="593"/>
      <c r="L217" s="593"/>
      <c r="M217" s="593"/>
      <c r="N217" s="593"/>
      <c r="O217" s="593"/>
    </row>
    <row r="218" spans="1:15" x14ac:dyDescent="0.25">
      <c r="A218" s="440"/>
      <c r="B218" s="440"/>
      <c r="C218" s="440"/>
      <c r="D218" s="440"/>
      <c r="E218" s="440"/>
      <c r="F218" s="440"/>
      <c r="G218" s="440"/>
      <c r="H218" s="440"/>
      <c r="I218" s="440"/>
      <c r="J218" s="440"/>
      <c r="K218" s="593"/>
      <c r="L218" s="593"/>
      <c r="M218" s="593"/>
      <c r="N218" s="593"/>
      <c r="O218" s="593"/>
    </row>
    <row r="219" spans="1:15" x14ac:dyDescent="0.25">
      <c r="A219" s="440"/>
      <c r="B219" s="440"/>
      <c r="C219" s="440"/>
      <c r="D219" s="440"/>
      <c r="E219" s="440"/>
      <c r="F219" s="440"/>
      <c r="G219" s="440"/>
      <c r="H219" s="440"/>
      <c r="I219" s="440"/>
      <c r="J219" s="440"/>
      <c r="K219" s="593"/>
      <c r="L219" s="593"/>
      <c r="M219" s="593"/>
      <c r="N219" s="593"/>
      <c r="O219" s="593"/>
    </row>
    <row r="220" spans="1:15" x14ac:dyDescent="0.25">
      <c r="A220" s="440"/>
      <c r="B220" s="440"/>
      <c r="C220" s="440"/>
      <c r="D220" s="440"/>
      <c r="E220" s="440"/>
      <c r="F220" s="440"/>
      <c r="G220" s="440"/>
      <c r="H220" s="440"/>
      <c r="I220" s="440"/>
      <c r="J220" s="440"/>
      <c r="K220" s="593"/>
      <c r="L220" s="593"/>
      <c r="M220" s="593"/>
      <c r="N220" s="593"/>
      <c r="O220" s="593"/>
    </row>
    <row r="221" spans="1:15" x14ac:dyDescent="0.25">
      <c r="A221" s="440"/>
      <c r="B221" s="440"/>
      <c r="C221" s="440"/>
      <c r="D221" s="440"/>
      <c r="E221" s="440"/>
      <c r="F221" s="440"/>
      <c r="G221" s="440"/>
      <c r="H221" s="440"/>
      <c r="I221" s="440"/>
      <c r="J221" s="440"/>
      <c r="K221" s="593"/>
      <c r="L221" s="593"/>
      <c r="M221" s="593"/>
      <c r="N221" s="593"/>
      <c r="O221" s="593"/>
    </row>
    <row r="222" spans="1:15" x14ac:dyDescent="0.25">
      <c r="A222" s="440"/>
      <c r="B222" s="440"/>
      <c r="C222" s="440"/>
      <c r="D222" s="440"/>
      <c r="E222" s="440"/>
      <c r="F222" s="440"/>
      <c r="G222" s="440"/>
      <c r="H222" s="440"/>
      <c r="I222" s="440"/>
      <c r="J222" s="440"/>
      <c r="K222" s="593"/>
      <c r="L222" s="593"/>
      <c r="M222" s="593"/>
      <c r="N222" s="593"/>
      <c r="O222" s="593"/>
    </row>
    <row r="223" spans="1:15" x14ac:dyDescent="0.25">
      <c r="A223" s="440"/>
      <c r="B223" s="440"/>
      <c r="C223" s="440"/>
      <c r="D223" s="440"/>
      <c r="E223" s="440"/>
      <c r="F223" s="440"/>
      <c r="G223" s="440"/>
      <c r="H223" s="440"/>
      <c r="I223" s="440"/>
      <c r="J223" s="440"/>
      <c r="K223" s="593"/>
      <c r="L223" s="593"/>
      <c r="M223" s="593"/>
      <c r="N223" s="593"/>
      <c r="O223" s="593"/>
    </row>
    <row r="224" spans="1:15" x14ac:dyDescent="0.25">
      <c r="A224" s="440"/>
      <c r="B224" s="440"/>
      <c r="C224" s="440"/>
      <c r="D224" s="440"/>
      <c r="E224" s="440"/>
      <c r="F224" s="440"/>
      <c r="G224" s="440"/>
      <c r="H224" s="440"/>
      <c r="I224" s="440"/>
      <c r="J224" s="440"/>
      <c r="K224" s="593"/>
      <c r="L224" s="593"/>
      <c r="M224" s="593"/>
      <c r="N224" s="593"/>
      <c r="O224" s="593"/>
    </row>
  </sheetData>
  <mergeCells count="1">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topLeftCell="A11" workbookViewId="0">
      <selection activeCell="A27" sqref="A27"/>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81" t="s">
        <v>2</v>
      </c>
      <c r="B1" s="382" t="s">
        <v>8</v>
      </c>
      <c r="C1" s="382" t="s">
        <v>545</v>
      </c>
      <c r="D1" s="382" t="s">
        <v>34</v>
      </c>
      <c r="E1" s="383" t="s">
        <v>35</v>
      </c>
      <c r="F1" s="383" t="s">
        <v>86</v>
      </c>
      <c r="G1" s="384" t="s">
        <v>87</v>
      </c>
      <c r="H1" s="382" t="s">
        <v>546</v>
      </c>
      <c r="I1" s="385" t="s">
        <v>36</v>
      </c>
      <c r="J1" s="386" t="s">
        <v>88</v>
      </c>
      <c r="K1" s="122"/>
    </row>
    <row r="2" spans="1:11" x14ac:dyDescent="0.25">
      <c r="A2" s="138" t="s">
        <v>54</v>
      </c>
      <c r="B2" s="138" t="s">
        <v>53</v>
      </c>
      <c r="C2" s="387">
        <v>0</v>
      </c>
      <c r="D2" s="388">
        <f>M2</f>
        <v>0</v>
      </c>
      <c r="E2" s="388">
        <v>0</v>
      </c>
      <c r="F2" s="388"/>
      <c r="G2" s="387"/>
      <c r="H2" s="389">
        <v>0</v>
      </c>
      <c r="I2" s="390">
        <f t="shared" ref="I2:I9" si="0">C2+D2-E2</f>
        <v>0</v>
      </c>
      <c r="J2" s="391">
        <f t="shared" ref="J2:J10" si="1">H2-I2</f>
        <v>0</v>
      </c>
      <c r="K2" s="122"/>
    </row>
    <row r="3" spans="1:11" x14ac:dyDescent="0.25">
      <c r="A3" s="138" t="s">
        <v>105</v>
      </c>
      <c r="B3" s="138" t="s">
        <v>53</v>
      </c>
      <c r="C3" s="387">
        <v>0</v>
      </c>
      <c r="D3" s="388">
        <v>0</v>
      </c>
      <c r="E3" s="388">
        <v>0</v>
      </c>
      <c r="F3" s="388"/>
      <c r="G3" s="387"/>
      <c r="H3" s="389">
        <v>0</v>
      </c>
      <c r="I3" s="390">
        <f t="shared" si="0"/>
        <v>0</v>
      </c>
      <c r="J3" s="391"/>
      <c r="K3" s="122"/>
    </row>
    <row r="4" spans="1:11" x14ac:dyDescent="0.25">
      <c r="A4" s="138" t="s">
        <v>42</v>
      </c>
      <c r="B4" s="138" t="s">
        <v>14</v>
      </c>
      <c r="C4" s="387">
        <v>0</v>
      </c>
      <c r="D4" s="388">
        <v>0</v>
      </c>
      <c r="E4" s="388">
        <v>0</v>
      </c>
      <c r="F4" s="388"/>
      <c r="G4" s="387"/>
      <c r="H4" s="389">
        <v>0</v>
      </c>
      <c r="I4" s="390">
        <f t="shared" si="0"/>
        <v>0</v>
      </c>
      <c r="J4" s="391">
        <f t="shared" si="1"/>
        <v>0</v>
      </c>
      <c r="K4" s="122" t="s">
        <v>15</v>
      </c>
    </row>
    <row r="5" spans="1:11" x14ac:dyDescent="0.25">
      <c r="A5" s="138" t="s">
        <v>76</v>
      </c>
      <c r="B5" s="138" t="s">
        <v>44</v>
      </c>
      <c r="C5" s="387">
        <v>0</v>
      </c>
      <c r="D5" s="388">
        <f>M5</f>
        <v>0</v>
      </c>
      <c r="E5" s="388">
        <v>0</v>
      </c>
      <c r="F5" s="388"/>
      <c r="G5" s="387"/>
      <c r="H5" s="389">
        <v>0</v>
      </c>
      <c r="I5" s="390">
        <f t="shared" si="0"/>
        <v>0</v>
      </c>
      <c r="J5" s="391">
        <f t="shared" si="1"/>
        <v>0</v>
      </c>
      <c r="K5" s="122"/>
    </row>
    <row r="6" spans="1:11" x14ac:dyDescent="0.25">
      <c r="A6" s="138" t="s">
        <v>77</v>
      </c>
      <c r="B6" s="281" t="s">
        <v>44</v>
      </c>
      <c r="C6" s="387">
        <v>0</v>
      </c>
      <c r="D6" s="388">
        <f>M6</f>
        <v>0</v>
      </c>
      <c r="E6" s="388">
        <v>0</v>
      </c>
      <c r="F6" s="388"/>
      <c r="G6" s="387"/>
      <c r="H6" s="389">
        <v>0</v>
      </c>
      <c r="I6" s="390">
        <f t="shared" si="0"/>
        <v>0</v>
      </c>
      <c r="J6" s="391">
        <f t="shared" si="1"/>
        <v>0</v>
      </c>
      <c r="K6" s="122"/>
    </row>
    <row r="7" spans="1:11" x14ac:dyDescent="0.25">
      <c r="A7" s="280" t="s">
        <v>71</v>
      </c>
      <c r="B7" s="281" t="s">
        <v>44</v>
      </c>
      <c r="C7" s="387">
        <v>0</v>
      </c>
      <c r="D7" s="388">
        <f>M7</f>
        <v>0</v>
      </c>
      <c r="E7" s="388">
        <v>0</v>
      </c>
      <c r="F7" s="388"/>
      <c r="G7" s="387"/>
      <c r="H7" s="389">
        <v>0</v>
      </c>
      <c r="I7" s="390">
        <f t="shared" si="0"/>
        <v>0</v>
      </c>
      <c r="J7" s="391">
        <f t="shared" si="1"/>
        <v>0</v>
      </c>
      <c r="K7" s="122"/>
    </row>
    <row r="8" spans="1:11" x14ac:dyDescent="0.25">
      <c r="A8" s="280" t="s">
        <v>72</v>
      </c>
      <c r="B8" s="281" t="s">
        <v>44</v>
      </c>
      <c r="C8" s="387">
        <v>0</v>
      </c>
      <c r="D8" s="388">
        <f>M8</f>
        <v>0</v>
      </c>
      <c r="E8" s="388">
        <v>0</v>
      </c>
      <c r="F8" s="388"/>
      <c r="G8" s="387"/>
      <c r="H8" s="389">
        <v>0</v>
      </c>
      <c r="I8" s="390">
        <f t="shared" si="0"/>
        <v>0</v>
      </c>
      <c r="J8" s="391">
        <f t="shared" si="1"/>
        <v>0</v>
      </c>
      <c r="K8" s="122"/>
    </row>
    <row r="9" spans="1:11" x14ac:dyDescent="0.25">
      <c r="A9" s="138" t="s">
        <v>79</v>
      </c>
      <c r="B9" s="281" t="s">
        <v>14</v>
      </c>
      <c r="C9" s="387">
        <v>0</v>
      </c>
      <c r="D9" s="388">
        <v>0</v>
      </c>
      <c r="E9" s="388">
        <v>0</v>
      </c>
      <c r="F9" s="388"/>
      <c r="G9" s="387"/>
      <c r="H9" s="389">
        <v>0</v>
      </c>
      <c r="I9" s="390">
        <f t="shared" si="0"/>
        <v>0</v>
      </c>
      <c r="J9" s="391">
        <f t="shared" si="1"/>
        <v>0</v>
      </c>
      <c r="K9" s="122"/>
    </row>
    <row r="10" spans="1:11" x14ac:dyDescent="0.25">
      <c r="A10" s="138" t="s">
        <v>78</v>
      </c>
      <c r="B10" s="281"/>
      <c r="C10" s="387">
        <v>0</v>
      </c>
      <c r="D10" s="388">
        <v>0</v>
      </c>
      <c r="E10" s="388">
        <v>0</v>
      </c>
      <c r="F10" s="388"/>
      <c r="G10" s="387"/>
      <c r="H10" s="389">
        <v>0</v>
      </c>
      <c r="I10" s="390">
        <v>0</v>
      </c>
      <c r="J10" s="391">
        <f t="shared" si="1"/>
        <v>0</v>
      </c>
      <c r="K10" s="122"/>
    </row>
    <row r="11" spans="1:11" x14ac:dyDescent="0.25">
      <c r="A11" s="392"/>
      <c r="B11" s="393"/>
      <c r="C11" s="394"/>
      <c r="D11" s="394"/>
      <c r="E11" s="395"/>
      <c r="F11" s="395"/>
      <c r="G11" s="394"/>
      <c r="H11" s="394"/>
      <c r="I11" s="396"/>
      <c r="J11" s="391"/>
      <c r="K11" s="123"/>
    </row>
    <row r="12" spans="1:11" x14ac:dyDescent="0.25">
      <c r="A12" s="397" t="s">
        <v>89</v>
      </c>
      <c r="B12" s="398"/>
      <c r="C12" s="399">
        <f>SUM(C2:C11)</f>
        <v>0</v>
      </c>
      <c r="D12" s="399">
        <f>SUM(D2:D11)</f>
        <v>0</v>
      </c>
      <c r="E12" s="399">
        <f>SUM(E2:E11)</f>
        <v>0</v>
      </c>
      <c r="F12" s="398"/>
      <c r="G12" s="400"/>
      <c r="H12" s="401">
        <f>SUM(H2:H11)</f>
        <v>0</v>
      </c>
      <c r="I12" s="402">
        <f>SUM(I2:I11)</f>
        <v>0</v>
      </c>
      <c r="J12" s="403">
        <f>H12-I12</f>
        <v>0</v>
      </c>
      <c r="K12" s="122"/>
    </row>
    <row r="13" spans="1:11" x14ac:dyDescent="0.25">
      <c r="A13" s="404"/>
      <c r="B13" s="405"/>
      <c r="C13" s="406"/>
      <c r="D13" s="407"/>
      <c r="E13" s="407"/>
      <c r="F13" s="407"/>
      <c r="G13" s="407"/>
      <c r="H13" s="406"/>
      <c r="I13" s="408"/>
      <c r="J13" s="391"/>
      <c r="K13" s="122"/>
    </row>
    <row r="14" spans="1:11" x14ac:dyDescent="0.25">
      <c r="A14" s="409" t="s">
        <v>94</v>
      </c>
      <c r="B14" s="410"/>
      <c r="C14" s="411">
        <f>'Bank reconciliation USD'!D19</f>
        <v>9854.27</v>
      </c>
      <c r="D14" s="411">
        <f>'Bank reconciliation USD'!D20</f>
        <v>0</v>
      </c>
      <c r="E14" s="411">
        <f>GETPIVOTDATA("Sum of Spent in $",'Personal Costs'!$A$3,"Name","Bank USD")</f>
        <v>58.82</v>
      </c>
      <c r="F14" s="411"/>
      <c r="G14" s="411">
        <f>'Bank reconciliation USD'!E20</f>
        <v>7950</v>
      </c>
      <c r="H14" s="411">
        <f>'Bank reconciliation USD'!D25</f>
        <v>1845.4500000000007</v>
      </c>
      <c r="I14" s="412">
        <f>C14+D14-E14+F14-G14</f>
        <v>1845.4500000000007</v>
      </c>
      <c r="J14" s="391">
        <f>H14-I14</f>
        <v>0</v>
      </c>
      <c r="K14" s="122"/>
    </row>
    <row r="15" spans="1:11" x14ac:dyDescent="0.25">
      <c r="A15" s="413" t="s">
        <v>91</v>
      </c>
      <c r="B15" s="414"/>
      <c r="C15" s="414">
        <f t="shared" ref="C15:I15" si="2">SUM(C14:C14)</f>
        <v>9854.27</v>
      </c>
      <c r="D15" s="414">
        <f t="shared" si="2"/>
        <v>0</v>
      </c>
      <c r="E15" s="414">
        <f t="shared" si="2"/>
        <v>58.82</v>
      </c>
      <c r="F15" s="414">
        <f t="shared" si="2"/>
        <v>0</v>
      </c>
      <c r="G15" s="414">
        <f t="shared" si="2"/>
        <v>7950</v>
      </c>
      <c r="H15" s="414">
        <f t="shared" si="2"/>
        <v>1845.4500000000007</v>
      </c>
      <c r="I15" s="415">
        <f t="shared" si="2"/>
        <v>1845.4500000000007</v>
      </c>
      <c r="J15" s="416">
        <f t="shared" ref="J15:J20" si="3">H15-I15</f>
        <v>0</v>
      </c>
      <c r="K15" s="122"/>
    </row>
    <row r="16" spans="1:11" x14ac:dyDescent="0.25">
      <c r="A16" s="417" t="s">
        <v>92</v>
      </c>
      <c r="B16" s="418"/>
      <c r="C16" s="418"/>
      <c r="D16" s="418"/>
      <c r="E16" s="418"/>
      <c r="F16" s="418">
        <f>F15+F20</f>
        <v>0</v>
      </c>
      <c r="G16" s="418">
        <f>G15</f>
        <v>7950</v>
      </c>
      <c r="H16" s="418"/>
      <c r="I16" s="419"/>
      <c r="J16" s="420"/>
      <c r="K16" s="122"/>
    </row>
    <row r="17" spans="1:11" ht="15.75" thickBot="1" x14ac:dyDescent="0.3">
      <c r="A17" s="421"/>
      <c r="B17" s="422"/>
      <c r="C17" s="422"/>
      <c r="D17" s="422"/>
      <c r="E17" s="422"/>
      <c r="F17" s="422"/>
      <c r="G17" s="422"/>
      <c r="H17" s="422"/>
      <c r="I17" s="423"/>
      <c r="J17" s="391"/>
      <c r="K17" s="122"/>
    </row>
    <row r="18" spans="1:11" ht="15.75" thickBot="1" x14ac:dyDescent="0.3">
      <c r="A18" s="424" t="s">
        <v>93</v>
      </c>
      <c r="B18" s="425"/>
      <c r="C18" s="425"/>
      <c r="D18" s="425"/>
      <c r="E18" s="425">
        <f>E12+E15</f>
        <v>58.82</v>
      </c>
      <c r="F18" s="425"/>
      <c r="G18" s="425"/>
      <c r="H18" s="425"/>
      <c r="I18" s="426"/>
      <c r="J18" s="427"/>
      <c r="K18" s="122"/>
    </row>
    <row r="19" spans="1:11" ht="15.75" thickBot="1" x14ac:dyDescent="0.3">
      <c r="A19" s="428"/>
      <c r="B19" s="429"/>
      <c r="C19" s="429"/>
      <c r="D19" s="429"/>
      <c r="E19" s="429"/>
      <c r="F19" s="429"/>
      <c r="G19" s="429"/>
      <c r="H19" s="429"/>
      <c r="I19" s="430"/>
      <c r="J19" s="391"/>
      <c r="K19" s="122"/>
    </row>
    <row r="20" spans="1:11" ht="15.75" x14ac:dyDescent="0.25">
      <c r="A20" s="431" t="s">
        <v>37</v>
      </c>
      <c r="B20" s="432"/>
      <c r="C20" s="433">
        <f>'USD-cash box Nov.'!G4</f>
        <v>5</v>
      </c>
      <c r="D20" s="434">
        <v>0</v>
      </c>
      <c r="E20" s="434">
        <v>0</v>
      </c>
      <c r="F20" s="434">
        <v>0</v>
      </c>
      <c r="G20" s="434">
        <v>0</v>
      </c>
      <c r="H20" s="434">
        <f>'USD-cash box Nov.'!G5</f>
        <v>5</v>
      </c>
      <c r="I20" s="435">
        <f>C20+D20-E20+F20-G20</f>
        <v>5</v>
      </c>
      <c r="J20" s="391">
        <f t="shared" si="3"/>
        <v>0</v>
      </c>
      <c r="K20" s="374"/>
    </row>
    <row r="21" spans="1:11" ht="15" customHeight="1" thickBot="1" x14ac:dyDescent="0.3">
      <c r="A21" s="436"/>
      <c r="B21" s="437"/>
      <c r="C21" s="437"/>
      <c r="D21" s="437"/>
      <c r="E21" s="437"/>
      <c r="F21" s="437"/>
      <c r="G21" s="437"/>
      <c r="H21" s="437"/>
      <c r="I21" s="437"/>
      <c r="J21" s="438"/>
      <c r="K21" s="377" t="s">
        <v>84</v>
      </c>
    </row>
    <row r="22" spans="1:11" ht="16.5" thickBot="1" x14ac:dyDescent="0.3">
      <c r="A22" s="372"/>
      <c r="B22" s="373"/>
      <c r="C22" s="373"/>
      <c r="D22" s="911" t="s">
        <v>38</v>
      </c>
      <c r="E22" s="911"/>
      <c r="F22" s="373"/>
      <c r="G22" s="373"/>
      <c r="H22" s="373"/>
      <c r="I22" s="373"/>
      <c r="J22" s="374"/>
      <c r="K22" s="380">
        <f>I22-J22</f>
        <v>0</v>
      </c>
    </row>
    <row r="23" spans="1:11" ht="47.25" x14ac:dyDescent="0.25">
      <c r="A23" s="375"/>
      <c r="B23" s="376"/>
      <c r="C23" s="376" t="s">
        <v>569</v>
      </c>
      <c r="D23" s="376" t="s">
        <v>102</v>
      </c>
      <c r="E23" s="376" t="s">
        <v>103</v>
      </c>
      <c r="F23" s="376"/>
      <c r="G23" s="376"/>
      <c r="H23" s="376" t="s">
        <v>570</v>
      </c>
      <c r="I23" s="376" t="s">
        <v>83</v>
      </c>
      <c r="J23" s="377" t="s">
        <v>84</v>
      </c>
      <c r="K23" s="122"/>
    </row>
    <row r="24" spans="1:11" ht="31.5" x14ac:dyDescent="0.25">
      <c r="A24" s="635" t="s">
        <v>85</v>
      </c>
      <c r="B24" s="636"/>
      <c r="C24" s="636">
        <f>C20+C15+C12</f>
        <v>9859.27</v>
      </c>
      <c r="D24" s="636">
        <f>D15</f>
        <v>0</v>
      </c>
      <c r="E24" s="636">
        <f>E18</f>
        <v>58.82</v>
      </c>
      <c r="F24" s="636"/>
      <c r="G24" s="636">
        <f>G14</f>
        <v>7950</v>
      </c>
      <c r="H24" s="636">
        <f>H20+H15+H12</f>
        <v>1850.4500000000007</v>
      </c>
      <c r="I24" s="636">
        <f>C24+D24-E24-G24</f>
        <v>1850.4500000000007</v>
      </c>
      <c r="J24" s="637">
        <f>H24-I24</f>
        <v>0</v>
      </c>
      <c r="K24" s="122"/>
    </row>
    <row r="25" spans="1:11" x14ac:dyDescent="0.25">
      <c r="A25" s="638"/>
      <c r="B25" s="638"/>
      <c r="C25" s="638"/>
      <c r="D25" s="638"/>
      <c r="E25" s="638"/>
      <c r="F25" s="638"/>
      <c r="G25" s="638"/>
      <c r="H25" s="638"/>
      <c r="I25" s="639"/>
      <c r="J25" s="142"/>
    </row>
    <row r="26" spans="1:11" x14ac:dyDescent="0.25">
      <c r="A26" s="638"/>
      <c r="B26" s="638"/>
      <c r="C26" s="638"/>
      <c r="D26" s="638"/>
      <c r="E26" s="638"/>
      <c r="F26" s="638"/>
      <c r="G26" s="640"/>
      <c r="H26" s="640"/>
      <c r="I26" s="639"/>
      <c r="J26" s="142"/>
    </row>
    <row r="27" spans="1:11" x14ac:dyDescent="0.25">
      <c r="A27" s="640"/>
      <c r="B27" s="640"/>
      <c r="C27" s="638"/>
      <c r="D27" s="640"/>
      <c r="E27" s="640"/>
      <c r="F27" s="638"/>
      <c r="G27" s="638"/>
      <c r="H27" s="638"/>
      <c r="I27" s="639"/>
      <c r="J27" s="142"/>
    </row>
    <row r="28" spans="1:11" x14ac:dyDescent="0.25">
      <c r="A28" s="638"/>
      <c r="B28" s="638"/>
      <c r="C28" s="640"/>
      <c r="D28" s="638"/>
      <c r="E28" s="638"/>
      <c r="F28" s="640"/>
      <c r="G28" s="641"/>
      <c r="H28" s="641"/>
      <c r="I28" s="639"/>
      <c r="J28" s="142"/>
    </row>
    <row r="29" spans="1:11" x14ac:dyDescent="0.25">
      <c r="A29" s="641"/>
      <c r="B29" s="641"/>
      <c r="C29" s="641"/>
      <c r="D29" s="641"/>
      <c r="E29" s="641"/>
      <c r="F29" s="641"/>
      <c r="G29" s="641"/>
      <c r="H29" s="641"/>
      <c r="I29" s="642"/>
      <c r="J29" s="142"/>
    </row>
    <row r="30" spans="1:11" x14ac:dyDescent="0.25">
      <c r="A30" s="641"/>
      <c r="B30" s="641"/>
      <c r="C30" s="641"/>
      <c r="D30" s="643"/>
      <c r="E30" s="643"/>
      <c r="F30" s="644"/>
      <c r="G30" s="641"/>
      <c r="H30" s="641"/>
      <c r="I30" s="642"/>
      <c r="J30" s="142"/>
    </row>
    <row r="31" spans="1:11" x14ac:dyDescent="0.25">
      <c r="A31" s="641"/>
      <c r="B31" s="641"/>
      <c r="C31" s="641"/>
      <c r="D31" s="643"/>
      <c r="E31" s="643"/>
      <c r="F31" s="644"/>
      <c r="G31" s="641"/>
      <c r="H31" s="641"/>
      <c r="I31" s="642"/>
      <c r="J31" s="142"/>
    </row>
    <row r="32" spans="1:11" x14ac:dyDescent="0.25">
      <c r="A32" s="641"/>
      <c r="B32" s="641"/>
      <c r="C32" s="641"/>
      <c r="D32" s="643"/>
      <c r="E32" s="643"/>
      <c r="F32" s="644"/>
      <c r="G32" s="641"/>
      <c r="H32" s="641"/>
      <c r="I32" s="642"/>
      <c r="J32" s="142"/>
    </row>
    <row r="33" spans="1:10" x14ac:dyDescent="0.25">
      <c r="A33" s="645"/>
      <c r="B33" s="645"/>
      <c r="C33" s="645"/>
      <c r="D33" s="645"/>
      <c r="E33" s="645"/>
      <c r="F33" s="645"/>
      <c r="G33" s="645"/>
      <c r="H33" s="645"/>
      <c r="I33" s="142"/>
      <c r="J33" s="142"/>
    </row>
    <row r="34" spans="1:10" x14ac:dyDescent="0.25">
      <c r="A34" s="142"/>
      <c r="B34" s="142"/>
      <c r="C34" s="142"/>
      <c r="D34" s="142"/>
      <c r="E34" s="142"/>
      <c r="F34" s="142"/>
      <c r="G34" s="142"/>
      <c r="H34" s="142"/>
      <c r="I34" s="142"/>
      <c r="J34" s="142"/>
    </row>
    <row r="35" spans="1:10" x14ac:dyDescent="0.25">
      <c r="A35" s="142"/>
      <c r="B35" s="142"/>
      <c r="C35" s="142"/>
      <c r="D35" s="142"/>
      <c r="E35" s="142"/>
      <c r="F35" s="142"/>
      <c r="G35" s="142"/>
      <c r="H35" s="142"/>
      <c r="I35" s="142"/>
      <c r="J35" s="142"/>
    </row>
    <row r="36" spans="1:10" x14ac:dyDescent="0.25">
      <c r="A36" s="142"/>
      <c r="B36" s="142"/>
      <c r="C36" s="142"/>
      <c r="D36" s="142"/>
      <c r="E36" s="142"/>
      <c r="F36" s="142"/>
      <c r="G36" s="142"/>
      <c r="H36" s="142"/>
      <c r="I36" s="142"/>
      <c r="J36" s="142"/>
    </row>
    <row r="37" spans="1:10" x14ac:dyDescent="0.25">
      <c r="A37" s="142"/>
      <c r="B37" s="142"/>
      <c r="C37" s="142"/>
      <c r="D37" s="142"/>
      <c r="E37" s="142"/>
      <c r="F37" s="142"/>
      <c r="G37" s="142"/>
      <c r="H37" s="142"/>
      <c r="I37" s="142"/>
      <c r="J37" s="142"/>
    </row>
  </sheetData>
  <mergeCells count="1">
    <mergeCell ref="D22:E2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0"/>
  <sheetViews>
    <sheetView topLeftCell="A19" zoomScale="125" workbookViewId="0">
      <selection activeCell="A26" sqref="A26"/>
    </sheetView>
  </sheetViews>
  <sheetFormatPr defaultColWidth="16" defaultRowHeight="12.75" x14ac:dyDescent="0.2"/>
  <cols>
    <col min="1" max="1" width="10.85546875" style="3" customWidth="1"/>
    <col min="2" max="2" width="4.14062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16"/>
      <c r="B1" s="916"/>
      <c r="C1" s="916"/>
      <c r="D1" s="916"/>
      <c r="E1" s="916"/>
      <c r="F1" s="916"/>
      <c r="G1" s="916"/>
      <c r="H1" s="916"/>
      <c r="I1" s="916"/>
      <c r="J1" s="916"/>
      <c r="K1" s="916"/>
    </row>
    <row r="2" spans="1:11" x14ac:dyDescent="0.2">
      <c r="A2" s="647"/>
      <c r="B2" s="647"/>
      <c r="C2" s="647"/>
      <c r="D2" s="647"/>
      <c r="E2" s="647"/>
      <c r="F2" s="647"/>
      <c r="G2" s="647"/>
      <c r="H2" s="647"/>
      <c r="I2" s="647"/>
      <c r="J2" s="647"/>
      <c r="K2" s="647"/>
    </row>
    <row r="3" spans="1:11" x14ac:dyDescent="0.2">
      <c r="A3" s="648" t="s">
        <v>16</v>
      </c>
      <c r="B3" s="649"/>
      <c r="C3" s="649"/>
      <c r="D3" s="649"/>
      <c r="E3" s="649"/>
      <c r="F3" s="649"/>
      <c r="G3" s="649"/>
      <c r="H3" s="649"/>
      <c r="I3" s="649"/>
      <c r="J3" s="649"/>
      <c r="K3" s="649"/>
    </row>
    <row r="4" spans="1:11" x14ac:dyDescent="0.2">
      <c r="A4" s="650" t="s">
        <v>19</v>
      </c>
      <c r="B4" s="650"/>
      <c r="C4" s="650" t="s">
        <v>18</v>
      </c>
      <c r="D4" s="651"/>
      <c r="E4" s="650"/>
      <c r="F4" s="650"/>
      <c r="G4" s="650"/>
      <c r="H4" s="650"/>
      <c r="I4" s="649"/>
      <c r="J4" s="649"/>
      <c r="K4" s="649"/>
    </row>
    <row r="5" spans="1:11" x14ac:dyDescent="0.2">
      <c r="A5" s="650" t="s">
        <v>101</v>
      </c>
      <c r="B5" s="650"/>
      <c r="C5" s="650" t="s">
        <v>246</v>
      </c>
      <c r="D5" s="650"/>
      <c r="E5" s="650"/>
      <c r="F5" s="650"/>
      <c r="G5" s="650"/>
      <c r="H5" s="650"/>
      <c r="I5" s="649"/>
      <c r="J5" s="649"/>
      <c r="K5" s="649"/>
    </row>
    <row r="6" spans="1:11" x14ac:dyDescent="0.2">
      <c r="A6" s="652"/>
      <c r="B6" s="650"/>
      <c r="C6" s="650"/>
      <c r="D6" s="650"/>
      <c r="E6" s="650"/>
      <c r="F6" s="650"/>
      <c r="G6" s="650"/>
      <c r="H6" s="650"/>
      <c r="I6" s="917" t="s">
        <v>20</v>
      </c>
      <c r="J6" s="918"/>
      <c r="K6" s="919"/>
    </row>
    <row r="7" spans="1:11" x14ac:dyDescent="0.2">
      <c r="A7" s="652"/>
      <c r="B7" s="650"/>
      <c r="C7" s="650"/>
      <c r="D7" s="650"/>
      <c r="E7" s="650"/>
      <c r="F7" s="650"/>
      <c r="G7" s="650"/>
      <c r="H7" s="650"/>
      <c r="I7" s="653" t="s">
        <v>21</v>
      </c>
      <c r="J7" s="920" t="s">
        <v>31</v>
      </c>
      <c r="K7" s="921"/>
    </row>
    <row r="8" spans="1:11" ht="12.75" customHeight="1" x14ac:dyDescent="0.2">
      <c r="A8" s="650"/>
      <c r="B8" s="650"/>
      <c r="C8" s="650"/>
      <c r="D8" s="650"/>
      <c r="E8" s="650"/>
      <c r="F8" s="650"/>
      <c r="G8" s="650"/>
      <c r="H8" s="649"/>
      <c r="I8" s="653" t="s">
        <v>22</v>
      </c>
      <c r="J8" s="922" t="s">
        <v>47</v>
      </c>
      <c r="K8" s="923"/>
    </row>
    <row r="9" spans="1:11" ht="12.75" customHeight="1" x14ac:dyDescent="0.2">
      <c r="A9" s="915" t="s">
        <v>23</v>
      </c>
      <c r="B9" s="915"/>
      <c r="C9" s="915"/>
      <c r="D9" s="915"/>
      <c r="E9" s="915"/>
      <c r="F9" s="915"/>
      <c r="G9" s="915"/>
      <c r="H9" s="915"/>
      <c r="I9" s="654" t="s">
        <v>24</v>
      </c>
      <c r="J9" s="924" t="s">
        <v>33</v>
      </c>
      <c r="K9" s="925"/>
    </row>
    <row r="10" spans="1:11" ht="15.75" customHeight="1" thickBot="1" x14ac:dyDescent="0.25">
      <c r="A10" s="915" t="s">
        <v>30</v>
      </c>
      <c r="B10" s="915"/>
      <c r="C10" s="915"/>
      <c r="D10" s="915"/>
      <c r="E10" s="915"/>
      <c r="F10" s="655"/>
      <c r="G10" s="656"/>
      <c r="H10" s="650"/>
      <c r="I10" s="649"/>
      <c r="J10" s="649"/>
      <c r="K10" s="649"/>
    </row>
    <row r="11" spans="1:11" ht="12.75" customHeight="1" x14ac:dyDescent="0.2">
      <c r="A11" s="912" t="s">
        <v>25</v>
      </c>
      <c r="B11" s="913"/>
      <c r="C11" s="913"/>
      <c r="D11" s="913"/>
      <c r="E11" s="914"/>
      <c r="F11" s="655"/>
      <c r="G11" s="912" t="s">
        <v>20</v>
      </c>
      <c r="H11" s="913"/>
      <c r="I11" s="913"/>
      <c r="J11" s="913"/>
      <c r="K11" s="914"/>
    </row>
    <row r="12" spans="1:11" x14ac:dyDescent="0.2">
      <c r="A12" s="657"/>
      <c r="B12" s="658"/>
      <c r="C12" s="658"/>
      <c r="D12" s="658"/>
      <c r="E12" s="659"/>
      <c r="F12" s="649"/>
      <c r="G12" s="657"/>
      <c r="H12" s="658" t="s">
        <v>15</v>
      </c>
      <c r="I12" s="658" t="s">
        <v>15</v>
      </c>
      <c r="J12" s="658" t="s">
        <v>15</v>
      </c>
      <c r="K12" s="659" t="s">
        <v>15</v>
      </c>
    </row>
    <row r="13" spans="1:11" s="12" customFormat="1" x14ac:dyDescent="0.2">
      <c r="A13" s="660" t="s">
        <v>0</v>
      </c>
      <c r="B13" s="661" t="s">
        <v>26</v>
      </c>
      <c r="C13" s="661" t="s">
        <v>27</v>
      </c>
      <c r="D13" s="661" t="s">
        <v>28</v>
      </c>
      <c r="E13" s="662" t="s">
        <v>29</v>
      </c>
      <c r="F13" s="663"/>
      <c r="G13" s="660" t="s">
        <v>0</v>
      </c>
      <c r="H13" s="661" t="s">
        <v>26</v>
      </c>
      <c r="I13" s="661" t="s">
        <v>27</v>
      </c>
      <c r="J13" s="661" t="s">
        <v>28</v>
      </c>
      <c r="K13" s="662" t="s">
        <v>29</v>
      </c>
    </row>
    <row r="14" spans="1:11" ht="12.75" customHeight="1" x14ac:dyDescent="0.2">
      <c r="A14" s="708">
        <v>44136</v>
      </c>
      <c r="B14" s="709"/>
      <c r="C14" s="18" t="s">
        <v>48</v>
      </c>
      <c r="D14" s="710">
        <v>11545925</v>
      </c>
      <c r="E14" s="711"/>
      <c r="F14" s="649"/>
      <c r="G14" s="708">
        <v>44136</v>
      </c>
      <c r="H14" s="709"/>
      <c r="I14" s="18" t="s">
        <v>48</v>
      </c>
      <c r="J14" s="710"/>
      <c r="K14" s="820">
        <v>11545925</v>
      </c>
    </row>
    <row r="15" spans="1:11" ht="15" x14ac:dyDescent="0.2">
      <c r="A15" s="135">
        <v>44138</v>
      </c>
      <c r="B15" s="712">
        <v>1</v>
      </c>
      <c r="C15" s="126" t="s">
        <v>435</v>
      </c>
      <c r="D15" s="713"/>
      <c r="E15" s="714">
        <v>1848000</v>
      </c>
      <c r="F15" s="664"/>
      <c r="G15" s="135">
        <v>44138</v>
      </c>
      <c r="H15" s="712">
        <v>1</v>
      </c>
      <c r="I15" s="126" t="s">
        <v>248</v>
      </c>
      <c r="J15" s="713">
        <v>1848000</v>
      </c>
      <c r="K15" s="714"/>
    </row>
    <row r="16" spans="1:11" ht="15" x14ac:dyDescent="0.2">
      <c r="A16" s="135">
        <v>44138</v>
      </c>
      <c r="B16" s="715">
        <v>2</v>
      </c>
      <c r="C16" s="126" t="s">
        <v>249</v>
      </c>
      <c r="D16" s="713"/>
      <c r="E16" s="714">
        <v>5000</v>
      </c>
      <c r="F16" s="664"/>
      <c r="G16" s="135">
        <v>44138</v>
      </c>
      <c r="H16" s="715">
        <v>2</v>
      </c>
      <c r="I16" s="126" t="s">
        <v>249</v>
      </c>
      <c r="J16" s="713">
        <v>5000</v>
      </c>
      <c r="K16" s="714"/>
    </row>
    <row r="17" spans="1:11" ht="12" customHeight="1" x14ac:dyDescent="0.2">
      <c r="A17" s="135">
        <v>44145</v>
      </c>
      <c r="B17" s="715">
        <v>3</v>
      </c>
      <c r="C17" s="126" t="s">
        <v>250</v>
      </c>
      <c r="D17" s="716">
        <v>29216250</v>
      </c>
      <c r="E17" s="19"/>
      <c r="F17" s="664">
        <v>3675</v>
      </c>
      <c r="G17" s="135">
        <v>44145</v>
      </c>
      <c r="H17" s="715">
        <v>3</v>
      </c>
      <c r="I17" s="126" t="s">
        <v>250</v>
      </c>
      <c r="J17" s="716"/>
      <c r="K17" s="19">
        <v>29216250</v>
      </c>
    </row>
    <row r="18" spans="1:11" ht="13.5" customHeight="1" x14ac:dyDescent="0.2">
      <c r="A18" s="135">
        <v>44145</v>
      </c>
      <c r="B18" s="712">
        <v>4</v>
      </c>
      <c r="C18" s="126" t="s">
        <v>436</v>
      </c>
      <c r="D18" s="716"/>
      <c r="E18" s="19">
        <v>400000</v>
      </c>
      <c r="F18" s="664"/>
      <c r="G18" s="135">
        <v>44145</v>
      </c>
      <c r="H18" s="712">
        <v>4</v>
      </c>
      <c r="I18" s="126" t="s">
        <v>248</v>
      </c>
      <c r="J18" s="716">
        <v>400000</v>
      </c>
      <c r="K18" s="19"/>
    </row>
    <row r="19" spans="1:11" ht="13.5" customHeight="1" x14ac:dyDescent="0.2">
      <c r="A19" s="135">
        <v>44145</v>
      </c>
      <c r="B19" s="715">
        <v>5</v>
      </c>
      <c r="C19" s="126" t="s">
        <v>249</v>
      </c>
      <c r="D19" s="716"/>
      <c r="E19" s="19">
        <v>5000</v>
      </c>
      <c r="F19" s="664"/>
      <c r="G19" s="135">
        <v>44145</v>
      </c>
      <c r="H19" s="715">
        <v>5</v>
      </c>
      <c r="I19" s="126" t="s">
        <v>249</v>
      </c>
      <c r="J19" s="716">
        <v>5000</v>
      </c>
      <c r="K19" s="19"/>
    </row>
    <row r="20" spans="1:11" ht="12" customHeight="1" x14ac:dyDescent="0.2">
      <c r="A20" s="135">
        <v>44146</v>
      </c>
      <c r="B20" s="715">
        <v>6</v>
      </c>
      <c r="C20" s="126" t="s">
        <v>437</v>
      </c>
      <c r="D20" s="716"/>
      <c r="E20" s="19">
        <v>7510000</v>
      </c>
      <c r="F20" s="664"/>
      <c r="G20" s="135">
        <v>44146</v>
      </c>
      <c r="H20" s="715">
        <v>6</v>
      </c>
      <c r="I20" s="126" t="s">
        <v>293</v>
      </c>
      <c r="J20" s="716">
        <v>7510000</v>
      </c>
      <c r="K20" s="19"/>
    </row>
    <row r="21" spans="1:11" ht="15" x14ac:dyDescent="0.2">
      <c r="A21" s="135">
        <v>44146</v>
      </c>
      <c r="B21" s="712">
        <v>7</v>
      </c>
      <c r="C21" s="126" t="s">
        <v>249</v>
      </c>
      <c r="D21" s="716"/>
      <c r="E21" s="19">
        <v>2600</v>
      </c>
      <c r="F21" s="664"/>
      <c r="G21" s="135">
        <v>44146</v>
      </c>
      <c r="H21" s="712">
        <v>7</v>
      </c>
      <c r="I21" s="126" t="s">
        <v>249</v>
      </c>
      <c r="J21" s="716">
        <v>2600</v>
      </c>
      <c r="K21" s="19"/>
    </row>
    <row r="22" spans="1:11" ht="15" x14ac:dyDescent="0.2">
      <c r="A22" s="135">
        <v>44147</v>
      </c>
      <c r="B22" s="715">
        <v>8</v>
      </c>
      <c r="C22" s="126" t="s">
        <v>438</v>
      </c>
      <c r="D22" s="716"/>
      <c r="E22" s="19">
        <v>916410</v>
      </c>
      <c r="F22" s="664"/>
      <c r="G22" s="135">
        <v>44147</v>
      </c>
      <c r="H22" s="715">
        <v>8</v>
      </c>
      <c r="I22" s="126" t="s">
        <v>294</v>
      </c>
      <c r="J22" s="716">
        <v>916410</v>
      </c>
      <c r="K22" s="19"/>
    </row>
    <row r="23" spans="1:11" ht="15" x14ac:dyDescent="0.2">
      <c r="A23" s="135">
        <v>44147</v>
      </c>
      <c r="B23" s="715">
        <v>9</v>
      </c>
      <c r="C23" s="126" t="s">
        <v>548</v>
      </c>
      <c r="D23" s="716"/>
      <c r="E23" s="19">
        <v>1636820</v>
      </c>
      <c r="F23" s="664"/>
      <c r="G23" s="135">
        <v>44147</v>
      </c>
      <c r="H23" s="715">
        <v>9</v>
      </c>
      <c r="I23" s="126" t="s">
        <v>295</v>
      </c>
      <c r="J23" s="716">
        <v>1636820</v>
      </c>
      <c r="K23" s="19"/>
    </row>
    <row r="24" spans="1:11" ht="15" x14ac:dyDescent="0.2">
      <c r="A24" s="135">
        <v>44147</v>
      </c>
      <c r="B24" s="712">
        <v>10</v>
      </c>
      <c r="C24" s="126" t="s">
        <v>547</v>
      </c>
      <c r="D24" s="716"/>
      <c r="E24" s="19">
        <v>2300</v>
      </c>
      <c r="F24" s="664"/>
      <c r="G24" s="135">
        <v>44147</v>
      </c>
      <c r="H24" s="712">
        <v>10</v>
      </c>
      <c r="I24" s="126" t="s">
        <v>249</v>
      </c>
      <c r="J24" s="716">
        <v>2300</v>
      </c>
      <c r="K24" s="19"/>
    </row>
    <row r="25" spans="1:11" ht="15" x14ac:dyDescent="0.2">
      <c r="A25" s="135">
        <v>44152</v>
      </c>
      <c r="B25" s="715">
        <v>11</v>
      </c>
      <c r="C25" s="126" t="s">
        <v>375</v>
      </c>
      <c r="D25" s="716"/>
      <c r="E25" s="19">
        <v>1234000</v>
      </c>
      <c r="F25" s="664"/>
      <c r="G25" s="135">
        <v>44152</v>
      </c>
      <c r="H25" s="715">
        <v>11</v>
      </c>
      <c r="I25" s="126" t="s">
        <v>375</v>
      </c>
      <c r="J25" s="716">
        <v>1234000</v>
      </c>
      <c r="K25" s="19"/>
    </row>
    <row r="26" spans="1:11" ht="15" x14ac:dyDescent="0.2">
      <c r="A26" s="135">
        <v>44152</v>
      </c>
      <c r="B26" s="715">
        <v>12</v>
      </c>
      <c r="C26" s="126" t="s">
        <v>249</v>
      </c>
      <c r="D26" s="716"/>
      <c r="E26" s="19">
        <v>5000</v>
      </c>
      <c r="F26" s="664"/>
      <c r="G26" s="135">
        <v>44152</v>
      </c>
      <c r="H26" s="715">
        <v>12</v>
      </c>
      <c r="I26" s="126" t="s">
        <v>249</v>
      </c>
      <c r="J26" s="716">
        <v>5000</v>
      </c>
      <c r="K26" s="19"/>
    </row>
    <row r="27" spans="1:11" ht="15" x14ac:dyDescent="0.2">
      <c r="A27" s="135">
        <v>44158</v>
      </c>
      <c r="B27" s="712">
        <v>13</v>
      </c>
      <c r="C27" s="126" t="s">
        <v>433</v>
      </c>
      <c r="D27" s="716"/>
      <c r="E27" s="19">
        <v>2000000</v>
      </c>
      <c r="F27" s="664"/>
      <c r="G27" s="135">
        <v>44158</v>
      </c>
      <c r="H27" s="712">
        <v>13</v>
      </c>
      <c r="I27" s="126" t="s">
        <v>407</v>
      </c>
      <c r="J27" s="716">
        <v>2000000</v>
      </c>
      <c r="K27" s="19"/>
    </row>
    <row r="28" spans="1:11" ht="15" x14ac:dyDescent="0.2">
      <c r="A28" s="135">
        <v>44158</v>
      </c>
      <c r="B28" s="715">
        <v>14</v>
      </c>
      <c r="C28" s="126" t="s">
        <v>249</v>
      </c>
      <c r="D28" s="716"/>
      <c r="E28" s="19">
        <v>2600</v>
      </c>
      <c r="F28" s="664"/>
      <c r="G28" s="135">
        <v>44158</v>
      </c>
      <c r="H28" s="715">
        <v>14</v>
      </c>
      <c r="I28" s="126" t="s">
        <v>249</v>
      </c>
      <c r="J28" s="716">
        <v>2600</v>
      </c>
      <c r="K28" s="19"/>
    </row>
    <row r="29" spans="1:11" ht="15" x14ac:dyDescent="0.2">
      <c r="A29" s="135">
        <v>44159</v>
      </c>
      <c r="B29" s="715">
        <v>15</v>
      </c>
      <c r="C29" s="126" t="s">
        <v>434</v>
      </c>
      <c r="D29" s="716"/>
      <c r="E29" s="19">
        <v>2378900</v>
      </c>
      <c r="F29" s="664"/>
      <c r="G29" s="135">
        <v>44159</v>
      </c>
      <c r="H29" s="715">
        <v>15</v>
      </c>
      <c r="I29" s="126" t="s">
        <v>434</v>
      </c>
      <c r="J29" s="716">
        <v>2378900</v>
      </c>
      <c r="K29" s="19"/>
    </row>
    <row r="30" spans="1:11" ht="15" x14ac:dyDescent="0.2">
      <c r="A30" s="135">
        <v>44159</v>
      </c>
      <c r="B30" s="712">
        <v>16</v>
      </c>
      <c r="C30" s="126" t="s">
        <v>249</v>
      </c>
      <c r="D30" s="716"/>
      <c r="E30" s="19">
        <v>10000</v>
      </c>
      <c r="F30" s="664"/>
      <c r="G30" s="135">
        <v>44159</v>
      </c>
      <c r="H30" s="712">
        <v>16</v>
      </c>
      <c r="I30" s="126" t="s">
        <v>249</v>
      </c>
      <c r="J30" s="716">
        <v>10000</v>
      </c>
      <c r="K30" s="19"/>
    </row>
    <row r="31" spans="1:11" ht="15" x14ac:dyDescent="0.2">
      <c r="A31" s="135">
        <v>44161</v>
      </c>
      <c r="B31" s="715">
        <v>17</v>
      </c>
      <c r="C31" s="126" t="s">
        <v>469</v>
      </c>
      <c r="D31" s="716"/>
      <c r="E31" s="19">
        <v>6385640</v>
      </c>
      <c r="F31" s="664"/>
      <c r="G31" s="135">
        <v>44161</v>
      </c>
      <c r="H31" s="715">
        <v>17</v>
      </c>
      <c r="I31" s="126" t="s">
        <v>469</v>
      </c>
      <c r="J31" s="716">
        <v>6385640</v>
      </c>
      <c r="K31" s="19"/>
    </row>
    <row r="32" spans="1:11" ht="15" x14ac:dyDescent="0.2">
      <c r="A32" s="135">
        <v>44165</v>
      </c>
      <c r="B32" s="715">
        <v>18</v>
      </c>
      <c r="C32" s="126" t="s">
        <v>470</v>
      </c>
      <c r="D32" s="716"/>
      <c r="E32" s="19">
        <v>1380000</v>
      </c>
      <c r="F32" s="664"/>
      <c r="G32" s="135">
        <v>44165</v>
      </c>
      <c r="H32" s="715">
        <v>18</v>
      </c>
      <c r="I32" s="126" t="s">
        <v>470</v>
      </c>
      <c r="J32" s="716">
        <v>1380000</v>
      </c>
      <c r="K32" s="19"/>
    </row>
    <row r="33" spans="1:12" ht="15" x14ac:dyDescent="0.2">
      <c r="A33" s="717">
        <v>44165</v>
      </c>
      <c r="B33" s="712">
        <v>19</v>
      </c>
      <c r="C33" s="126" t="s">
        <v>249</v>
      </c>
      <c r="D33" s="716"/>
      <c r="E33" s="19">
        <v>2600</v>
      </c>
      <c r="F33" s="664"/>
      <c r="G33" s="717">
        <v>44165</v>
      </c>
      <c r="H33" s="712">
        <v>19</v>
      </c>
      <c r="I33" s="126" t="s">
        <v>249</v>
      </c>
      <c r="J33" s="716">
        <v>2600</v>
      </c>
      <c r="K33" s="19"/>
    </row>
    <row r="34" spans="1:12" x14ac:dyDescent="0.2">
      <c r="A34" s="718">
        <v>44165</v>
      </c>
      <c r="B34" s="719"/>
      <c r="C34" s="720" t="s">
        <v>70</v>
      </c>
      <c r="D34" s="721">
        <f>SUM(D14:D33)-SUM(E14:E33)</f>
        <v>15037305</v>
      </c>
      <c r="E34" s="722"/>
      <c r="F34" s="664"/>
      <c r="G34" s="718">
        <v>44165</v>
      </c>
      <c r="H34" s="719"/>
      <c r="I34" s="720" t="s">
        <v>70</v>
      </c>
      <c r="J34" s="721"/>
      <c r="K34" s="770">
        <f>SUM(K14:K33)-SUM(J14:J33)</f>
        <v>15037305</v>
      </c>
    </row>
    <row r="35" spans="1:12" ht="13.5" thickBot="1" x14ac:dyDescent="0.25">
      <c r="A35" s="21"/>
      <c r="B35" s="22"/>
      <c r="C35" s="22"/>
      <c r="D35" s="22"/>
      <c r="E35" s="723"/>
      <c r="F35" s="664"/>
      <c r="G35" s="21"/>
      <c r="H35" s="22"/>
      <c r="I35" s="22"/>
      <c r="J35" s="22"/>
      <c r="K35" s="723"/>
    </row>
    <row r="36" spans="1:12" x14ac:dyDescent="0.2">
      <c r="A36" s="8"/>
      <c r="B36" s="6"/>
      <c r="C36" s="6" t="s">
        <v>17</v>
      </c>
      <c r="D36" s="8"/>
      <c r="E36" s="8"/>
      <c r="F36" s="664"/>
      <c r="G36" s="8"/>
      <c r="H36" s="6"/>
      <c r="I36" s="6" t="s">
        <v>17</v>
      </c>
      <c r="J36" s="8"/>
      <c r="K36" s="8"/>
    </row>
    <row r="37" spans="1:12" x14ac:dyDescent="0.2">
      <c r="A37" s="8"/>
      <c r="B37" s="6"/>
      <c r="C37" s="6"/>
      <c r="D37" s="8"/>
      <c r="E37" s="8"/>
      <c r="F37" s="664"/>
      <c r="G37" s="8"/>
      <c r="H37" s="6"/>
      <c r="I37" s="6"/>
      <c r="J37" s="8"/>
      <c r="K37" s="8"/>
    </row>
    <row r="38" spans="1:12" x14ac:dyDescent="0.2">
      <c r="A38" s="13"/>
      <c r="B38" s="13"/>
      <c r="C38" s="724"/>
      <c r="D38" s="725"/>
      <c r="E38" s="14"/>
      <c r="F38" s="664"/>
      <c r="G38" s="13"/>
      <c r="H38" s="13"/>
      <c r="I38" s="724"/>
      <c r="J38" s="725"/>
      <c r="K38" s="14"/>
    </row>
    <row r="39" spans="1:12" x14ac:dyDescent="0.2">
      <c r="A39" s="13"/>
      <c r="B39" s="13"/>
      <c r="C39" s="726"/>
      <c r="D39" s="727"/>
      <c r="E39" s="14"/>
      <c r="F39" s="664"/>
      <c r="G39" s="13"/>
      <c r="H39" s="13"/>
      <c r="I39" s="726"/>
      <c r="J39" s="727"/>
      <c r="K39" s="14"/>
    </row>
    <row r="40" spans="1:12" x14ac:dyDescent="0.2">
      <c r="C40" s="728"/>
      <c r="D40" s="729"/>
      <c r="E40" s="217"/>
      <c r="F40" s="664"/>
      <c r="I40" s="728"/>
      <c r="J40" s="729"/>
      <c r="K40" s="217"/>
    </row>
    <row r="41" spans="1:12" x14ac:dyDescent="0.2">
      <c r="C41" s="728"/>
      <c r="D41" s="729"/>
      <c r="F41" s="664"/>
      <c r="I41" s="728"/>
      <c r="J41" s="729"/>
    </row>
    <row r="42" spans="1:12" x14ac:dyDescent="0.2">
      <c r="A42" s="730"/>
      <c r="B42" s="731"/>
      <c r="C42" s="732"/>
      <c r="D42" s="733"/>
      <c r="E42" s="733"/>
      <c r="F42" s="733"/>
      <c r="G42" s="730"/>
      <c r="H42" s="731"/>
      <c r="I42" s="732"/>
      <c r="J42" s="733"/>
      <c r="K42" s="733"/>
      <c r="L42" s="734"/>
    </row>
    <row r="43" spans="1:12" x14ac:dyDescent="0.2">
      <c r="A43" s="730"/>
      <c r="B43" s="731"/>
      <c r="C43" s="732"/>
      <c r="D43" s="733"/>
      <c r="E43" s="733"/>
      <c r="F43" s="733"/>
      <c r="G43" s="730"/>
      <c r="H43" s="731"/>
      <c r="I43" s="732"/>
      <c r="J43" s="733"/>
      <c r="K43" s="733"/>
      <c r="L43" s="734"/>
    </row>
    <row r="44" spans="1:12" x14ac:dyDescent="0.2">
      <c r="A44" s="730"/>
      <c r="B44" s="735"/>
      <c r="C44" s="732"/>
      <c r="D44" s="733"/>
      <c r="E44" s="733"/>
      <c r="F44" s="733"/>
      <c r="G44" s="730"/>
      <c r="H44" s="735"/>
      <c r="I44" s="732"/>
      <c r="J44" s="733"/>
      <c r="K44" s="733"/>
      <c r="L44" s="734"/>
    </row>
    <row r="45" spans="1:12" x14ac:dyDescent="0.2">
      <c r="A45" s="730"/>
      <c r="B45" s="735"/>
      <c r="C45" s="732"/>
      <c r="D45" s="733"/>
      <c r="E45" s="733"/>
      <c r="F45" s="733"/>
      <c r="G45" s="730"/>
      <c r="H45" s="735"/>
      <c r="I45" s="732"/>
      <c r="J45" s="733"/>
      <c r="K45" s="733"/>
      <c r="L45" s="734"/>
    </row>
    <row r="46" spans="1:12" x14ac:dyDescent="0.2">
      <c r="A46" s="730"/>
      <c r="B46" s="735"/>
      <c r="C46" s="732"/>
      <c r="D46" s="733"/>
      <c r="E46" s="733"/>
      <c r="F46" s="733"/>
      <c r="G46" s="730"/>
      <c r="H46" s="735"/>
      <c r="I46" s="732"/>
      <c r="J46" s="733"/>
      <c r="K46" s="733"/>
      <c r="L46" s="734"/>
    </row>
    <row r="47" spans="1:12" x14ac:dyDescent="0.2">
      <c r="A47" s="736"/>
      <c r="B47" s="732"/>
      <c r="C47" s="737"/>
      <c r="D47" s="738"/>
      <c r="E47" s="732"/>
      <c r="F47" s="739"/>
      <c r="G47" s="736"/>
      <c r="H47" s="740"/>
      <c r="I47" s="737"/>
      <c r="J47" s="739"/>
      <c r="K47" s="741"/>
      <c r="L47" s="734"/>
    </row>
    <row r="48" spans="1:12" x14ac:dyDescent="0.2">
      <c r="A48" s="740"/>
      <c r="B48" s="740"/>
      <c r="C48" s="740"/>
      <c r="D48" s="740"/>
      <c r="E48" s="742"/>
      <c r="F48" s="740"/>
      <c r="G48" s="742"/>
      <c r="H48" s="740"/>
      <c r="I48" s="740"/>
      <c r="J48" s="740"/>
      <c r="K48" s="740"/>
      <c r="L48" s="734"/>
    </row>
    <row r="49" spans="1:12" x14ac:dyDescent="0.2">
      <c r="A49" s="732"/>
      <c r="B49" s="737"/>
      <c r="C49" s="737"/>
      <c r="D49" s="732"/>
      <c r="E49" s="732"/>
      <c r="F49" s="742"/>
      <c r="G49" s="737"/>
      <c r="H49" s="732"/>
      <c r="I49" s="737"/>
      <c r="J49" s="732"/>
      <c r="K49" s="743"/>
      <c r="L49" s="734"/>
    </row>
    <row r="50" spans="1:12" s="15" customFormat="1" x14ac:dyDescent="0.2">
      <c r="A50" s="744"/>
      <c r="B50" s="744"/>
      <c r="C50" s="745"/>
      <c r="D50" s="746"/>
      <c r="E50" s="747"/>
      <c r="F50" s="747"/>
      <c r="G50" s="747"/>
      <c r="H50" s="747"/>
      <c r="I50" s="748"/>
      <c r="J50" s="744"/>
      <c r="K50" s="744"/>
      <c r="L50" s="749"/>
    </row>
    <row r="51" spans="1:12" s="15" customFormat="1" x14ac:dyDescent="0.2">
      <c r="A51" s="750"/>
      <c r="B51" s="750"/>
      <c r="C51" s="751"/>
      <c r="D51" s="752"/>
      <c r="E51" s="753"/>
      <c r="F51" s="747"/>
      <c r="G51" s="750"/>
      <c r="H51" s="750"/>
      <c r="I51" s="750"/>
      <c r="J51" s="750"/>
      <c r="K51" s="750"/>
      <c r="L51" s="749"/>
    </row>
    <row r="52" spans="1:12" x14ac:dyDescent="0.2">
      <c r="A52" s="750"/>
      <c r="B52" s="750"/>
      <c r="C52" s="751"/>
      <c r="D52" s="752"/>
      <c r="E52" s="750"/>
      <c r="F52" s="750"/>
      <c r="G52" s="750"/>
      <c r="H52" s="750"/>
      <c r="I52" s="750"/>
      <c r="J52" s="750"/>
      <c r="K52" s="750"/>
      <c r="L52" s="734"/>
    </row>
    <row r="53" spans="1:12" x14ac:dyDescent="0.2">
      <c r="A53" s="750"/>
      <c r="B53" s="750"/>
      <c r="C53" s="751"/>
      <c r="D53" s="754"/>
      <c r="E53" s="753"/>
      <c r="F53" s="750"/>
      <c r="G53" s="750"/>
      <c r="H53" s="750"/>
      <c r="I53" s="750"/>
      <c r="J53" s="750"/>
      <c r="K53" s="750"/>
      <c r="L53" s="734"/>
    </row>
    <row r="54" spans="1:12" x14ac:dyDescent="0.2">
      <c r="A54" s="665"/>
      <c r="B54" s="665"/>
      <c r="C54" s="665"/>
      <c r="D54" s="666"/>
      <c r="E54" s="665"/>
      <c r="F54" s="665"/>
      <c r="G54" s="665"/>
      <c r="H54" s="665"/>
      <c r="I54" s="665"/>
      <c r="J54" s="665"/>
      <c r="K54" s="665"/>
    </row>
    <row r="55" spans="1:12" x14ac:dyDescent="0.2">
      <c r="A55" s="665"/>
      <c r="B55" s="665"/>
      <c r="C55" s="665"/>
      <c r="D55" s="665"/>
      <c r="E55" s="665"/>
      <c r="F55" s="665"/>
      <c r="G55" s="665"/>
      <c r="H55" s="665"/>
      <c r="I55" s="665"/>
      <c r="J55" s="665"/>
      <c r="K55" s="665"/>
    </row>
    <row r="56" spans="1:12" x14ac:dyDescent="0.2">
      <c r="A56" s="665"/>
      <c r="B56" s="665"/>
      <c r="C56" s="667"/>
      <c r="D56" s="665"/>
      <c r="E56" s="665"/>
      <c r="F56" s="665"/>
      <c r="G56" s="665"/>
      <c r="H56" s="665"/>
      <c r="I56" s="665"/>
      <c r="J56" s="665"/>
      <c r="K56" s="665"/>
    </row>
    <row r="57" spans="1:12" x14ac:dyDescent="0.2">
      <c r="A57" s="665"/>
      <c r="B57" s="665"/>
      <c r="C57" s="665"/>
      <c r="D57" s="666"/>
      <c r="E57" s="665"/>
      <c r="F57" s="665"/>
      <c r="G57" s="665"/>
      <c r="H57" s="665"/>
      <c r="I57" s="665"/>
      <c r="J57" s="665"/>
      <c r="K57" s="665"/>
    </row>
    <row r="58" spans="1:12" x14ac:dyDescent="0.2">
      <c r="A58" s="665"/>
      <c r="B58" s="665"/>
      <c r="C58" s="665"/>
      <c r="D58" s="666"/>
      <c r="E58" s="665"/>
      <c r="F58" s="665"/>
      <c r="G58" s="665"/>
      <c r="H58" s="665"/>
      <c r="I58" s="665"/>
      <c r="J58" s="665"/>
      <c r="K58" s="665"/>
    </row>
    <row r="59" spans="1:12" x14ac:dyDescent="0.2">
      <c r="C59" s="126"/>
      <c r="D59" s="19"/>
    </row>
    <row r="60" spans="1:12" x14ac:dyDescent="0.2">
      <c r="D60" s="21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14" zoomScale="125" workbookViewId="0">
      <selection activeCell="E32" sqref="E32"/>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16"/>
      <c r="B1" s="916"/>
      <c r="C1" s="916"/>
      <c r="D1" s="916"/>
      <c r="E1" s="916"/>
      <c r="F1" s="916"/>
      <c r="G1" s="916"/>
      <c r="H1" s="916"/>
      <c r="I1" s="916"/>
      <c r="J1" s="916"/>
      <c r="K1" s="916"/>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101</v>
      </c>
      <c r="B5" s="6"/>
      <c r="C5" s="6" t="s">
        <v>246</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930" t="s">
        <v>20</v>
      </c>
      <c r="J9" s="931"/>
      <c r="K9" s="932"/>
    </row>
    <row r="10" spans="1:11" x14ac:dyDescent="0.2">
      <c r="A10" s="8"/>
      <c r="B10" s="6"/>
      <c r="C10" s="6"/>
      <c r="D10" s="31"/>
      <c r="E10" s="31"/>
      <c r="F10" s="6"/>
      <c r="G10" s="6"/>
      <c r="H10" s="6"/>
      <c r="I10" s="9" t="s">
        <v>21</v>
      </c>
      <c r="J10" s="933" t="s">
        <v>31</v>
      </c>
      <c r="K10" s="934"/>
    </row>
    <row r="11" spans="1:11" ht="12.75" customHeight="1" x14ac:dyDescent="0.2">
      <c r="A11" s="6"/>
      <c r="B11" s="6"/>
      <c r="C11" s="6"/>
      <c r="D11" s="31"/>
      <c r="E11" s="31"/>
      <c r="F11" s="6"/>
      <c r="G11" s="6"/>
      <c r="H11" s="5"/>
      <c r="I11" s="9" t="s">
        <v>22</v>
      </c>
      <c r="J11" s="935" t="s">
        <v>32</v>
      </c>
      <c r="K11" s="936"/>
    </row>
    <row r="12" spans="1:11" ht="12.75" customHeight="1" x14ac:dyDescent="0.2">
      <c r="A12" s="926" t="s">
        <v>23</v>
      </c>
      <c r="B12" s="926"/>
      <c r="C12" s="926"/>
      <c r="D12" s="926"/>
      <c r="E12" s="926"/>
      <c r="F12" s="926"/>
      <c r="G12" s="926"/>
      <c r="H12" s="926"/>
      <c r="I12" s="10" t="s">
        <v>24</v>
      </c>
      <c r="J12" s="937" t="s">
        <v>33</v>
      </c>
      <c r="K12" s="938"/>
    </row>
    <row r="13" spans="1:11" ht="15.75" customHeight="1" x14ac:dyDescent="0.2">
      <c r="A13" s="926" t="s">
        <v>39</v>
      </c>
      <c r="B13" s="926"/>
      <c r="C13" s="926"/>
      <c r="D13" s="926"/>
      <c r="E13" s="926"/>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927" t="s">
        <v>25</v>
      </c>
      <c r="B16" s="928"/>
      <c r="C16" s="928"/>
      <c r="D16" s="928"/>
      <c r="E16" s="929"/>
      <c r="F16" s="16"/>
      <c r="G16" s="927" t="s">
        <v>20</v>
      </c>
      <c r="H16" s="928"/>
      <c r="I16" s="928"/>
      <c r="J16" s="928"/>
      <c r="K16" s="929"/>
    </row>
    <row r="17" spans="1:11" x14ac:dyDescent="0.2">
      <c r="A17" s="129"/>
      <c r="B17" s="130"/>
      <c r="C17" s="130"/>
      <c r="D17" s="131"/>
      <c r="E17" s="132"/>
      <c r="F17" s="5"/>
      <c r="G17" s="129"/>
      <c r="H17" s="130" t="s">
        <v>15</v>
      </c>
      <c r="I17" s="130" t="s">
        <v>15</v>
      </c>
      <c r="J17" s="131" t="s">
        <v>15</v>
      </c>
      <c r="K17" s="132" t="s">
        <v>15</v>
      </c>
    </row>
    <row r="18" spans="1:11" s="12" customFormat="1" x14ac:dyDescent="0.2">
      <c r="A18" s="133" t="s">
        <v>0</v>
      </c>
      <c r="B18" s="134" t="s">
        <v>26</v>
      </c>
      <c r="C18" s="134" t="s">
        <v>27</v>
      </c>
      <c r="D18" s="127" t="s">
        <v>28</v>
      </c>
      <c r="E18" s="128" t="s">
        <v>29</v>
      </c>
      <c r="F18" s="17"/>
      <c r="G18" s="133" t="s">
        <v>0</v>
      </c>
      <c r="H18" s="134" t="s">
        <v>26</v>
      </c>
      <c r="I18" s="134" t="s">
        <v>27</v>
      </c>
      <c r="J18" s="127" t="s">
        <v>28</v>
      </c>
      <c r="K18" s="128" t="s">
        <v>29</v>
      </c>
    </row>
    <row r="19" spans="1:11" ht="12.75" customHeight="1" x14ac:dyDescent="0.2">
      <c r="A19" s="20">
        <v>44136</v>
      </c>
      <c r="B19" s="18"/>
      <c r="C19" s="18" t="s">
        <v>70</v>
      </c>
      <c r="D19" s="32">
        <v>9854.27</v>
      </c>
      <c r="E19" s="33"/>
      <c r="F19" s="5"/>
      <c r="G19" s="20">
        <v>44136</v>
      </c>
      <c r="H19" s="18"/>
      <c r="I19" s="18" t="s">
        <v>70</v>
      </c>
      <c r="J19" s="32"/>
      <c r="K19" s="33">
        <v>9854.27</v>
      </c>
    </row>
    <row r="20" spans="1:11" ht="12.75" customHeight="1" x14ac:dyDescent="0.2">
      <c r="A20" s="20">
        <v>44145</v>
      </c>
      <c r="B20" s="18">
        <v>1</v>
      </c>
      <c r="C20" s="18" t="s">
        <v>247</v>
      </c>
      <c r="D20" s="32"/>
      <c r="E20" s="33">
        <v>7950</v>
      </c>
      <c r="F20" s="5"/>
      <c r="G20" s="20">
        <v>44145</v>
      </c>
      <c r="H20" s="18">
        <v>1</v>
      </c>
      <c r="I20" s="18" t="s">
        <v>247</v>
      </c>
      <c r="J20" s="32">
        <v>7950</v>
      </c>
      <c r="K20" s="33"/>
    </row>
    <row r="21" spans="1:11" ht="12.75" customHeight="1" x14ac:dyDescent="0.2">
      <c r="A21" s="20">
        <v>44145</v>
      </c>
      <c r="B21" s="18">
        <v>2</v>
      </c>
      <c r="C21" s="18" t="s">
        <v>249</v>
      </c>
      <c r="D21" s="32"/>
      <c r="E21" s="33">
        <v>0.76</v>
      </c>
      <c r="F21" s="5"/>
      <c r="G21" s="20">
        <v>44145</v>
      </c>
      <c r="H21" s="18">
        <v>2</v>
      </c>
      <c r="I21" s="18" t="s">
        <v>249</v>
      </c>
      <c r="J21" s="32">
        <v>0.76</v>
      </c>
      <c r="K21" s="33"/>
    </row>
    <row r="22" spans="1:11" ht="12.75" customHeight="1" x14ac:dyDescent="0.2">
      <c r="A22" s="20">
        <v>44145</v>
      </c>
      <c r="B22" s="18">
        <v>3</v>
      </c>
      <c r="C22" s="18" t="s">
        <v>554</v>
      </c>
      <c r="D22" s="32"/>
      <c r="E22" s="33">
        <v>2000</v>
      </c>
      <c r="F22" s="5"/>
      <c r="G22" s="20">
        <v>44145</v>
      </c>
      <c r="H22" s="18">
        <v>3</v>
      </c>
      <c r="I22" s="18" t="s">
        <v>555</v>
      </c>
      <c r="J22" s="32">
        <v>2000</v>
      </c>
      <c r="K22" s="33"/>
    </row>
    <row r="23" spans="1:11" ht="12.75" customHeight="1" x14ac:dyDescent="0.2">
      <c r="A23" s="20">
        <v>44148</v>
      </c>
      <c r="B23" s="18">
        <v>4</v>
      </c>
      <c r="C23" s="18" t="s">
        <v>556</v>
      </c>
      <c r="D23" s="32">
        <v>2000</v>
      </c>
      <c r="E23" s="33"/>
      <c r="F23" s="5"/>
      <c r="G23" s="20">
        <v>44148</v>
      </c>
      <c r="H23" s="18">
        <v>4</v>
      </c>
      <c r="I23" s="18" t="s">
        <v>557</v>
      </c>
      <c r="J23" s="32"/>
      <c r="K23" s="33">
        <v>2000</v>
      </c>
    </row>
    <row r="24" spans="1:11" ht="12.75" customHeight="1" thickBot="1" x14ac:dyDescent="0.25">
      <c r="A24" s="758">
        <v>44148</v>
      </c>
      <c r="B24" s="755">
        <v>5</v>
      </c>
      <c r="C24" s="755" t="s">
        <v>558</v>
      </c>
      <c r="D24" s="756"/>
      <c r="E24" s="759">
        <v>58.06</v>
      </c>
      <c r="F24" s="5"/>
      <c r="G24" s="758">
        <v>44148</v>
      </c>
      <c r="H24" s="755">
        <v>5</v>
      </c>
      <c r="I24" s="755" t="s">
        <v>559</v>
      </c>
      <c r="J24" s="756">
        <v>58.06</v>
      </c>
      <c r="K24" s="759"/>
    </row>
    <row r="25" spans="1:11" ht="12.75" customHeight="1" thickBot="1" x14ac:dyDescent="0.25">
      <c r="A25" s="764">
        <v>44165</v>
      </c>
      <c r="B25" s="765"/>
      <c r="C25" s="766" t="s">
        <v>48</v>
      </c>
      <c r="D25" s="767">
        <f>SUM(D19:D24)-SUM(E19:E24)</f>
        <v>1845.4500000000007</v>
      </c>
      <c r="E25" s="768"/>
      <c r="F25" s="769"/>
      <c r="G25" s="764">
        <v>44165</v>
      </c>
      <c r="H25" s="765"/>
      <c r="I25" s="766" t="s">
        <v>48</v>
      </c>
      <c r="J25" s="767"/>
      <c r="K25" s="768">
        <f>SUM(K19:K24)-SUM(J19:J24)</f>
        <v>1845.4500000000007</v>
      </c>
    </row>
    <row r="26" spans="1:11" ht="12.75" customHeight="1" x14ac:dyDescent="0.2">
      <c r="A26" s="760"/>
      <c r="B26" s="761"/>
      <c r="C26" s="761"/>
      <c r="D26" s="762"/>
      <c r="E26" s="763"/>
      <c r="F26" s="5"/>
      <c r="G26" s="760"/>
      <c r="H26" s="761"/>
      <c r="I26" s="761"/>
      <c r="J26" s="762"/>
      <c r="K26" s="763"/>
    </row>
    <row r="27" spans="1:11" ht="12.75" customHeight="1" x14ac:dyDescent="0.2">
      <c r="A27" s="757"/>
      <c r="B27" s="18"/>
      <c r="C27" s="18"/>
      <c r="D27" s="32"/>
      <c r="E27" s="32"/>
      <c r="F27" s="18"/>
      <c r="G27" s="757"/>
      <c r="H27" s="18"/>
      <c r="I27" s="18"/>
      <c r="J27" s="32"/>
      <c r="K27"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M15" sqref="M15"/>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4" t="s">
        <v>18</v>
      </c>
      <c r="F1" s="144"/>
      <c r="G1" s="144"/>
    </row>
    <row r="2" spans="1:11" ht="18.75" x14ac:dyDescent="0.3">
      <c r="E2" s="144" t="s">
        <v>55</v>
      </c>
      <c r="F2" s="144"/>
      <c r="G2" s="144"/>
    </row>
    <row r="3" spans="1:11" ht="18.75" x14ac:dyDescent="0.3">
      <c r="E3" s="216" t="s">
        <v>579</v>
      </c>
      <c r="F3" s="144"/>
      <c r="G3" s="144"/>
    </row>
    <row r="4" spans="1:11" x14ac:dyDescent="0.25">
      <c r="C4" s="184" t="s">
        <v>64</v>
      </c>
      <c r="I4" s="184" t="s">
        <v>65</v>
      </c>
    </row>
    <row r="5" spans="1:11" x14ac:dyDescent="0.25">
      <c r="A5" s="146" t="s">
        <v>59</v>
      </c>
      <c r="B5" s="142"/>
      <c r="C5" s="142"/>
      <c r="D5" s="142"/>
      <c r="E5" s="142"/>
      <c r="G5" s="146" t="s">
        <v>59</v>
      </c>
      <c r="H5" s="142"/>
      <c r="I5" s="142"/>
      <c r="J5" s="142"/>
      <c r="K5" s="142"/>
    </row>
    <row r="6" spans="1:11" x14ac:dyDescent="0.25">
      <c r="A6" s="142"/>
      <c r="B6" s="142">
        <v>50000</v>
      </c>
      <c r="C6" s="142" t="s">
        <v>56</v>
      </c>
      <c r="D6" s="142">
        <v>20</v>
      </c>
      <c r="E6" s="147">
        <f>B6*D6</f>
        <v>1000000</v>
      </c>
      <c r="G6" s="142"/>
      <c r="H6" s="142">
        <v>100</v>
      </c>
      <c r="I6" s="142" t="s">
        <v>56</v>
      </c>
      <c r="J6" s="142">
        <v>0</v>
      </c>
      <c r="K6" s="147">
        <f>H6*J6</f>
        <v>0</v>
      </c>
    </row>
    <row r="7" spans="1:11" x14ac:dyDescent="0.25">
      <c r="A7" s="142"/>
      <c r="B7" s="142">
        <v>20000</v>
      </c>
      <c r="C7" s="142" t="s">
        <v>56</v>
      </c>
      <c r="D7" s="142">
        <v>1</v>
      </c>
      <c r="E7" s="147">
        <f t="shared" ref="E7:E11" si="0">B7*D7</f>
        <v>20000</v>
      </c>
      <c r="G7" s="142"/>
      <c r="H7" s="142">
        <v>20</v>
      </c>
      <c r="I7" s="142" t="s">
        <v>56</v>
      </c>
      <c r="J7" s="142">
        <v>0</v>
      </c>
      <c r="K7" s="147">
        <f t="shared" ref="K7:K10" si="1">H7*J7</f>
        <v>0</v>
      </c>
    </row>
    <row r="8" spans="1:11" x14ac:dyDescent="0.25">
      <c r="A8" s="142"/>
      <c r="B8" s="142">
        <v>10000</v>
      </c>
      <c r="C8" s="142" t="s">
        <v>56</v>
      </c>
      <c r="D8" s="142">
        <v>7</v>
      </c>
      <c r="E8" s="147">
        <f t="shared" si="0"/>
        <v>70000</v>
      </c>
      <c r="G8" s="142"/>
      <c r="H8" s="142">
        <v>10</v>
      </c>
      <c r="I8" s="142" t="s">
        <v>56</v>
      </c>
      <c r="J8" s="142">
        <v>0</v>
      </c>
      <c r="K8" s="147">
        <f t="shared" si="1"/>
        <v>0</v>
      </c>
    </row>
    <row r="9" spans="1:11" x14ac:dyDescent="0.25">
      <c r="A9" s="142"/>
      <c r="B9" s="142">
        <v>5000</v>
      </c>
      <c r="C9" s="142" t="s">
        <v>56</v>
      </c>
      <c r="D9" s="142">
        <v>1</v>
      </c>
      <c r="E9" s="147">
        <f t="shared" si="0"/>
        <v>5000</v>
      </c>
      <c r="G9" s="142"/>
      <c r="H9" s="142">
        <v>5</v>
      </c>
      <c r="I9" s="142" t="s">
        <v>56</v>
      </c>
      <c r="J9" s="142">
        <v>0</v>
      </c>
      <c r="K9" s="147">
        <f t="shared" si="1"/>
        <v>0</v>
      </c>
    </row>
    <row r="10" spans="1:11" x14ac:dyDescent="0.25">
      <c r="A10" s="142"/>
      <c r="B10" s="142">
        <v>2000</v>
      </c>
      <c r="C10" s="142" t="s">
        <v>56</v>
      </c>
      <c r="D10" s="142">
        <v>0</v>
      </c>
      <c r="E10" s="147">
        <f t="shared" si="0"/>
        <v>0</v>
      </c>
      <c r="G10" s="142"/>
      <c r="H10" s="142">
        <v>1</v>
      </c>
      <c r="I10" s="142" t="s">
        <v>56</v>
      </c>
      <c r="J10" s="142">
        <v>5</v>
      </c>
      <c r="K10" s="147">
        <f t="shared" si="1"/>
        <v>5</v>
      </c>
    </row>
    <row r="11" spans="1:11" x14ac:dyDescent="0.25">
      <c r="A11" s="142"/>
      <c r="B11" s="142">
        <v>1000</v>
      </c>
      <c r="C11" s="142" t="s">
        <v>56</v>
      </c>
      <c r="D11" s="142">
        <v>0</v>
      </c>
      <c r="E11" s="147">
        <f t="shared" si="0"/>
        <v>0</v>
      </c>
      <c r="G11" s="142"/>
      <c r="H11" s="142"/>
      <c r="I11" s="142"/>
      <c r="J11" s="142"/>
      <c r="K11" s="147"/>
    </row>
    <row r="12" spans="1:11" x14ac:dyDescent="0.25">
      <c r="A12" s="142"/>
      <c r="B12" s="142"/>
      <c r="C12" s="142"/>
      <c r="D12" s="142"/>
      <c r="E12" s="142"/>
      <c r="G12" s="142"/>
      <c r="H12" s="142"/>
      <c r="I12" s="142"/>
      <c r="J12" s="142"/>
      <c r="K12" s="142"/>
    </row>
    <row r="13" spans="1:11" x14ac:dyDescent="0.25">
      <c r="A13" s="149" t="s">
        <v>62</v>
      </c>
      <c r="B13" s="142"/>
      <c r="C13" s="142"/>
      <c r="D13" s="142"/>
      <c r="E13" s="142"/>
      <c r="G13" s="149"/>
      <c r="H13" s="142"/>
      <c r="I13" s="142"/>
      <c r="J13" s="142"/>
      <c r="K13" s="142"/>
    </row>
    <row r="14" spans="1:11" x14ac:dyDescent="0.25">
      <c r="A14" s="142"/>
      <c r="B14" s="142">
        <v>500</v>
      </c>
      <c r="C14" s="142" t="s">
        <v>56</v>
      </c>
      <c r="D14" s="142">
        <v>5</v>
      </c>
      <c r="E14" s="142">
        <f>B14*D14</f>
        <v>2500</v>
      </c>
      <c r="G14" s="142"/>
      <c r="H14" s="142"/>
      <c r="I14" s="142"/>
      <c r="J14" s="142"/>
      <c r="K14" s="142"/>
    </row>
    <row r="15" spans="1:11" x14ac:dyDescent="0.25">
      <c r="A15" s="142"/>
      <c r="B15" s="142">
        <v>200</v>
      </c>
      <c r="C15" s="142" t="s">
        <v>56</v>
      </c>
      <c r="D15" s="142">
        <v>0</v>
      </c>
      <c r="E15" s="142">
        <f t="shared" ref="E15:E17" si="2">B15*D15</f>
        <v>0</v>
      </c>
      <c r="G15" s="142"/>
      <c r="H15" s="142"/>
      <c r="I15" s="142"/>
      <c r="J15" s="142"/>
      <c r="K15" s="142"/>
    </row>
    <row r="16" spans="1:11" x14ac:dyDescent="0.25">
      <c r="A16" s="142"/>
      <c r="B16" s="142">
        <v>100</v>
      </c>
      <c r="C16" s="142" t="s">
        <v>56</v>
      </c>
      <c r="D16" s="142">
        <v>3</v>
      </c>
      <c r="E16" s="142">
        <f t="shared" si="2"/>
        <v>300</v>
      </c>
      <c r="G16" s="142"/>
      <c r="H16" s="142"/>
      <c r="I16" s="142"/>
      <c r="J16" s="142"/>
      <c r="K16" s="142"/>
    </row>
    <row r="17" spans="1:11" x14ac:dyDescent="0.25">
      <c r="A17" s="142"/>
      <c r="B17" s="142">
        <v>50</v>
      </c>
      <c r="C17" s="142" t="s">
        <v>56</v>
      </c>
      <c r="D17" s="142">
        <v>1</v>
      </c>
      <c r="E17" s="142">
        <f t="shared" si="2"/>
        <v>50</v>
      </c>
      <c r="G17" s="142"/>
      <c r="H17" s="142"/>
      <c r="I17" s="142"/>
      <c r="J17" s="142"/>
      <c r="K17" s="142"/>
    </row>
    <row r="18" spans="1:11" x14ac:dyDescent="0.25">
      <c r="A18" s="142"/>
      <c r="B18" s="142"/>
      <c r="C18" s="142"/>
      <c r="D18" s="142"/>
      <c r="E18" s="142"/>
      <c r="G18" s="142"/>
      <c r="H18" s="142"/>
      <c r="I18" s="142"/>
      <c r="J18" s="142"/>
      <c r="K18" s="142"/>
    </row>
    <row r="19" spans="1:11" x14ac:dyDescent="0.25">
      <c r="A19" s="142"/>
      <c r="B19" s="142"/>
      <c r="C19" s="142"/>
      <c r="D19" s="142"/>
      <c r="E19" s="142"/>
      <c r="G19" s="142"/>
      <c r="H19" s="142"/>
      <c r="I19" s="142"/>
      <c r="J19" s="142"/>
      <c r="K19" s="142"/>
    </row>
    <row r="20" spans="1:11" x14ac:dyDescent="0.25">
      <c r="A20" s="142"/>
      <c r="B20" s="142"/>
      <c r="C20" s="142"/>
      <c r="D20" s="142"/>
      <c r="E20" s="148">
        <f>SUM(E6:E17)</f>
        <v>1097850</v>
      </c>
      <c r="G20" s="142"/>
      <c r="H20" s="142"/>
      <c r="I20" s="142"/>
      <c r="J20" s="142"/>
      <c r="K20" s="148">
        <f>SUM(K6:K17)</f>
        <v>5</v>
      </c>
    </row>
    <row r="21" spans="1:11" x14ac:dyDescent="0.25">
      <c r="A21" s="142"/>
      <c r="B21" s="142"/>
      <c r="C21" s="142"/>
      <c r="D21" s="142"/>
      <c r="E21" s="146"/>
      <c r="G21" s="142"/>
      <c r="H21" s="142"/>
      <c r="I21" s="142"/>
      <c r="J21" s="142"/>
      <c r="K21" s="146"/>
    </row>
    <row r="22" spans="1:11" x14ac:dyDescent="0.25">
      <c r="A22" s="142" t="s">
        <v>57</v>
      </c>
      <c r="B22" s="142"/>
      <c r="C22" s="142"/>
      <c r="D22" s="142"/>
      <c r="E22" s="148">
        <f>E20</f>
        <v>1097850</v>
      </c>
      <c r="G22" s="142" t="s">
        <v>57</v>
      </c>
      <c r="H22" s="142"/>
      <c r="I22" s="142"/>
      <c r="J22" s="142"/>
      <c r="K22" s="148">
        <f>K20</f>
        <v>5</v>
      </c>
    </row>
    <row r="23" spans="1:11" x14ac:dyDescent="0.25">
      <c r="A23" s="142" t="s">
        <v>40</v>
      </c>
      <c r="B23" s="142"/>
      <c r="C23" s="142"/>
      <c r="D23" s="142"/>
      <c r="E23" s="148">
        <f>'UGX Cash Box November'!G142</f>
        <v>1097850</v>
      </c>
      <c r="G23" s="142" t="s">
        <v>40</v>
      </c>
      <c r="H23" s="142"/>
      <c r="I23" s="142"/>
      <c r="J23" s="142"/>
      <c r="K23" s="148">
        <f>'USD-cash box Nov.'!G5</f>
        <v>5</v>
      </c>
    </row>
    <row r="24" spans="1:11" x14ac:dyDescent="0.25">
      <c r="A24" s="142" t="s">
        <v>58</v>
      </c>
      <c r="B24" s="142"/>
      <c r="C24" s="142"/>
      <c r="D24" s="142"/>
      <c r="E24" s="147">
        <f>E22-E23</f>
        <v>0</v>
      </c>
      <c r="G24" s="142" t="s">
        <v>58</v>
      </c>
      <c r="H24" s="142"/>
      <c r="I24" s="142"/>
      <c r="J24" s="142"/>
      <c r="K24" s="147">
        <f>K22-K23</f>
        <v>0</v>
      </c>
    </row>
    <row r="26" spans="1:11" x14ac:dyDescent="0.25">
      <c r="A26" t="s">
        <v>60</v>
      </c>
      <c r="C26" t="s">
        <v>145</v>
      </c>
      <c r="G26" t="s">
        <v>60</v>
      </c>
    </row>
  </sheetData>
  <pageMargins left="0.7" right="0.7" top="0.75" bottom="0.75" header="0.3" footer="0.3"/>
  <pageSetup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68"/>
  <sheetViews>
    <sheetView topLeftCell="A25" zoomScale="110" zoomScaleNormal="85" workbookViewId="0">
      <selection activeCell="B35" sqref="B3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621" bestFit="1" customWidth="1"/>
    <col min="7" max="7" width="18.7109375" style="621"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39" t="s">
        <v>45</v>
      </c>
      <c r="B1" s="939"/>
      <c r="C1" s="939"/>
      <c r="D1" s="939"/>
      <c r="E1" s="939"/>
      <c r="F1" s="939"/>
      <c r="G1" s="939"/>
      <c r="H1" s="939"/>
      <c r="I1" s="939"/>
      <c r="J1" s="939"/>
      <c r="K1" s="939"/>
      <c r="L1" s="939"/>
      <c r="M1" s="939"/>
      <c r="N1" s="939"/>
    </row>
    <row r="2" spans="1:14" s="85" customFormat="1" ht="18.75" x14ac:dyDescent="0.25">
      <c r="A2" s="940" t="s">
        <v>52</v>
      </c>
      <c r="B2" s="940"/>
      <c r="C2" s="940"/>
      <c r="D2" s="940"/>
      <c r="E2" s="940"/>
      <c r="F2" s="940"/>
      <c r="G2" s="940"/>
      <c r="H2" s="940"/>
      <c r="I2" s="940"/>
      <c r="J2" s="940"/>
      <c r="K2" s="940"/>
      <c r="L2" s="940"/>
      <c r="M2" s="940"/>
      <c r="N2" s="940"/>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48">
        <v>44136</v>
      </c>
      <c r="B4" s="349" t="s">
        <v>184</v>
      </c>
      <c r="C4" s="361"/>
      <c r="D4" s="362"/>
      <c r="E4" s="607">
        <v>0</v>
      </c>
      <c r="F4" s="607">
        <v>0</v>
      </c>
      <c r="G4" s="608">
        <v>16000</v>
      </c>
      <c r="H4" s="337"/>
      <c r="I4" s="485" t="s">
        <v>18</v>
      </c>
      <c r="J4" s="347"/>
      <c r="K4" s="347"/>
      <c r="L4" s="347"/>
      <c r="M4" s="266"/>
      <c r="N4" s="267"/>
    </row>
    <row r="5" spans="1:14" ht="17.25" customHeight="1" x14ac:dyDescent="0.25">
      <c r="A5" s="287">
        <v>44140</v>
      </c>
      <c r="B5" s="288" t="s">
        <v>181</v>
      </c>
      <c r="C5" s="288" t="s">
        <v>51</v>
      </c>
      <c r="D5" s="288" t="s">
        <v>53</v>
      </c>
      <c r="E5" s="291"/>
      <c r="F5" s="293">
        <v>20000</v>
      </c>
      <c r="G5" s="609">
        <f>G4-E5+F5</f>
        <v>36000</v>
      </c>
      <c r="H5" s="773" t="s">
        <v>54</v>
      </c>
      <c r="I5" s="466" t="s">
        <v>18</v>
      </c>
      <c r="J5" s="466" t="s">
        <v>177</v>
      </c>
      <c r="K5" s="290" t="s">
        <v>74</v>
      </c>
      <c r="L5" s="290" t="s">
        <v>63</v>
      </c>
      <c r="M5" s="290"/>
      <c r="N5" s="288"/>
    </row>
    <row r="6" spans="1:14" ht="16.5" customHeight="1" x14ac:dyDescent="0.25">
      <c r="A6" s="221">
        <v>44140</v>
      </c>
      <c r="B6" s="222" t="s">
        <v>73</v>
      </c>
      <c r="C6" s="222" t="s">
        <v>51</v>
      </c>
      <c r="D6" s="307" t="s">
        <v>53</v>
      </c>
      <c r="E6" s="225"/>
      <c r="F6" s="240">
        <v>-10000</v>
      </c>
      <c r="G6" s="231">
        <f>G5-E6+F6</f>
        <v>26000</v>
      </c>
      <c r="H6" s="501" t="s">
        <v>54</v>
      </c>
      <c r="I6" s="312" t="s">
        <v>18</v>
      </c>
      <c r="J6" s="312" t="s">
        <v>177</v>
      </c>
      <c r="K6" s="220" t="s">
        <v>74</v>
      </c>
      <c r="L6" s="220" t="s">
        <v>63</v>
      </c>
      <c r="M6" s="220"/>
      <c r="N6" s="222"/>
    </row>
    <row r="7" spans="1:14" x14ac:dyDescent="0.25">
      <c r="A7" s="221">
        <v>44140</v>
      </c>
      <c r="B7" s="312" t="s">
        <v>157</v>
      </c>
      <c r="C7" s="312" t="s">
        <v>68</v>
      </c>
      <c r="D7" s="500" t="s">
        <v>53</v>
      </c>
      <c r="E7" s="277">
        <v>10000</v>
      </c>
      <c r="F7" s="277"/>
      <c r="G7" s="231">
        <f t="shared" ref="G7:G8" si="0">G6-E7+F7</f>
        <v>16000</v>
      </c>
      <c r="H7" s="501" t="s">
        <v>54</v>
      </c>
      <c r="I7" s="312" t="s">
        <v>18</v>
      </c>
      <c r="J7" s="312" t="s">
        <v>177</v>
      </c>
      <c r="K7" s="220" t="s">
        <v>74</v>
      </c>
      <c r="L7" s="220" t="s">
        <v>63</v>
      </c>
      <c r="M7" s="220"/>
      <c r="N7" s="222" t="s">
        <v>138</v>
      </c>
    </row>
    <row r="8" spans="1:14" ht="15" customHeight="1" x14ac:dyDescent="0.25">
      <c r="A8" s="221">
        <v>44140</v>
      </c>
      <c r="B8" s="222" t="s">
        <v>157</v>
      </c>
      <c r="C8" s="222" t="s">
        <v>68</v>
      </c>
      <c r="E8" s="254">
        <v>10000</v>
      </c>
      <c r="F8" s="254"/>
      <c r="G8" s="231">
        <f t="shared" si="0"/>
        <v>6000</v>
      </c>
      <c r="H8" s="220" t="s">
        <v>54</v>
      </c>
      <c r="I8" s="220" t="s">
        <v>18</v>
      </c>
      <c r="J8" s="312" t="s">
        <v>177</v>
      </c>
      <c r="K8" s="220" t="s">
        <v>74</v>
      </c>
      <c r="L8" s="220" t="s">
        <v>63</v>
      </c>
      <c r="M8" s="220"/>
      <c r="N8" s="222" t="s">
        <v>185</v>
      </c>
    </row>
    <row r="9" spans="1:14" ht="16.5" customHeight="1" x14ac:dyDescent="0.25">
      <c r="A9" s="287">
        <v>44147</v>
      </c>
      <c r="B9" s="447" t="s">
        <v>232</v>
      </c>
      <c r="C9" s="288" t="s">
        <v>51</v>
      </c>
      <c r="D9" s="288" t="s">
        <v>53</v>
      </c>
      <c r="E9" s="296"/>
      <c r="F9" s="291">
        <v>10000</v>
      </c>
      <c r="G9" s="291">
        <f>G8-E9+F9</f>
        <v>16000</v>
      </c>
      <c r="H9" s="466" t="s">
        <v>54</v>
      </c>
      <c r="I9" s="466" t="s">
        <v>18</v>
      </c>
      <c r="J9" s="466" t="s">
        <v>269</v>
      </c>
      <c r="K9" s="466" t="s">
        <v>74</v>
      </c>
      <c r="L9" s="466" t="s">
        <v>63</v>
      </c>
      <c r="M9" s="466"/>
      <c r="N9" s="447"/>
    </row>
    <row r="10" spans="1:14" x14ac:dyDescent="0.25">
      <c r="A10" s="221">
        <v>44147</v>
      </c>
      <c r="B10" s="265" t="s">
        <v>73</v>
      </c>
      <c r="C10" s="222" t="s">
        <v>51</v>
      </c>
      <c r="D10" s="222" t="s">
        <v>53</v>
      </c>
      <c r="E10" s="232"/>
      <c r="F10" s="211">
        <v>-5000</v>
      </c>
      <c r="G10" s="232">
        <f>G9-E10+F10</f>
        <v>11000</v>
      </c>
      <c r="H10" s="501" t="s">
        <v>54</v>
      </c>
      <c r="I10" s="312" t="s">
        <v>18</v>
      </c>
      <c r="J10" s="312" t="s">
        <v>269</v>
      </c>
      <c r="K10" s="220" t="s">
        <v>74</v>
      </c>
      <c r="L10" s="220" t="s">
        <v>63</v>
      </c>
      <c r="M10" s="220"/>
      <c r="N10" s="222"/>
    </row>
    <row r="11" spans="1:14" x14ac:dyDescent="0.25">
      <c r="A11" s="221">
        <v>44147</v>
      </c>
      <c r="B11" s="265" t="s">
        <v>157</v>
      </c>
      <c r="C11" s="222" t="s">
        <v>68</v>
      </c>
      <c r="D11" s="222" t="s">
        <v>53</v>
      </c>
      <c r="E11" s="232">
        <v>3000</v>
      </c>
      <c r="F11" s="240"/>
      <c r="G11" s="232">
        <f t="shared" ref="G11:G17" si="1">G10-E11+F11</f>
        <v>8000</v>
      </c>
      <c r="H11" s="501" t="s">
        <v>54</v>
      </c>
      <c r="I11" s="312" t="s">
        <v>18</v>
      </c>
      <c r="J11" s="312" t="s">
        <v>463</v>
      </c>
      <c r="K11" s="220" t="s">
        <v>74</v>
      </c>
      <c r="L11" s="220" t="s">
        <v>63</v>
      </c>
      <c r="M11" s="220"/>
      <c r="N11" s="222" t="s">
        <v>306</v>
      </c>
    </row>
    <row r="12" spans="1:14" x14ac:dyDescent="0.25">
      <c r="A12" s="221">
        <v>44147</v>
      </c>
      <c r="B12" s="265" t="s">
        <v>157</v>
      </c>
      <c r="C12" s="222" t="s">
        <v>68</v>
      </c>
      <c r="D12" s="222" t="s">
        <v>53</v>
      </c>
      <c r="E12" s="234">
        <v>3500</v>
      </c>
      <c r="F12" s="234"/>
      <c r="G12" s="232">
        <f t="shared" si="1"/>
        <v>4500</v>
      </c>
      <c r="H12" s="501" t="s">
        <v>54</v>
      </c>
      <c r="I12" s="312" t="s">
        <v>18</v>
      </c>
      <c r="J12" s="312" t="s">
        <v>588</v>
      </c>
      <c r="K12" s="220" t="s">
        <v>74</v>
      </c>
      <c r="L12" s="220" t="s">
        <v>63</v>
      </c>
      <c r="M12" s="220"/>
      <c r="N12" s="222" t="s">
        <v>307</v>
      </c>
    </row>
    <row r="13" spans="1:14" x14ac:dyDescent="0.25">
      <c r="A13" s="287">
        <v>44153</v>
      </c>
      <c r="B13" s="288" t="s">
        <v>232</v>
      </c>
      <c r="C13" s="288" t="s">
        <v>51</v>
      </c>
      <c r="D13" s="288" t="s">
        <v>53</v>
      </c>
      <c r="E13" s="293"/>
      <c r="F13" s="293">
        <v>60000</v>
      </c>
      <c r="G13" s="296">
        <f t="shared" si="1"/>
        <v>64500</v>
      </c>
      <c r="H13" s="466" t="s">
        <v>54</v>
      </c>
      <c r="I13" s="466" t="s">
        <v>18</v>
      </c>
      <c r="J13" s="466" t="s">
        <v>598</v>
      </c>
      <c r="K13" s="290"/>
      <c r="L13" s="290"/>
      <c r="M13" s="290"/>
      <c r="N13" s="288"/>
    </row>
    <row r="14" spans="1:14" x14ac:dyDescent="0.25">
      <c r="A14" s="221">
        <v>44153</v>
      </c>
      <c r="B14" s="222" t="s">
        <v>157</v>
      </c>
      <c r="C14" s="222" t="s">
        <v>68</v>
      </c>
      <c r="D14" s="222" t="s">
        <v>53</v>
      </c>
      <c r="E14" s="211">
        <v>8000</v>
      </c>
      <c r="F14" s="211"/>
      <c r="G14" s="232">
        <f t="shared" si="1"/>
        <v>56500</v>
      </c>
      <c r="H14" s="312" t="s">
        <v>54</v>
      </c>
      <c r="I14" s="312" t="s">
        <v>18</v>
      </c>
      <c r="J14" s="312" t="s">
        <v>598</v>
      </c>
      <c r="K14" s="220" t="s">
        <v>74</v>
      </c>
      <c r="L14" s="220" t="s">
        <v>63</v>
      </c>
      <c r="M14" s="220"/>
      <c r="N14" s="222"/>
    </row>
    <row r="15" spans="1:14" x14ac:dyDescent="0.25">
      <c r="A15" s="221">
        <v>44153</v>
      </c>
      <c r="B15" s="222" t="s">
        <v>157</v>
      </c>
      <c r="C15" s="222" t="s">
        <v>68</v>
      </c>
      <c r="D15" s="222" t="s">
        <v>53</v>
      </c>
      <c r="E15" s="211">
        <v>15000</v>
      </c>
      <c r="F15" s="211"/>
      <c r="G15" s="232">
        <f t="shared" si="1"/>
        <v>41500</v>
      </c>
      <c r="H15" s="312" t="s">
        <v>54</v>
      </c>
      <c r="I15" s="312" t="s">
        <v>18</v>
      </c>
      <c r="J15" s="312" t="s">
        <v>598</v>
      </c>
      <c r="K15" s="220" t="s">
        <v>74</v>
      </c>
      <c r="L15" s="220" t="s">
        <v>63</v>
      </c>
      <c r="M15" s="220"/>
      <c r="N15" s="222"/>
    </row>
    <row r="16" spans="1:14" ht="17.25" customHeight="1" x14ac:dyDescent="0.25">
      <c r="A16" s="221">
        <v>44153</v>
      </c>
      <c r="B16" s="265" t="s">
        <v>100</v>
      </c>
      <c r="C16" s="222" t="s">
        <v>100</v>
      </c>
      <c r="D16" s="222" t="s">
        <v>53</v>
      </c>
      <c r="E16" s="279">
        <v>82000</v>
      </c>
      <c r="F16" s="211"/>
      <c r="G16" s="232">
        <f t="shared" si="1"/>
        <v>-40500</v>
      </c>
      <c r="H16" s="220" t="s">
        <v>54</v>
      </c>
      <c r="I16" s="312" t="s">
        <v>18</v>
      </c>
      <c r="J16" s="312" t="s">
        <v>462</v>
      </c>
      <c r="K16" s="220" t="s">
        <v>74</v>
      </c>
      <c r="L16" s="220" t="s">
        <v>63</v>
      </c>
      <c r="M16" s="220"/>
      <c r="N16" s="222"/>
    </row>
    <row r="17" spans="1:14" ht="17.25" customHeight="1" x14ac:dyDescent="0.25">
      <c r="A17" s="221">
        <v>44154</v>
      </c>
      <c r="B17" s="265" t="s">
        <v>574</v>
      </c>
      <c r="C17" s="222" t="s">
        <v>51</v>
      </c>
      <c r="D17" s="222" t="s">
        <v>53</v>
      </c>
      <c r="E17" s="279"/>
      <c r="F17" s="211">
        <v>45000</v>
      </c>
      <c r="G17" s="232">
        <f t="shared" si="1"/>
        <v>4500</v>
      </c>
      <c r="H17" s="220" t="s">
        <v>54</v>
      </c>
      <c r="I17" s="312" t="s">
        <v>18</v>
      </c>
      <c r="J17" s="312" t="s">
        <v>598</v>
      </c>
      <c r="K17" s="220" t="s">
        <v>74</v>
      </c>
      <c r="L17" s="220" t="s">
        <v>63</v>
      </c>
      <c r="M17" s="220"/>
      <c r="N17" s="222"/>
    </row>
    <row r="18" spans="1:14" x14ac:dyDescent="0.25">
      <c r="A18" s="470">
        <v>44158</v>
      </c>
      <c r="B18" s="288" t="s">
        <v>232</v>
      </c>
      <c r="C18" s="288" t="s">
        <v>51</v>
      </c>
      <c r="D18" s="288" t="s">
        <v>53</v>
      </c>
      <c r="E18" s="293"/>
      <c r="F18" s="293">
        <v>18000</v>
      </c>
      <c r="G18" s="296">
        <f>G17-E18+F18</f>
        <v>22500</v>
      </c>
      <c r="H18" s="290" t="s">
        <v>54</v>
      </c>
      <c r="I18" s="466" t="s">
        <v>18</v>
      </c>
      <c r="J18" s="457" t="s">
        <v>385</v>
      </c>
      <c r="K18" s="290" t="s">
        <v>74</v>
      </c>
      <c r="L18" s="290" t="s">
        <v>63</v>
      </c>
      <c r="M18" s="290"/>
      <c r="N18" s="288"/>
    </row>
    <row r="19" spans="1:14" x14ac:dyDescent="0.25">
      <c r="A19" s="264">
        <v>44158</v>
      </c>
      <c r="B19" s="222" t="s">
        <v>157</v>
      </c>
      <c r="C19" s="222" t="s">
        <v>68</v>
      </c>
      <c r="D19" s="222" t="s">
        <v>53</v>
      </c>
      <c r="E19" s="211">
        <v>7000</v>
      </c>
      <c r="F19" s="211"/>
      <c r="G19" s="232">
        <f>G18-E19+F19</f>
        <v>15500</v>
      </c>
      <c r="H19" s="220" t="s">
        <v>54</v>
      </c>
      <c r="I19" s="312" t="s">
        <v>18</v>
      </c>
      <c r="J19" s="312" t="s">
        <v>385</v>
      </c>
      <c r="K19" s="220" t="s">
        <v>74</v>
      </c>
      <c r="L19" s="220" t="s">
        <v>63</v>
      </c>
      <c r="M19" s="220"/>
      <c r="N19" s="222" t="s">
        <v>405</v>
      </c>
    </row>
    <row r="20" spans="1:14" ht="15.75" customHeight="1" x14ac:dyDescent="0.25">
      <c r="A20" s="227">
        <v>44158</v>
      </c>
      <c r="B20" s="220" t="s">
        <v>157</v>
      </c>
      <c r="C20" s="220" t="s">
        <v>68</v>
      </c>
      <c r="D20" s="220" t="s">
        <v>53</v>
      </c>
      <c r="E20" s="234">
        <v>7000</v>
      </c>
      <c r="F20" s="234"/>
      <c r="G20" s="232">
        <f t="shared" ref="G20:G26" si="2">G19-E20+F20</f>
        <v>8500</v>
      </c>
      <c r="H20" s="220" t="s">
        <v>54</v>
      </c>
      <c r="I20" s="312" t="s">
        <v>18</v>
      </c>
      <c r="J20" s="312" t="s">
        <v>385</v>
      </c>
      <c r="K20" s="220" t="s">
        <v>74</v>
      </c>
      <c r="L20" s="220" t="s">
        <v>63</v>
      </c>
      <c r="M20" s="220"/>
      <c r="N20" s="222" t="s">
        <v>406</v>
      </c>
    </row>
    <row r="21" spans="1:14" x14ac:dyDescent="0.25">
      <c r="A21" s="287">
        <v>44159</v>
      </c>
      <c r="B21" s="288" t="s">
        <v>232</v>
      </c>
      <c r="C21" s="288" t="s">
        <v>51</v>
      </c>
      <c r="D21" s="288" t="s">
        <v>53</v>
      </c>
      <c r="E21" s="840"/>
      <c r="F21" s="473">
        <v>14000</v>
      </c>
      <c r="G21" s="296">
        <f t="shared" si="2"/>
        <v>22500</v>
      </c>
      <c r="H21" s="290" t="s">
        <v>54</v>
      </c>
      <c r="I21" s="290" t="s">
        <v>18</v>
      </c>
      <c r="J21" s="846" t="s">
        <v>404</v>
      </c>
      <c r="K21" s="290" t="s">
        <v>74</v>
      </c>
      <c r="L21" s="290" t="s">
        <v>63</v>
      </c>
      <c r="M21" s="290"/>
      <c r="N21" s="288"/>
    </row>
    <row r="22" spans="1:14" x14ac:dyDescent="0.25">
      <c r="A22" s="845">
        <v>44159</v>
      </c>
      <c r="B22" s="228" t="s">
        <v>157</v>
      </c>
      <c r="C22" s="228" t="s">
        <v>68</v>
      </c>
      <c r="D22" s="228" t="s">
        <v>53</v>
      </c>
      <c r="E22" s="254">
        <v>7000</v>
      </c>
      <c r="F22" s="254"/>
      <c r="G22" s="232">
        <f t="shared" si="2"/>
        <v>15500</v>
      </c>
      <c r="H22" s="228" t="s">
        <v>54</v>
      </c>
      <c r="I22" s="228" t="s">
        <v>18</v>
      </c>
      <c r="J22" s="498" t="s">
        <v>404</v>
      </c>
      <c r="K22" s="228" t="s">
        <v>74</v>
      </c>
      <c r="L22" s="228" t="s">
        <v>63</v>
      </c>
      <c r="M22" s="228"/>
      <c r="N22" s="229" t="s">
        <v>420</v>
      </c>
    </row>
    <row r="23" spans="1:14" x14ac:dyDescent="0.25">
      <c r="A23" s="221">
        <v>44159</v>
      </c>
      <c r="B23" s="222" t="s">
        <v>157</v>
      </c>
      <c r="C23" s="222" t="s">
        <v>68</v>
      </c>
      <c r="D23" s="222" t="s">
        <v>53</v>
      </c>
      <c r="E23" s="246">
        <v>7000</v>
      </c>
      <c r="F23" s="211"/>
      <c r="G23" s="232">
        <f t="shared" si="2"/>
        <v>8500</v>
      </c>
      <c r="H23" s="241" t="s">
        <v>54</v>
      </c>
      <c r="I23" s="220" t="s">
        <v>18</v>
      </c>
      <c r="J23" s="498" t="s">
        <v>404</v>
      </c>
      <c r="K23" s="220" t="s">
        <v>74</v>
      </c>
      <c r="L23" s="220" t="s">
        <v>63</v>
      </c>
      <c r="M23" s="220"/>
      <c r="N23" s="222" t="s">
        <v>421</v>
      </c>
    </row>
    <row r="24" spans="1:14" x14ac:dyDescent="0.25">
      <c r="A24" s="287">
        <v>44160</v>
      </c>
      <c r="B24" s="288" t="s">
        <v>232</v>
      </c>
      <c r="C24" s="288" t="s">
        <v>51</v>
      </c>
      <c r="D24" s="288" t="s">
        <v>53</v>
      </c>
      <c r="E24" s="473"/>
      <c r="F24" s="479">
        <v>65000</v>
      </c>
      <c r="G24" s="296">
        <f t="shared" si="2"/>
        <v>73500</v>
      </c>
      <c r="H24" s="290" t="s">
        <v>54</v>
      </c>
      <c r="I24" s="290" t="s">
        <v>18</v>
      </c>
      <c r="J24" s="846" t="s">
        <v>419</v>
      </c>
      <c r="K24" s="290" t="s">
        <v>74</v>
      </c>
      <c r="L24" s="290" t="s">
        <v>63</v>
      </c>
      <c r="M24" s="290"/>
      <c r="N24" s="288"/>
    </row>
    <row r="25" spans="1:14" x14ac:dyDescent="0.25">
      <c r="A25" s="227">
        <v>44160</v>
      </c>
      <c r="B25" s="220" t="s">
        <v>157</v>
      </c>
      <c r="C25" s="220" t="s">
        <v>68</v>
      </c>
      <c r="D25" s="220" t="s">
        <v>53</v>
      </c>
      <c r="E25" s="211">
        <v>8000</v>
      </c>
      <c r="F25" s="211"/>
      <c r="G25" s="232">
        <f t="shared" si="2"/>
        <v>65500</v>
      </c>
      <c r="H25" s="220" t="s">
        <v>54</v>
      </c>
      <c r="I25" s="220" t="s">
        <v>18</v>
      </c>
      <c r="J25" s="498" t="s">
        <v>419</v>
      </c>
      <c r="K25" s="220" t="s">
        <v>74</v>
      </c>
      <c r="L25" s="220" t="s">
        <v>63</v>
      </c>
      <c r="M25" s="220"/>
      <c r="N25" s="222" t="s">
        <v>459</v>
      </c>
    </row>
    <row r="26" spans="1:14" x14ac:dyDescent="0.25">
      <c r="A26" s="227">
        <v>44160</v>
      </c>
      <c r="B26" s="220" t="s">
        <v>157</v>
      </c>
      <c r="C26" s="220" t="s">
        <v>68</v>
      </c>
      <c r="D26" s="220" t="s">
        <v>53</v>
      </c>
      <c r="E26" s="211">
        <v>6000</v>
      </c>
      <c r="F26" s="211"/>
      <c r="G26" s="232">
        <f t="shared" si="2"/>
        <v>59500</v>
      </c>
      <c r="H26" s="220" t="s">
        <v>54</v>
      </c>
      <c r="I26" s="220" t="s">
        <v>18</v>
      </c>
      <c r="J26" s="498" t="s">
        <v>419</v>
      </c>
      <c r="K26" s="220" t="s">
        <v>74</v>
      </c>
      <c r="L26" s="220" t="s">
        <v>63</v>
      </c>
      <c r="M26" s="220"/>
      <c r="N26" s="222" t="s">
        <v>460</v>
      </c>
    </row>
    <row r="27" spans="1:14" x14ac:dyDescent="0.25">
      <c r="A27" s="227">
        <v>44160</v>
      </c>
      <c r="B27" s="220" t="s">
        <v>100</v>
      </c>
      <c r="C27" s="220" t="s">
        <v>100</v>
      </c>
      <c r="D27" s="239" t="s">
        <v>53</v>
      </c>
      <c r="E27" s="211">
        <v>50000</v>
      </c>
      <c r="F27" s="205"/>
      <c r="G27" s="231">
        <f>G26-E27+F27</f>
        <v>9500</v>
      </c>
      <c r="H27" s="220" t="s">
        <v>54</v>
      </c>
      <c r="I27" s="220" t="s">
        <v>18</v>
      </c>
      <c r="J27" s="220" t="s">
        <v>463</v>
      </c>
      <c r="K27" s="220" t="s">
        <v>74</v>
      </c>
      <c r="L27" s="220" t="s">
        <v>63</v>
      </c>
      <c r="M27" s="220"/>
      <c r="N27" s="222"/>
    </row>
    <row r="28" spans="1:14" x14ac:dyDescent="0.25">
      <c r="A28" s="227">
        <v>44161</v>
      </c>
      <c r="B28" s="220" t="s">
        <v>157</v>
      </c>
      <c r="C28" s="220" t="s">
        <v>68</v>
      </c>
      <c r="D28" s="239" t="s">
        <v>53</v>
      </c>
      <c r="E28" s="211">
        <v>5000</v>
      </c>
      <c r="F28" s="205"/>
      <c r="G28" s="231">
        <f t="shared" ref="G28:G35" si="3">G27-E28+F28</f>
        <v>4500</v>
      </c>
      <c r="H28" s="220" t="s">
        <v>54</v>
      </c>
      <c r="I28" s="220" t="s">
        <v>18</v>
      </c>
      <c r="J28" s="498" t="s">
        <v>419</v>
      </c>
      <c r="K28" s="220" t="s">
        <v>74</v>
      </c>
      <c r="L28" s="220" t="s">
        <v>63</v>
      </c>
      <c r="M28" s="220"/>
      <c r="N28" s="222" t="s">
        <v>306</v>
      </c>
    </row>
    <row r="29" spans="1:14" ht="15.75" customHeight="1" x14ac:dyDescent="0.25">
      <c r="A29" s="227">
        <v>44161</v>
      </c>
      <c r="B29" s="222" t="s">
        <v>157</v>
      </c>
      <c r="C29" s="222" t="s">
        <v>68</v>
      </c>
      <c r="D29" s="222" t="s">
        <v>53</v>
      </c>
      <c r="E29" s="616">
        <v>5000</v>
      </c>
      <c r="F29" s="616"/>
      <c r="G29" s="231">
        <f t="shared" si="3"/>
        <v>-500</v>
      </c>
      <c r="H29" s="220" t="s">
        <v>54</v>
      </c>
      <c r="I29" s="220" t="s">
        <v>18</v>
      </c>
      <c r="J29" s="498" t="s">
        <v>419</v>
      </c>
      <c r="K29" s="220" t="s">
        <v>74</v>
      </c>
      <c r="L29" s="220" t="s">
        <v>63</v>
      </c>
      <c r="M29" s="220"/>
      <c r="N29" s="222" t="s">
        <v>461</v>
      </c>
    </row>
    <row r="30" spans="1:14" x14ac:dyDescent="0.25">
      <c r="A30" s="287">
        <v>44161</v>
      </c>
      <c r="B30" s="288" t="s">
        <v>232</v>
      </c>
      <c r="C30" s="288" t="s">
        <v>51</v>
      </c>
      <c r="D30" s="288" t="s">
        <v>53</v>
      </c>
      <c r="E30" s="473"/>
      <c r="F30" s="851">
        <v>400000</v>
      </c>
      <c r="G30" s="291">
        <f t="shared" si="3"/>
        <v>399500</v>
      </c>
      <c r="H30" s="290" t="s">
        <v>54</v>
      </c>
      <c r="I30" s="290" t="s">
        <v>18</v>
      </c>
      <c r="J30" s="846" t="s">
        <v>489</v>
      </c>
      <c r="K30" s="290" t="s">
        <v>74</v>
      </c>
      <c r="L30" s="290" t="s">
        <v>63</v>
      </c>
      <c r="M30" s="290"/>
      <c r="N30" s="288"/>
    </row>
    <row r="31" spans="1:14" x14ac:dyDescent="0.25">
      <c r="A31" s="227">
        <v>44161</v>
      </c>
      <c r="B31" s="222" t="s">
        <v>466</v>
      </c>
      <c r="C31" s="222" t="s">
        <v>68</v>
      </c>
      <c r="D31" s="222" t="s">
        <v>53</v>
      </c>
      <c r="E31" s="617">
        <v>100000</v>
      </c>
      <c r="F31" s="617"/>
      <c r="G31" s="231">
        <f t="shared" si="3"/>
        <v>299500</v>
      </c>
      <c r="H31" s="220" t="s">
        <v>54</v>
      </c>
      <c r="I31" s="220" t="s">
        <v>18</v>
      </c>
      <c r="J31" s="498" t="s">
        <v>419</v>
      </c>
      <c r="K31" s="220" t="s">
        <v>74</v>
      </c>
      <c r="L31" s="220" t="s">
        <v>63</v>
      </c>
      <c r="M31" s="220"/>
      <c r="N31" s="222"/>
    </row>
    <row r="32" spans="1:14" x14ac:dyDescent="0.25">
      <c r="A32" s="227">
        <v>44161</v>
      </c>
      <c r="B32" s="222" t="s">
        <v>467</v>
      </c>
      <c r="C32" s="222" t="s">
        <v>99</v>
      </c>
      <c r="D32" s="222" t="s">
        <v>97</v>
      </c>
      <c r="E32" s="613">
        <v>80000</v>
      </c>
      <c r="F32" s="613"/>
      <c r="G32" s="231">
        <f t="shared" si="3"/>
        <v>219500</v>
      </c>
      <c r="H32" s="220" t="s">
        <v>54</v>
      </c>
      <c r="I32" s="220" t="s">
        <v>18</v>
      </c>
      <c r="J32" s="498" t="s">
        <v>489</v>
      </c>
      <c r="K32" s="220" t="s">
        <v>74</v>
      </c>
      <c r="L32" s="220" t="s">
        <v>63</v>
      </c>
      <c r="M32" s="220"/>
      <c r="N32" s="222"/>
    </row>
    <row r="33" spans="1:14" x14ac:dyDescent="0.25">
      <c r="A33" s="227">
        <v>44161</v>
      </c>
      <c r="B33" s="222" t="s">
        <v>572</v>
      </c>
      <c r="C33" s="222" t="s">
        <v>127</v>
      </c>
      <c r="D33" s="222" t="s">
        <v>53</v>
      </c>
      <c r="E33" s="623"/>
      <c r="F33" s="623">
        <v>935000</v>
      </c>
      <c r="G33" s="231">
        <f t="shared" si="3"/>
        <v>1154500</v>
      </c>
      <c r="H33" s="220" t="s">
        <v>54</v>
      </c>
      <c r="I33" s="220" t="s">
        <v>18</v>
      </c>
      <c r="J33" s="498"/>
      <c r="K33" s="220" t="s">
        <v>74</v>
      </c>
      <c r="L33" s="220" t="s">
        <v>63</v>
      </c>
      <c r="M33" s="220"/>
      <c r="N33" s="222"/>
    </row>
    <row r="34" spans="1:14" ht="13.5" customHeight="1" x14ac:dyDescent="0.25">
      <c r="A34" s="338">
        <v>44161</v>
      </c>
      <c r="B34" s="265" t="s">
        <v>573</v>
      </c>
      <c r="C34" s="265" t="s">
        <v>51</v>
      </c>
      <c r="D34" s="265"/>
      <c r="E34" s="610">
        <v>935000</v>
      </c>
      <c r="F34" s="610"/>
      <c r="G34" s="231">
        <f t="shared" si="3"/>
        <v>219500</v>
      </c>
      <c r="H34" s="312"/>
      <c r="I34" s="312"/>
      <c r="J34" s="498" t="s">
        <v>489</v>
      </c>
      <c r="K34" s="220" t="s">
        <v>74</v>
      </c>
      <c r="L34" s="220" t="s">
        <v>63</v>
      </c>
      <c r="M34" s="312"/>
      <c r="N34" s="265"/>
    </row>
    <row r="35" spans="1:14" ht="15.75" thickBot="1" x14ac:dyDescent="0.3">
      <c r="A35" s="227">
        <v>44161</v>
      </c>
      <c r="B35" s="203" t="s">
        <v>468</v>
      </c>
      <c r="C35" s="203" t="s">
        <v>99</v>
      </c>
      <c r="D35" s="203" t="s">
        <v>97</v>
      </c>
      <c r="E35" s="885">
        <v>220000</v>
      </c>
      <c r="F35" s="610"/>
      <c r="G35" s="231">
        <f t="shared" si="3"/>
        <v>-500</v>
      </c>
      <c r="H35" s="203" t="s">
        <v>54</v>
      </c>
      <c r="I35" s="203" t="s">
        <v>18</v>
      </c>
      <c r="J35" s="498" t="s">
        <v>490</v>
      </c>
      <c r="K35" s="220" t="s">
        <v>74</v>
      </c>
      <c r="L35" s="220" t="s">
        <v>63</v>
      </c>
      <c r="M35" s="203"/>
      <c r="N35" s="108"/>
    </row>
    <row r="36" spans="1:14" ht="15.75" thickBot="1" x14ac:dyDescent="0.3">
      <c r="A36" s="253"/>
      <c r="B36" s="203"/>
      <c r="C36" s="203"/>
      <c r="D36" s="883"/>
      <c r="E36" s="887">
        <f>SUM(E4:E35)</f>
        <v>1568500</v>
      </c>
      <c r="F36" s="888">
        <f>SUM(F4:F35)+G4</f>
        <v>1568000</v>
      </c>
      <c r="G36" s="902">
        <f>F36-E36</f>
        <v>-500</v>
      </c>
      <c r="H36" s="884"/>
      <c r="I36" s="203"/>
      <c r="J36" s="312"/>
      <c r="K36" s="203"/>
      <c r="L36" s="203"/>
      <c r="M36" s="203"/>
      <c r="N36" s="108"/>
    </row>
    <row r="37" spans="1:14" x14ac:dyDescent="0.25">
      <c r="A37" s="253"/>
      <c r="B37" s="203"/>
      <c r="C37" s="203"/>
      <c r="D37" s="203"/>
      <c r="E37" s="886"/>
      <c r="F37" s="886"/>
      <c r="G37" s="300"/>
      <c r="H37" s="203"/>
      <c r="I37" s="203"/>
      <c r="J37" s="312"/>
      <c r="K37" s="203"/>
      <c r="L37" s="203"/>
      <c r="M37" s="203"/>
      <c r="N37" s="108"/>
    </row>
    <row r="38" spans="1:14" x14ac:dyDescent="0.25">
      <c r="A38" s="253"/>
      <c r="B38" s="203"/>
      <c r="C38" s="203"/>
      <c r="D38" s="203"/>
      <c r="E38" s="617"/>
      <c r="F38" s="617"/>
      <c r="G38" s="231"/>
      <c r="H38" s="203"/>
      <c r="I38" s="203"/>
      <c r="J38" s="312"/>
      <c r="K38" s="203"/>
      <c r="L38" s="203"/>
      <c r="M38" s="203"/>
      <c r="N38" s="108"/>
    </row>
    <row r="39" spans="1:14" x14ac:dyDescent="0.25">
      <c r="A39" s="227"/>
      <c r="B39" s="220"/>
      <c r="C39" s="220"/>
      <c r="D39" s="220"/>
      <c r="E39" s="617"/>
      <c r="F39" s="617"/>
      <c r="G39" s="231"/>
      <c r="H39" s="220"/>
      <c r="I39" s="220"/>
      <c r="J39" s="312"/>
      <c r="K39" s="220"/>
      <c r="L39" s="220"/>
      <c r="M39" s="220"/>
      <c r="N39" s="222"/>
    </row>
    <row r="40" spans="1:14" x14ac:dyDescent="0.25">
      <c r="A40" s="253"/>
      <c r="B40" s="220"/>
      <c r="C40" s="220"/>
      <c r="D40" s="220"/>
      <c r="E40" s="617"/>
      <c r="F40" s="617"/>
      <c r="G40" s="231"/>
      <c r="H40" s="203"/>
      <c r="I40" s="203"/>
      <c r="J40" s="312"/>
      <c r="K40" s="220"/>
      <c r="L40" s="220"/>
      <c r="M40" s="203"/>
      <c r="N40" s="108"/>
    </row>
    <row r="41" spans="1:14" x14ac:dyDescent="0.25">
      <c r="A41" s="253"/>
      <c r="B41" s="220"/>
      <c r="C41" s="220"/>
      <c r="D41" s="220"/>
      <c r="E41" s="617"/>
      <c r="F41" s="617"/>
      <c r="G41" s="611"/>
      <c r="H41" s="203"/>
      <c r="I41" s="203"/>
      <c r="J41" s="312"/>
      <c r="K41" s="220"/>
      <c r="L41" s="220"/>
      <c r="M41" s="203"/>
      <c r="N41" s="108"/>
    </row>
    <row r="42" spans="1:14" x14ac:dyDescent="0.25">
      <c r="A42" s="253"/>
      <c r="B42" s="220"/>
      <c r="C42" s="220"/>
      <c r="D42" s="220"/>
      <c r="E42" s="617"/>
      <c r="F42" s="617"/>
      <c r="G42" s="611"/>
      <c r="H42" s="203"/>
      <c r="I42" s="203"/>
      <c r="J42" s="312"/>
      <c r="K42" s="220"/>
      <c r="L42" s="220"/>
      <c r="M42" s="203"/>
      <c r="N42" s="108"/>
    </row>
    <row r="43" spans="1:14" x14ac:dyDescent="0.25">
      <c r="A43" s="253"/>
      <c r="B43" s="203"/>
      <c r="C43" s="203"/>
      <c r="D43" s="203"/>
      <c r="E43" s="617"/>
      <c r="F43" s="617"/>
      <c r="G43" s="611"/>
      <c r="H43" s="203"/>
      <c r="I43" s="203"/>
      <c r="J43" s="203"/>
      <c r="K43" s="220"/>
      <c r="L43" s="220"/>
      <c r="M43" s="203"/>
      <c r="N43" s="108"/>
    </row>
    <row r="44" spans="1:14" x14ac:dyDescent="0.25">
      <c r="A44" s="253"/>
      <c r="B44" s="203"/>
      <c r="C44" s="203"/>
      <c r="D44" s="203"/>
      <c r="E44" s="617"/>
      <c r="F44" s="617"/>
      <c r="G44" s="611"/>
      <c r="H44" s="203"/>
      <c r="I44" s="203"/>
      <c r="J44" s="203"/>
      <c r="K44" s="203"/>
      <c r="L44" s="203"/>
      <c r="M44" s="203"/>
      <c r="N44" s="108"/>
    </row>
    <row r="45" spans="1:14" x14ac:dyDescent="0.25">
      <c r="A45" s="253"/>
      <c r="B45" s="203"/>
      <c r="C45" s="203"/>
      <c r="D45" s="203"/>
      <c r="E45" s="617"/>
      <c r="F45" s="617"/>
      <c r="G45" s="611"/>
      <c r="H45" s="203"/>
      <c r="I45" s="203"/>
      <c r="J45" s="203"/>
      <c r="K45" s="203"/>
      <c r="L45" s="203"/>
      <c r="M45" s="203"/>
      <c r="N45" s="108"/>
    </row>
    <row r="46" spans="1:14" x14ac:dyDescent="0.25">
      <c r="A46" s="253"/>
      <c r="B46" s="203"/>
      <c r="C46" s="203"/>
      <c r="D46" s="203"/>
      <c r="E46" s="617"/>
      <c r="F46" s="617"/>
      <c r="G46" s="611"/>
      <c r="H46" s="203"/>
      <c r="I46" s="203"/>
      <c r="J46" s="203"/>
      <c r="K46" s="203"/>
      <c r="L46" s="203"/>
      <c r="M46" s="203"/>
      <c r="N46" s="108"/>
    </row>
    <row r="47" spans="1:14" x14ac:dyDescent="0.25">
      <c r="A47" s="253"/>
      <c r="B47" s="203"/>
      <c r="C47" s="203"/>
      <c r="D47" s="203"/>
      <c r="E47" s="617"/>
      <c r="F47" s="617"/>
      <c r="G47" s="611"/>
      <c r="H47" s="203"/>
      <c r="I47" s="203"/>
      <c r="J47" s="203"/>
      <c r="K47" s="203"/>
      <c r="L47" s="203"/>
      <c r="M47" s="203"/>
      <c r="N47" s="108"/>
    </row>
    <row r="48" spans="1:14" x14ac:dyDescent="0.25">
      <c r="A48" s="253"/>
      <c r="B48" s="203"/>
      <c r="C48" s="203"/>
      <c r="D48" s="203"/>
      <c r="E48" s="617"/>
      <c r="F48" s="617"/>
      <c r="G48" s="611"/>
      <c r="H48" s="203"/>
      <c r="I48" s="203"/>
      <c r="J48" s="203"/>
      <c r="K48" s="203"/>
      <c r="L48" s="203"/>
      <c r="M48" s="203"/>
      <c r="N48" s="108"/>
    </row>
    <row r="49" spans="1:14" x14ac:dyDescent="0.25">
      <c r="A49" s="203"/>
      <c r="B49" s="203"/>
      <c r="C49" s="203"/>
      <c r="D49" s="203"/>
      <c r="E49" s="618"/>
      <c r="F49" s="618"/>
      <c r="G49" s="619"/>
      <c r="H49" s="203"/>
      <c r="I49" s="203"/>
      <c r="J49" s="203"/>
      <c r="K49" s="203"/>
      <c r="L49" s="203"/>
      <c r="M49" s="203"/>
      <c r="N49" s="108"/>
    </row>
    <row r="50" spans="1:14" x14ac:dyDescent="0.25">
      <c r="A50" s="203"/>
      <c r="B50" s="203"/>
      <c r="C50" s="203"/>
      <c r="D50" s="203"/>
      <c r="E50" s="620"/>
      <c r="F50" s="620"/>
      <c r="G50" s="611"/>
      <c r="H50" s="203"/>
      <c r="I50" s="203"/>
      <c r="J50" s="203"/>
      <c r="K50" s="203"/>
      <c r="L50" s="203"/>
      <c r="M50" s="203"/>
      <c r="N50" s="108"/>
    </row>
    <row r="51" spans="1:14" x14ac:dyDescent="0.25">
      <c r="A51" s="203"/>
      <c r="B51" s="203"/>
      <c r="C51" s="203"/>
      <c r="D51" s="203"/>
      <c r="E51" s="620"/>
      <c r="F51" s="620"/>
      <c r="G51" s="611"/>
      <c r="H51" s="203"/>
      <c r="I51" s="203"/>
      <c r="J51" s="203"/>
      <c r="K51" s="203"/>
      <c r="L51" s="203"/>
      <c r="M51" s="203"/>
      <c r="N51" s="108"/>
    </row>
    <row r="52" spans="1:14" x14ac:dyDescent="0.25">
      <c r="A52" s="203"/>
      <c r="B52" s="203"/>
      <c r="C52" s="203"/>
      <c r="D52" s="203"/>
      <c r="E52" s="620"/>
      <c r="F52" s="620"/>
      <c r="G52" s="620"/>
      <c r="H52" s="203"/>
      <c r="I52" s="203"/>
      <c r="J52" s="203"/>
      <c r="K52" s="203"/>
      <c r="L52" s="203"/>
      <c r="M52" s="203"/>
      <c r="N52" s="108"/>
    </row>
    <row r="53" spans="1:14" x14ac:dyDescent="0.25">
      <c r="A53" s="203"/>
      <c r="B53" s="203"/>
      <c r="C53" s="203"/>
      <c r="D53" s="203"/>
      <c r="E53" s="620"/>
      <c r="F53" s="620"/>
      <c r="G53" s="620"/>
      <c r="H53" s="203"/>
      <c r="I53" s="203"/>
      <c r="J53" s="203"/>
      <c r="K53" s="203"/>
      <c r="L53" s="203"/>
      <c r="M53" s="203"/>
      <c r="N53" s="108"/>
    </row>
    <row r="54" spans="1:14" x14ac:dyDescent="0.25">
      <c r="A54" s="203"/>
      <c r="B54" s="203"/>
      <c r="C54" s="203"/>
      <c r="D54" s="203"/>
      <c r="E54" s="620"/>
      <c r="F54" s="620"/>
      <c r="G54" s="620"/>
      <c r="H54" s="203"/>
      <c r="I54" s="203"/>
      <c r="J54" s="203"/>
      <c r="K54" s="203"/>
      <c r="L54" s="203"/>
      <c r="M54" s="203"/>
      <c r="N54" s="108"/>
    </row>
    <row r="55" spans="1:14" x14ac:dyDescent="0.25">
      <c r="A55" s="203"/>
      <c r="B55" s="203"/>
      <c r="C55" s="203"/>
      <c r="D55" s="203"/>
      <c r="E55" s="620"/>
      <c r="F55" s="620"/>
      <c r="G55" s="620"/>
      <c r="H55" s="203"/>
      <c r="I55" s="203"/>
      <c r="J55" s="203"/>
      <c r="K55" s="203"/>
      <c r="L55" s="203"/>
      <c r="M55" s="203"/>
      <c r="N55" s="108"/>
    </row>
    <row r="56" spans="1:14" x14ac:dyDescent="0.25">
      <c r="A56" s="203"/>
      <c r="B56" s="203"/>
      <c r="C56" s="203"/>
      <c r="D56" s="203"/>
      <c r="E56" s="620"/>
      <c r="F56" s="620"/>
      <c r="G56" s="620"/>
      <c r="H56" s="203"/>
      <c r="I56" s="203"/>
      <c r="J56" s="203"/>
      <c r="K56" s="203"/>
      <c r="L56" s="203"/>
      <c r="M56" s="203"/>
      <c r="N56" s="108"/>
    </row>
    <row r="57" spans="1:14" x14ac:dyDescent="0.25">
      <c r="A57" s="203"/>
      <c r="B57" s="203"/>
      <c r="C57" s="203"/>
      <c r="D57" s="203"/>
      <c r="E57" s="620"/>
      <c r="F57" s="620"/>
      <c r="G57" s="620"/>
      <c r="H57" s="203"/>
      <c r="I57" s="203"/>
      <c r="J57" s="203"/>
      <c r="K57" s="203"/>
      <c r="L57" s="203"/>
      <c r="M57" s="203"/>
      <c r="N57" s="108"/>
    </row>
    <row r="58" spans="1:14" x14ac:dyDescent="0.25">
      <c r="A58" s="203"/>
      <c r="B58" s="203"/>
      <c r="C58" s="203"/>
      <c r="D58" s="203"/>
      <c r="E58" s="620"/>
      <c r="F58" s="620"/>
      <c r="G58" s="620"/>
      <c r="H58" s="203"/>
      <c r="I58" s="203"/>
      <c r="J58" s="203"/>
      <c r="K58" s="203"/>
      <c r="L58" s="203"/>
      <c r="M58" s="203"/>
      <c r="N58" s="108"/>
    </row>
    <row r="59" spans="1:14" x14ac:dyDescent="0.25">
      <c r="A59" s="203"/>
      <c r="B59" s="203"/>
      <c r="C59" s="203"/>
      <c r="D59" s="203"/>
      <c r="E59" s="620"/>
      <c r="F59" s="620"/>
      <c r="G59" s="620"/>
      <c r="H59" s="203"/>
      <c r="I59" s="203"/>
      <c r="J59" s="203"/>
      <c r="K59" s="203"/>
      <c r="L59" s="203"/>
      <c r="M59" s="203"/>
      <c r="N59" s="108"/>
    </row>
    <row r="60" spans="1:14" x14ac:dyDescent="0.25">
      <c r="A60" s="203"/>
      <c r="B60" s="203"/>
      <c r="C60" s="203"/>
      <c r="D60" s="203"/>
      <c r="E60" s="620"/>
      <c r="F60" s="620"/>
      <c r="G60" s="620"/>
      <c r="H60" s="203"/>
      <c r="I60" s="203"/>
      <c r="J60" s="203"/>
      <c r="K60" s="203"/>
      <c r="L60" s="203"/>
      <c r="M60" s="203"/>
      <c r="N60" s="108"/>
    </row>
    <row r="61" spans="1:14" x14ac:dyDescent="0.25">
      <c r="A61" s="203"/>
      <c r="B61" s="203"/>
      <c r="C61" s="203"/>
      <c r="D61" s="203"/>
      <c r="E61" s="620"/>
      <c r="F61" s="620"/>
      <c r="G61" s="620"/>
      <c r="H61" s="203"/>
      <c r="I61" s="203"/>
      <c r="J61" s="203"/>
      <c r="K61" s="203"/>
      <c r="L61" s="203"/>
      <c r="M61" s="203"/>
      <c r="N61" s="108"/>
    </row>
    <row r="62" spans="1:14" x14ac:dyDescent="0.25">
      <c r="A62" s="203"/>
      <c r="B62" s="203"/>
      <c r="C62" s="203"/>
      <c r="D62" s="203"/>
      <c r="E62" s="620"/>
      <c r="F62" s="620"/>
      <c r="G62" s="620"/>
      <c r="H62" s="203"/>
      <c r="I62" s="203"/>
      <c r="J62" s="203"/>
      <c r="K62" s="203"/>
      <c r="L62" s="203"/>
      <c r="M62" s="203"/>
      <c r="N62" s="108"/>
    </row>
    <row r="63" spans="1:14" x14ac:dyDescent="0.25">
      <c r="A63" s="203"/>
      <c r="B63" s="203"/>
      <c r="C63" s="203"/>
      <c r="D63" s="203"/>
      <c r="E63" s="620"/>
      <c r="F63" s="620"/>
      <c r="G63" s="620"/>
      <c r="H63" s="203"/>
      <c r="I63" s="203"/>
      <c r="J63" s="203"/>
      <c r="K63" s="203"/>
      <c r="L63" s="203"/>
      <c r="M63" s="203"/>
      <c r="N63" s="108"/>
    </row>
    <row r="64" spans="1:14" x14ac:dyDescent="0.25">
      <c r="A64" s="203"/>
      <c r="B64" s="203"/>
      <c r="C64" s="203"/>
      <c r="D64" s="203"/>
      <c r="E64" s="620"/>
      <c r="F64" s="620"/>
      <c r="G64" s="620"/>
      <c r="H64" s="203"/>
      <c r="I64" s="203"/>
      <c r="J64" s="203"/>
      <c r="K64" s="203"/>
      <c r="L64" s="203"/>
      <c r="M64" s="203"/>
      <c r="N64" s="108"/>
    </row>
    <row r="65" spans="1:14" x14ac:dyDescent="0.25">
      <c r="A65" s="203"/>
      <c r="B65" s="203"/>
      <c r="C65" s="203"/>
      <c r="D65" s="203"/>
      <c r="E65" s="620"/>
      <c r="F65" s="620"/>
      <c r="G65" s="620"/>
      <c r="H65" s="203"/>
      <c r="I65" s="203"/>
      <c r="J65" s="203"/>
      <c r="K65" s="203"/>
      <c r="L65" s="203"/>
      <c r="M65" s="203"/>
      <c r="N65" s="108"/>
    </row>
    <row r="66" spans="1:14" x14ac:dyDescent="0.25">
      <c r="A66" s="203"/>
      <c r="B66" s="203"/>
      <c r="C66" s="203"/>
      <c r="D66" s="203"/>
      <c r="E66" s="620"/>
      <c r="F66" s="620"/>
      <c r="G66" s="620"/>
      <c r="H66" s="203"/>
      <c r="I66" s="203"/>
      <c r="J66" s="203"/>
      <c r="K66" s="203"/>
      <c r="L66" s="203"/>
      <c r="M66" s="203"/>
      <c r="N66" s="108"/>
    </row>
    <row r="67" spans="1:14" x14ac:dyDescent="0.25">
      <c r="A67" s="203"/>
      <c r="B67" s="203"/>
      <c r="C67" s="203"/>
      <c r="D67" s="203"/>
      <c r="E67" s="620"/>
      <c r="F67" s="620"/>
      <c r="G67" s="620"/>
      <c r="H67" s="203"/>
      <c r="I67" s="203"/>
      <c r="J67" s="203"/>
      <c r="K67" s="203"/>
      <c r="L67" s="203"/>
      <c r="M67" s="203"/>
      <c r="N67" s="108"/>
    </row>
    <row r="68" spans="1:14" x14ac:dyDescent="0.25">
      <c r="A68" s="203"/>
      <c r="B68" s="203"/>
      <c r="C68" s="203"/>
      <c r="D68" s="203"/>
      <c r="E68" s="620"/>
      <c r="F68" s="620"/>
      <c r="G68" s="620"/>
      <c r="H68" s="203"/>
      <c r="I68" s="203"/>
      <c r="J68" s="203"/>
      <c r="K68" s="203"/>
      <c r="L68" s="203"/>
      <c r="M68" s="203"/>
      <c r="N68" s="108"/>
    </row>
    <row r="69" spans="1:14" x14ac:dyDescent="0.25">
      <c r="A69" s="203"/>
      <c r="B69" s="203"/>
      <c r="C69" s="203"/>
      <c r="D69" s="203"/>
      <c r="E69" s="620"/>
      <c r="F69" s="620"/>
      <c r="G69" s="620"/>
      <c r="H69" s="203"/>
      <c r="I69" s="203"/>
      <c r="J69" s="203"/>
      <c r="K69" s="203"/>
      <c r="L69" s="203"/>
      <c r="M69" s="203"/>
      <c r="N69" s="108"/>
    </row>
    <row r="70" spans="1:14" x14ac:dyDescent="0.25">
      <c r="A70" s="203"/>
      <c r="B70" s="203"/>
      <c r="C70" s="203"/>
      <c r="D70" s="203"/>
      <c r="E70" s="620"/>
      <c r="F70" s="620"/>
      <c r="G70" s="620"/>
      <c r="H70" s="203"/>
      <c r="I70" s="203"/>
      <c r="J70" s="203"/>
      <c r="K70" s="203"/>
      <c r="L70" s="203"/>
      <c r="M70" s="203"/>
      <c r="N70" s="108"/>
    </row>
    <row r="71" spans="1:14" x14ac:dyDescent="0.25">
      <c r="A71" s="203"/>
      <c r="B71" s="203"/>
      <c r="C71" s="203"/>
      <c r="D71" s="203"/>
      <c r="E71" s="620"/>
      <c r="F71" s="620"/>
      <c r="G71" s="620"/>
      <c r="H71" s="203"/>
      <c r="I71" s="203"/>
      <c r="J71" s="203"/>
      <c r="K71" s="203"/>
      <c r="L71" s="203"/>
      <c r="M71" s="203"/>
      <c r="N71" s="108"/>
    </row>
    <row r="72" spans="1:14" x14ac:dyDescent="0.25">
      <c r="A72" s="203"/>
      <c r="B72" s="203"/>
      <c r="C72" s="203"/>
      <c r="D72" s="203"/>
      <c r="E72" s="620"/>
      <c r="F72" s="620"/>
      <c r="G72" s="620"/>
      <c r="H72" s="203"/>
      <c r="I72" s="203"/>
      <c r="J72" s="203"/>
      <c r="K72" s="203"/>
      <c r="L72" s="203"/>
      <c r="M72" s="203"/>
      <c r="N72" s="108"/>
    </row>
    <row r="73" spans="1:14" x14ac:dyDescent="0.25">
      <c r="A73" s="203"/>
      <c r="B73" s="203"/>
      <c r="C73" s="203"/>
      <c r="D73" s="203"/>
      <c r="E73" s="620"/>
      <c r="F73" s="620"/>
      <c r="G73" s="620"/>
      <c r="H73" s="203"/>
      <c r="I73" s="203"/>
      <c r="J73" s="203"/>
      <c r="K73" s="203"/>
      <c r="L73" s="203"/>
      <c r="M73" s="203"/>
      <c r="N73" s="108"/>
    </row>
    <row r="74" spans="1:14" x14ac:dyDescent="0.25">
      <c r="A74" s="203"/>
      <c r="B74" s="203"/>
      <c r="C74" s="203"/>
      <c r="D74" s="203"/>
      <c r="E74" s="620"/>
      <c r="F74" s="620"/>
      <c r="G74" s="620"/>
      <c r="H74" s="203"/>
      <c r="I74" s="203"/>
      <c r="J74" s="203"/>
      <c r="K74" s="203"/>
      <c r="L74" s="203"/>
      <c r="M74" s="203"/>
      <c r="N74" s="108"/>
    </row>
    <row r="75" spans="1:14" x14ac:dyDescent="0.25">
      <c r="A75" s="203"/>
      <c r="B75" s="203"/>
      <c r="C75" s="203"/>
      <c r="D75" s="203"/>
      <c r="E75" s="620"/>
      <c r="F75" s="620"/>
      <c r="G75" s="620"/>
      <c r="H75" s="203"/>
      <c r="I75" s="203"/>
      <c r="J75" s="203"/>
      <c r="K75" s="203"/>
      <c r="L75" s="203"/>
      <c r="M75" s="203"/>
      <c r="N75" s="108"/>
    </row>
    <row r="76" spans="1:14" x14ac:dyDescent="0.25">
      <c r="A76" s="203"/>
      <c r="B76" s="203"/>
      <c r="C76" s="203"/>
      <c r="D76" s="203"/>
      <c r="E76" s="620"/>
      <c r="F76" s="620"/>
      <c r="G76" s="620"/>
      <c r="H76" s="203"/>
      <c r="I76" s="203"/>
      <c r="J76" s="203"/>
      <c r="K76" s="203"/>
      <c r="L76" s="203"/>
      <c r="M76" s="203"/>
      <c r="N76" s="108"/>
    </row>
    <row r="77" spans="1:14" x14ac:dyDescent="0.25">
      <c r="A77" s="203"/>
      <c r="B77" s="203"/>
      <c r="C77" s="203"/>
      <c r="D77" s="203"/>
      <c r="E77" s="620"/>
      <c r="F77" s="620"/>
      <c r="G77" s="620"/>
      <c r="H77" s="203"/>
      <c r="I77" s="203"/>
      <c r="J77" s="203"/>
      <c r="K77" s="203"/>
      <c r="L77" s="203"/>
      <c r="M77" s="203"/>
      <c r="N77" s="108"/>
    </row>
    <row r="78" spans="1:14" x14ac:dyDescent="0.25">
      <c r="A78" s="203"/>
      <c r="B78" s="203"/>
      <c r="C78" s="203"/>
      <c r="D78" s="203"/>
      <c r="E78" s="620"/>
      <c r="F78" s="620"/>
      <c r="G78" s="620"/>
      <c r="H78" s="203"/>
      <c r="I78" s="203"/>
      <c r="J78" s="203"/>
      <c r="K78" s="203"/>
      <c r="L78" s="203"/>
      <c r="M78" s="203"/>
      <c r="N78" s="108"/>
    </row>
    <row r="79" spans="1:14" x14ac:dyDescent="0.25">
      <c r="A79" s="203"/>
      <c r="B79" s="203"/>
      <c r="C79" s="203"/>
      <c r="D79" s="203"/>
      <c r="E79" s="620"/>
      <c r="F79" s="620"/>
      <c r="G79" s="620"/>
      <c r="H79" s="203"/>
      <c r="I79" s="203"/>
      <c r="J79" s="203"/>
      <c r="K79" s="203"/>
      <c r="L79" s="203"/>
      <c r="M79" s="203"/>
      <c r="N79" s="108"/>
    </row>
    <row r="80" spans="1:14" x14ac:dyDescent="0.25">
      <c r="A80" s="203"/>
      <c r="B80" s="203"/>
      <c r="C80" s="203"/>
      <c r="D80" s="203"/>
      <c r="E80" s="620"/>
      <c r="F80" s="620"/>
      <c r="G80" s="620"/>
      <c r="H80" s="203"/>
      <c r="I80" s="203"/>
      <c r="J80" s="203"/>
      <c r="K80" s="203"/>
      <c r="L80" s="203"/>
      <c r="M80" s="203"/>
      <c r="N80" s="108"/>
    </row>
    <row r="81" spans="1:14" x14ac:dyDescent="0.25">
      <c r="A81" s="203"/>
      <c r="B81" s="203"/>
      <c r="C81" s="203"/>
      <c r="D81" s="203"/>
      <c r="E81" s="620"/>
      <c r="F81" s="620"/>
      <c r="G81" s="620"/>
      <c r="H81" s="203"/>
      <c r="I81" s="203"/>
      <c r="J81" s="203"/>
      <c r="K81" s="203"/>
      <c r="L81" s="203"/>
      <c r="M81" s="203"/>
      <c r="N81" s="108"/>
    </row>
    <row r="82" spans="1:14" x14ac:dyDescent="0.25">
      <c r="A82" s="203"/>
      <c r="B82" s="203"/>
      <c r="C82" s="203"/>
      <c r="D82" s="203"/>
      <c r="E82" s="620"/>
      <c r="F82" s="620"/>
      <c r="G82" s="620"/>
      <c r="H82" s="203"/>
      <c r="I82" s="203"/>
      <c r="J82" s="203"/>
      <c r="K82" s="203"/>
      <c r="L82" s="203"/>
      <c r="M82" s="203"/>
      <c r="N82" s="108"/>
    </row>
    <row r="83" spans="1:14" x14ac:dyDescent="0.25">
      <c r="A83" s="203"/>
      <c r="B83" s="203"/>
      <c r="C83" s="203"/>
      <c r="D83" s="203"/>
      <c r="E83" s="620"/>
      <c r="F83" s="620"/>
      <c r="G83" s="620"/>
      <c r="H83" s="203"/>
      <c r="I83" s="203"/>
      <c r="J83" s="203"/>
      <c r="K83" s="203"/>
      <c r="L83" s="203"/>
      <c r="M83" s="203"/>
      <c r="N83" s="108"/>
    </row>
    <row r="84" spans="1:14" x14ac:dyDescent="0.25">
      <c r="A84" s="203"/>
      <c r="B84" s="203"/>
      <c r="C84" s="203"/>
      <c r="D84" s="203"/>
      <c r="E84" s="620"/>
      <c r="F84" s="620"/>
      <c r="G84" s="620"/>
      <c r="H84" s="203"/>
      <c r="I84" s="203"/>
      <c r="J84" s="203"/>
      <c r="K84" s="203"/>
      <c r="L84" s="203"/>
      <c r="M84" s="203"/>
      <c r="N84" s="108"/>
    </row>
    <row r="85" spans="1:14" x14ac:dyDescent="0.25">
      <c r="A85" s="203"/>
      <c r="B85" s="203"/>
      <c r="C85" s="203"/>
      <c r="D85" s="203"/>
      <c r="E85" s="620"/>
      <c r="F85" s="620"/>
      <c r="G85" s="620"/>
      <c r="H85" s="203"/>
      <c r="I85" s="203"/>
      <c r="J85" s="203"/>
      <c r="K85" s="203"/>
      <c r="L85" s="203"/>
      <c r="M85" s="203"/>
      <c r="N85" s="108"/>
    </row>
    <row r="86" spans="1:14" x14ac:dyDescent="0.25">
      <c r="A86" s="203"/>
      <c r="B86" s="203"/>
      <c r="C86" s="203"/>
      <c r="D86" s="203"/>
      <c r="E86" s="620"/>
      <c r="F86" s="620"/>
      <c r="G86" s="620"/>
      <c r="H86" s="203"/>
      <c r="I86" s="203"/>
      <c r="J86" s="203"/>
      <c r="K86" s="203"/>
      <c r="L86" s="203"/>
      <c r="M86" s="203"/>
      <c r="N86" s="108"/>
    </row>
    <row r="87" spans="1:14" x14ac:dyDescent="0.25">
      <c r="A87" s="203"/>
      <c r="B87" s="203"/>
      <c r="C87" s="203"/>
      <c r="D87" s="203"/>
      <c r="E87" s="620"/>
      <c r="F87" s="620"/>
      <c r="G87" s="620"/>
      <c r="H87" s="203"/>
      <c r="I87" s="203"/>
      <c r="J87" s="203"/>
      <c r="K87" s="203"/>
      <c r="L87" s="203"/>
      <c r="M87" s="203"/>
      <c r="N87" s="108"/>
    </row>
    <row r="88" spans="1:14" x14ac:dyDescent="0.25">
      <c r="A88" s="203"/>
      <c r="B88" s="203"/>
      <c r="C88" s="203"/>
      <c r="D88" s="203"/>
      <c r="E88" s="620"/>
      <c r="F88" s="620"/>
      <c r="G88" s="620"/>
      <c r="H88" s="203"/>
      <c r="I88" s="203"/>
      <c r="J88" s="203"/>
      <c r="K88" s="203"/>
      <c r="L88" s="203"/>
      <c r="M88" s="203"/>
      <c r="N88" s="108"/>
    </row>
    <row r="89" spans="1:14" x14ac:dyDescent="0.25">
      <c r="A89" s="203"/>
      <c r="B89" s="203"/>
      <c r="C89" s="203"/>
      <c r="D89" s="203"/>
      <c r="E89" s="620"/>
      <c r="F89" s="620"/>
      <c r="G89" s="620"/>
      <c r="H89" s="203"/>
      <c r="I89" s="203"/>
      <c r="J89" s="203"/>
      <c r="K89" s="203"/>
      <c r="L89" s="203"/>
      <c r="M89" s="203"/>
      <c r="N89" s="108"/>
    </row>
    <row r="90" spans="1:14" x14ac:dyDescent="0.25">
      <c r="A90" s="203"/>
      <c r="B90" s="203"/>
      <c r="C90" s="203"/>
      <c r="D90" s="203"/>
      <c r="E90" s="620"/>
      <c r="F90" s="620"/>
      <c r="G90" s="620"/>
      <c r="H90" s="203"/>
      <c r="I90" s="203"/>
      <c r="J90" s="203"/>
      <c r="K90" s="203"/>
      <c r="L90" s="203"/>
      <c r="M90" s="203"/>
      <c r="N90" s="108"/>
    </row>
    <row r="91" spans="1:14" x14ac:dyDescent="0.25">
      <c r="A91" s="203"/>
      <c r="B91" s="203"/>
      <c r="C91" s="203"/>
      <c r="D91" s="203"/>
      <c r="E91" s="620"/>
      <c r="F91" s="620"/>
      <c r="G91" s="620"/>
      <c r="H91" s="203"/>
      <c r="I91" s="203"/>
      <c r="J91" s="203"/>
      <c r="K91" s="203"/>
      <c r="L91" s="203"/>
      <c r="M91" s="203"/>
      <c r="N91" s="108"/>
    </row>
    <row r="92" spans="1:14" x14ac:dyDescent="0.25">
      <c r="A92" s="203"/>
      <c r="B92" s="203"/>
      <c r="C92" s="203"/>
      <c r="D92" s="203"/>
      <c r="E92" s="620"/>
      <c r="F92" s="620"/>
      <c r="G92" s="620"/>
      <c r="H92" s="203"/>
      <c r="I92" s="203"/>
      <c r="J92" s="203"/>
      <c r="K92" s="203"/>
      <c r="L92" s="203"/>
      <c r="M92" s="203"/>
      <c r="N92" s="108"/>
    </row>
    <row r="93" spans="1:14" x14ac:dyDescent="0.25">
      <c r="A93" s="203"/>
      <c r="B93" s="203"/>
      <c r="C93" s="203"/>
      <c r="D93" s="203"/>
      <c r="E93" s="620"/>
      <c r="F93" s="620"/>
      <c r="G93" s="620"/>
      <c r="H93" s="203"/>
      <c r="I93" s="203"/>
      <c r="J93" s="203"/>
      <c r="K93" s="203"/>
      <c r="L93" s="203"/>
      <c r="M93" s="203"/>
      <c r="N93" s="108"/>
    </row>
    <row r="94" spans="1:14" x14ac:dyDescent="0.25">
      <c r="A94" s="203"/>
      <c r="B94" s="203"/>
      <c r="C94" s="203"/>
      <c r="D94" s="203"/>
      <c r="E94" s="620"/>
      <c r="F94" s="620"/>
      <c r="G94" s="620"/>
      <c r="H94" s="203"/>
      <c r="I94" s="203"/>
      <c r="J94" s="203"/>
      <c r="K94" s="203"/>
      <c r="L94" s="203"/>
      <c r="M94" s="203"/>
      <c r="N94" s="108"/>
    </row>
    <row r="95" spans="1:14" x14ac:dyDescent="0.25">
      <c r="A95" s="203"/>
      <c r="B95" s="203"/>
      <c r="C95" s="203"/>
      <c r="D95" s="203"/>
      <c r="E95" s="620"/>
      <c r="F95" s="620"/>
      <c r="G95" s="620"/>
      <c r="H95" s="203"/>
      <c r="I95" s="203"/>
      <c r="J95" s="203"/>
      <c r="K95" s="203"/>
      <c r="L95" s="203"/>
      <c r="M95" s="203"/>
      <c r="N95" s="108"/>
    </row>
    <row r="96" spans="1:14" x14ac:dyDescent="0.25">
      <c r="A96" s="203"/>
      <c r="B96" s="203"/>
      <c r="C96" s="203"/>
      <c r="D96" s="203"/>
      <c r="E96" s="620"/>
      <c r="F96" s="620"/>
      <c r="G96" s="620"/>
      <c r="H96" s="203"/>
      <c r="I96" s="203"/>
      <c r="J96" s="203"/>
      <c r="K96" s="203"/>
      <c r="L96" s="203"/>
      <c r="M96" s="203"/>
      <c r="N96" s="108"/>
    </row>
    <row r="97" spans="1:14" x14ac:dyDescent="0.25">
      <c r="A97" s="203"/>
      <c r="B97" s="203"/>
      <c r="C97" s="203"/>
      <c r="D97" s="203"/>
      <c r="E97" s="620"/>
      <c r="F97" s="620"/>
      <c r="G97" s="620"/>
      <c r="H97" s="203"/>
      <c r="I97" s="203"/>
      <c r="J97" s="203"/>
      <c r="K97" s="203"/>
      <c r="L97" s="203"/>
      <c r="M97" s="203"/>
      <c r="N97" s="108"/>
    </row>
    <row r="98" spans="1:14" x14ac:dyDescent="0.25">
      <c r="A98" s="203"/>
      <c r="B98" s="203"/>
      <c r="C98" s="203"/>
      <c r="D98" s="203"/>
      <c r="E98" s="620"/>
      <c r="F98" s="620"/>
      <c r="G98" s="620"/>
      <c r="H98" s="203"/>
      <c r="I98" s="203"/>
      <c r="J98" s="203"/>
      <c r="K98" s="203"/>
      <c r="L98" s="203"/>
      <c r="M98" s="203"/>
      <c r="N98" s="108"/>
    </row>
    <row r="99" spans="1:14" x14ac:dyDescent="0.25">
      <c r="A99" s="203"/>
      <c r="B99" s="203"/>
      <c r="C99" s="203"/>
      <c r="D99" s="203"/>
      <c r="E99" s="620"/>
      <c r="F99" s="620"/>
      <c r="G99" s="620"/>
      <c r="H99" s="203"/>
      <c r="I99" s="203"/>
      <c r="J99" s="203"/>
      <c r="K99" s="203"/>
      <c r="L99" s="203"/>
      <c r="M99" s="203"/>
      <c r="N99" s="108"/>
    </row>
    <row r="100" spans="1:14" x14ac:dyDescent="0.25">
      <c r="A100" s="203"/>
      <c r="B100" s="203"/>
      <c r="C100" s="203"/>
      <c r="D100" s="203"/>
      <c r="E100" s="620"/>
      <c r="F100" s="620"/>
      <c r="G100" s="620"/>
      <c r="H100" s="203"/>
      <c r="I100" s="203"/>
      <c r="J100" s="203"/>
      <c r="K100" s="203"/>
      <c r="L100" s="203"/>
      <c r="M100" s="203"/>
      <c r="N100" s="108"/>
    </row>
    <row r="101" spans="1:14" x14ac:dyDescent="0.25">
      <c r="I101" s="124"/>
      <c r="J101" s="124"/>
      <c r="K101" s="124"/>
      <c r="L101" s="124"/>
    </row>
    <row r="102" spans="1:14" x14ac:dyDescent="0.25">
      <c r="I102" s="124"/>
      <c r="J102" s="124"/>
      <c r="K102" s="124"/>
      <c r="L102" s="124"/>
    </row>
    <row r="103" spans="1:14" x14ac:dyDescent="0.25">
      <c r="I103" s="124"/>
      <c r="J103" s="124"/>
      <c r="K103" s="124"/>
      <c r="L103" s="124"/>
    </row>
    <row r="104" spans="1:14" x14ac:dyDescent="0.25">
      <c r="I104" s="124"/>
      <c r="J104" s="124"/>
      <c r="K104" s="124"/>
      <c r="L104" s="124"/>
    </row>
    <row r="105" spans="1:14" x14ac:dyDescent="0.25">
      <c r="I105" s="124"/>
      <c r="J105" s="124"/>
      <c r="K105" s="124"/>
      <c r="L105" s="124"/>
    </row>
    <row r="106" spans="1:14" x14ac:dyDescent="0.25">
      <c r="I106" s="124"/>
      <c r="J106" s="124"/>
      <c r="K106" s="124"/>
      <c r="L106" s="124"/>
    </row>
    <row r="107" spans="1:14" x14ac:dyDescent="0.25">
      <c r="I107" s="124"/>
      <c r="J107" s="124"/>
      <c r="K107" s="124"/>
      <c r="L107" s="124"/>
    </row>
    <row r="108" spans="1:14" x14ac:dyDescent="0.25">
      <c r="I108" s="124"/>
      <c r="J108" s="124"/>
      <c r="K108" s="124"/>
      <c r="L108" s="124"/>
    </row>
    <row r="109" spans="1:14" x14ac:dyDescent="0.25">
      <c r="I109" s="124"/>
      <c r="J109" s="124"/>
      <c r="K109" s="124"/>
      <c r="L109" s="124"/>
    </row>
    <row r="110" spans="1:14" x14ac:dyDescent="0.25">
      <c r="I110" s="124"/>
      <c r="J110" s="124"/>
      <c r="K110" s="124"/>
      <c r="L110" s="124"/>
    </row>
    <row r="111" spans="1:14" x14ac:dyDescent="0.25">
      <c r="I111" s="124"/>
      <c r="J111" s="124"/>
      <c r="K111" s="124"/>
      <c r="L111" s="124"/>
    </row>
    <row r="112" spans="1:14"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sheetData>
  <mergeCells count="2">
    <mergeCell ref="A1:N1"/>
    <mergeCell ref="A2:N2"/>
  </mergeCell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87"/>
  <sheetViews>
    <sheetView topLeftCell="C4" zoomScale="110" zoomScaleNormal="85" workbookViewId="0">
      <selection activeCell="J17" sqref="J17:J1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621" bestFit="1" customWidth="1"/>
    <col min="7" max="7" width="18.7109375" style="621"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39" t="s">
        <v>45</v>
      </c>
      <c r="B1" s="939"/>
      <c r="C1" s="939"/>
      <c r="D1" s="939"/>
      <c r="E1" s="939"/>
      <c r="F1" s="939"/>
      <c r="G1" s="939"/>
      <c r="H1" s="939"/>
      <c r="I1" s="939"/>
      <c r="J1" s="939"/>
      <c r="K1" s="939"/>
      <c r="L1" s="939"/>
      <c r="M1" s="939"/>
      <c r="N1" s="939"/>
    </row>
    <row r="2" spans="1:15" s="85" customFormat="1" ht="18.75" x14ac:dyDescent="0.25">
      <c r="A2" s="940" t="s">
        <v>106</v>
      </c>
      <c r="B2" s="940"/>
      <c r="C2" s="940"/>
      <c r="D2" s="940"/>
      <c r="E2" s="940"/>
      <c r="F2" s="940"/>
      <c r="G2" s="940"/>
      <c r="H2" s="940"/>
      <c r="I2" s="940"/>
      <c r="J2" s="940"/>
      <c r="K2" s="940"/>
      <c r="L2" s="940"/>
      <c r="M2" s="940"/>
      <c r="N2" s="940"/>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348">
        <v>44105</v>
      </c>
      <c r="B4" s="349" t="s">
        <v>139</v>
      </c>
      <c r="C4" s="361"/>
      <c r="D4" s="362"/>
      <c r="E4" s="607">
        <v>0</v>
      </c>
      <c r="F4" s="607">
        <v>0</v>
      </c>
      <c r="G4" s="622">
        <v>0</v>
      </c>
      <c r="H4" s="337"/>
      <c r="I4" s="485" t="s">
        <v>18</v>
      </c>
      <c r="J4" s="347"/>
      <c r="K4" s="347"/>
      <c r="L4" s="347"/>
      <c r="M4" s="266"/>
      <c r="N4" s="267"/>
    </row>
    <row r="5" spans="1:15" ht="17.25" customHeight="1" x14ac:dyDescent="0.25">
      <c r="A5" s="287">
        <v>44137</v>
      </c>
      <c r="B5" s="288" t="s">
        <v>181</v>
      </c>
      <c r="C5" s="288" t="s">
        <v>51</v>
      </c>
      <c r="D5" s="288" t="s">
        <v>53</v>
      </c>
      <c r="E5" s="289"/>
      <c r="F5" s="289">
        <v>80000</v>
      </c>
      <c r="G5" s="609">
        <f>G4-E5+F5</f>
        <v>80000</v>
      </c>
      <c r="H5" s="456" t="s">
        <v>105</v>
      </c>
      <c r="I5" s="456" t="s">
        <v>18</v>
      </c>
      <c r="J5" s="458" t="s">
        <v>158</v>
      </c>
      <c r="K5" s="458"/>
      <c r="L5" s="458" t="s">
        <v>74</v>
      </c>
      <c r="M5" s="459" t="s">
        <v>63</v>
      </c>
      <c r="N5" s="460"/>
    </row>
    <row r="6" spans="1:15" x14ac:dyDescent="0.25">
      <c r="A6" s="221">
        <v>44138</v>
      </c>
      <c r="B6" s="259" t="s">
        <v>69</v>
      </c>
      <c r="C6" s="259" t="s">
        <v>68</v>
      </c>
      <c r="D6" s="672" t="s">
        <v>53</v>
      </c>
      <c r="E6" s="234">
        <v>2000</v>
      </c>
      <c r="F6" s="234"/>
      <c r="G6" s="611">
        <f>G5-E6+F6</f>
        <v>78000</v>
      </c>
      <c r="H6" s="284" t="s">
        <v>105</v>
      </c>
      <c r="I6" s="284" t="s">
        <v>18</v>
      </c>
      <c r="J6" s="462" t="s">
        <v>158</v>
      </c>
      <c r="K6" s="347"/>
      <c r="L6" s="462" t="s">
        <v>74</v>
      </c>
      <c r="M6" s="266" t="s">
        <v>63</v>
      </c>
      <c r="N6" s="267" t="s">
        <v>187</v>
      </c>
    </row>
    <row r="7" spans="1:15" x14ac:dyDescent="0.25">
      <c r="A7" s="221">
        <v>44138</v>
      </c>
      <c r="B7" s="259" t="s">
        <v>69</v>
      </c>
      <c r="C7" s="259" t="s">
        <v>68</v>
      </c>
      <c r="D7" s="672" t="s">
        <v>53</v>
      </c>
      <c r="E7" s="282">
        <v>8000</v>
      </c>
      <c r="F7" s="232"/>
      <c r="G7" s="611">
        <f t="shared" ref="G7:G19" si="0">G6-E7+F7</f>
        <v>70000</v>
      </c>
      <c r="H7" s="312" t="s">
        <v>105</v>
      </c>
      <c r="I7" s="312" t="s">
        <v>18</v>
      </c>
      <c r="J7" s="312" t="s">
        <v>158</v>
      </c>
      <c r="K7" s="220"/>
      <c r="L7" s="462" t="s">
        <v>74</v>
      </c>
      <c r="M7" s="266" t="s">
        <v>63</v>
      </c>
      <c r="N7" s="222" t="s">
        <v>188</v>
      </c>
    </row>
    <row r="8" spans="1:15" x14ac:dyDescent="0.25">
      <c r="A8" s="221">
        <v>44138</v>
      </c>
      <c r="B8" s="259" t="s">
        <v>69</v>
      </c>
      <c r="C8" s="259" t="s">
        <v>68</v>
      </c>
      <c r="D8" s="672" t="s">
        <v>53</v>
      </c>
      <c r="E8" s="240">
        <v>5000</v>
      </c>
      <c r="F8" s="232"/>
      <c r="G8" s="611">
        <f t="shared" si="0"/>
        <v>65000</v>
      </c>
      <c r="H8" s="312" t="s">
        <v>105</v>
      </c>
      <c r="I8" s="312" t="s">
        <v>18</v>
      </c>
      <c r="J8" s="312" t="s">
        <v>158</v>
      </c>
      <c r="K8" s="220"/>
      <c r="L8" s="462" t="s">
        <v>74</v>
      </c>
      <c r="M8" s="266" t="s">
        <v>63</v>
      </c>
      <c r="N8" s="222" t="s">
        <v>189</v>
      </c>
    </row>
    <row r="9" spans="1:15" ht="15" customHeight="1" x14ac:dyDescent="0.25">
      <c r="A9" s="221">
        <v>44138</v>
      </c>
      <c r="B9" s="259" t="s">
        <v>69</v>
      </c>
      <c r="C9" s="259" t="s">
        <v>68</v>
      </c>
      <c r="D9" s="672" t="s">
        <v>53</v>
      </c>
      <c r="E9" s="232">
        <v>8000</v>
      </c>
      <c r="F9" s="232"/>
      <c r="G9" s="611">
        <f t="shared" si="0"/>
        <v>57000</v>
      </c>
      <c r="H9" s="312" t="s">
        <v>105</v>
      </c>
      <c r="I9" s="312" t="s">
        <v>18</v>
      </c>
      <c r="J9" s="312" t="s">
        <v>158</v>
      </c>
      <c r="K9" s="220"/>
      <c r="L9" s="462" t="s">
        <v>74</v>
      </c>
      <c r="M9" s="266" t="s">
        <v>63</v>
      </c>
      <c r="N9" s="222" t="s">
        <v>190</v>
      </c>
    </row>
    <row r="10" spans="1:15" x14ac:dyDescent="0.25">
      <c r="A10" s="221">
        <v>44138</v>
      </c>
      <c r="B10" s="259" t="s">
        <v>146</v>
      </c>
      <c r="C10" s="259" t="s">
        <v>127</v>
      </c>
      <c r="D10" s="672" t="s">
        <v>147</v>
      </c>
      <c r="E10" s="231">
        <v>40000</v>
      </c>
      <c r="F10" s="231"/>
      <c r="G10" s="611">
        <f t="shared" si="0"/>
        <v>17000</v>
      </c>
      <c r="H10" s="312" t="s">
        <v>105</v>
      </c>
      <c r="I10" s="312" t="s">
        <v>18</v>
      </c>
      <c r="J10" s="312" t="s">
        <v>159</v>
      </c>
      <c r="K10" s="220"/>
      <c r="L10" s="462" t="s">
        <v>74</v>
      </c>
      <c r="M10" s="266" t="s">
        <v>63</v>
      </c>
      <c r="N10" s="222"/>
    </row>
    <row r="11" spans="1:15" x14ac:dyDescent="0.25">
      <c r="A11" s="221">
        <v>44138</v>
      </c>
      <c r="B11" s="222" t="s">
        <v>186</v>
      </c>
      <c r="C11" s="222" t="s">
        <v>51</v>
      </c>
      <c r="D11" s="672" t="s">
        <v>53</v>
      </c>
      <c r="E11" s="232"/>
      <c r="F11" s="232">
        <v>-10000</v>
      </c>
      <c r="G11" s="611">
        <f t="shared" si="0"/>
        <v>7000</v>
      </c>
      <c r="H11" s="312" t="s">
        <v>105</v>
      </c>
      <c r="I11" s="312" t="s">
        <v>18</v>
      </c>
      <c r="J11" s="312" t="s">
        <v>158</v>
      </c>
      <c r="K11" s="220"/>
      <c r="L11" s="462" t="s">
        <v>74</v>
      </c>
      <c r="M11" s="266" t="s">
        <v>63</v>
      </c>
      <c r="N11" s="222"/>
    </row>
    <row r="12" spans="1:15" x14ac:dyDescent="0.25">
      <c r="A12" s="287">
        <v>44140</v>
      </c>
      <c r="B12" s="288" t="s">
        <v>181</v>
      </c>
      <c r="C12" s="288" t="s">
        <v>51</v>
      </c>
      <c r="D12" s="288" t="s">
        <v>53</v>
      </c>
      <c r="E12" s="291"/>
      <c r="F12" s="468">
        <v>20000</v>
      </c>
      <c r="G12" s="609">
        <f t="shared" si="0"/>
        <v>27000</v>
      </c>
      <c r="H12" s="466" t="s">
        <v>105</v>
      </c>
      <c r="I12" s="466" t="s">
        <v>18</v>
      </c>
      <c r="J12" s="466" t="s">
        <v>178</v>
      </c>
      <c r="K12" s="290"/>
      <c r="L12" s="458" t="s">
        <v>74</v>
      </c>
      <c r="M12" s="459" t="s">
        <v>63</v>
      </c>
      <c r="N12" s="288"/>
    </row>
    <row r="13" spans="1:15" x14ac:dyDescent="0.25">
      <c r="A13" s="221">
        <v>44140</v>
      </c>
      <c r="B13" s="265" t="s">
        <v>69</v>
      </c>
      <c r="C13" s="222" t="s">
        <v>68</v>
      </c>
      <c r="D13" s="672" t="s">
        <v>53</v>
      </c>
      <c r="E13" s="232">
        <v>2000</v>
      </c>
      <c r="F13" s="232"/>
      <c r="G13" s="611">
        <f t="shared" si="0"/>
        <v>25000</v>
      </c>
      <c r="H13" s="312" t="s">
        <v>105</v>
      </c>
      <c r="I13" s="312" t="s">
        <v>18</v>
      </c>
      <c r="J13" s="312" t="s">
        <v>178</v>
      </c>
      <c r="K13" s="220"/>
      <c r="L13" s="462" t="s">
        <v>74</v>
      </c>
      <c r="M13" s="266" t="s">
        <v>63</v>
      </c>
      <c r="N13" s="222" t="s">
        <v>138</v>
      </c>
    </row>
    <row r="14" spans="1:15" x14ac:dyDescent="0.25">
      <c r="A14" s="693">
        <v>44140</v>
      </c>
      <c r="B14" s="484" t="s">
        <v>69</v>
      </c>
      <c r="C14" s="484" t="s">
        <v>68</v>
      </c>
      <c r="D14" s="672" t="s">
        <v>53</v>
      </c>
      <c r="E14" s="231">
        <v>8000</v>
      </c>
      <c r="F14" s="231"/>
      <c r="G14" s="610">
        <f t="shared" si="0"/>
        <v>17000</v>
      </c>
      <c r="H14" s="312" t="s">
        <v>105</v>
      </c>
      <c r="I14" s="312" t="s">
        <v>18</v>
      </c>
      <c r="J14" s="312" t="s">
        <v>178</v>
      </c>
      <c r="K14" s="312"/>
      <c r="L14" s="462" t="s">
        <v>74</v>
      </c>
      <c r="M14" s="266" t="s">
        <v>63</v>
      </c>
      <c r="N14" s="265" t="s">
        <v>185</v>
      </c>
    </row>
    <row r="15" spans="1:15" x14ac:dyDescent="0.25">
      <c r="A15" s="221">
        <v>44144</v>
      </c>
      <c r="B15" s="222" t="s">
        <v>186</v>
      </c>
      <c r="C15" s="222" t="s">
        <v>51</v>
      </c>
      <c r="D15" s="222" t="s">
        <v>53</v>
      </c>
      <c r="E15" s="279"/>
      <c r="F15" s="232">
        <v>-17000</v>
      </c>
      <c r="G15" s="610">
        <f t="shared" si="0"/>
        <v>0</v>
      </c>
      <c r="H15" s="312" t="s">
        <v>105</v>
      </c>
      <c r="I15" s="312" t="s">
        <v>18</v>
      </c>
      <c r="J15" s="312" t="s">
        <v>178</v>
      </c>
      <c r="K15" s="220"/>
      <c r="L15" s="220" t="s">
        <v>74</v>
      </c>
      <c r="M15" s="220" t="s">
        <v>63</v>
      </c>
      <c r="N15" s="222"/>
      <c r="O15" s="220"/>
    </row>
    <row r="16" spans="1:15" x14ac:dyDescent="0.25">
      <c r="A16" s="287">
        <v>44147</v>
      </c>
      <c r="B16" s="447" t="s">
        <v>232</v>
      </c>
      <c r="C16" s="288" t="s">
        <v>51</v>
      </c>
      <c r="D16" s="288" t="s">
        <v>53</v>
      </c>
      <c r="E16" s="296"/>
      <c r="F16" s="296">
        <v>10000</v>
      </c>
      <c r="G16" s="828">
        <f t="shared" si="0"/>
        <v>10000</v>
      </c>
      <c r="H16" s="466" t="s">
        <v>105</v>
      </c>
      <c r="I16" s="466" t="s">
        <v>18</v>
      </c>
      <c r="J16" s="466" t="s">
        <v>268</v>
      </c>
      <c r="K16" s="290"/>
      <c r="L16" s="290" t="s">
        <v>74</v>
      </c>
      <c r="M16" s="290" t="s">
        <v>63</v>
      </c>
      <c r="N16" s="288"/>
      <c r="O16" s="220"/>
    </row>
    <row r="17" spans="1:15" x14ac:dyDescent="0.25">
      <c r="A17" s="686">
        <v>44147</v>
      </c>
      <c r="B17" s="265" t="s">
        <v>69</v>
      </c>
      <c r="C17" s="222" t="s">
        <v>68</v>
      </c>
      <c r="D17" s="222" t="s">
        <v>53</v>
      </c>
      <c r="E17" s="211">
        <v>3000</v>
      </c>
      <c r="F17" s="232"/>
      <c r="G17" s="610">
        <f t="shared" si="0"/>
        <v>7000</v>
      </c>
      <c r="H17" s="312" t="s">
        <v>105</v>
      </c>
      <c r="I17" s="312" t="s">
        <v>18</v>
      </c>
      <c r="J17" s="312" t="s">
        <v>586</v>
      </c>
      <c r="K17" s="220"/>
      <c r="L17" s="220" t="s">
        <v>74</v>
      </c>
      <c r="M17" s="220" t="s">
        <v>63</v>
      </c>
      <c r="N17" s="222" t="s">
        <v>306</v>
      </c>
      <c r="O17" s="220"/>
    </row>
    <row r="18" spans="1:15" x14ac:dyDescent="0.25">
      <c r="A18" s="686">
        <v>44147</v>
      </c>
      <c r="B18" s="265" t="s">
        <v>69</v>
      </c>
      <c r="C18" s="222" t="s">
        <v>68</v>
      </c>
      <c r="D18" s="222" t="s">
        <v>53</v>
      </c>
      <c r="E18" s="279">
        <v>3500</v>
      </c>
      <c r="F18" s="232"/>
      <c r="G18" s="610">
        <f t="shared" si="0"/>
        <v>3500</v>
      </c>
      <c r="H18" s="312" t="s">
        <v>105</v>
      </c>
      <c r="I18" s="312" t="s">
        <v>18</v>
      </c>
      <c r="J18" s="312" t="s">
        <v>587</v>
      </c>
      <c r="K18" s="220"/>
      <c r="L18" s="220" t="s">
        <v>74</v>
      </c>
      <c r="M18" s="220" t="s">
        <v>63</v>
      </c>
      <c r="N18" s="222" t="s">
        <v>307</v>
      </c>
      <c r="O18" s="220"/>
    </row>
    <row r="19" spans="1:15" ht="15.75" thickBot="1" x14ac:dyDescent="0.3">
      <c r="A19" s="686">
        <v>44147</v>
      </c>
      <c r="B19" s="265" t="s">
        <v>186</v>
      </c>
      <c r="C19" s="222" t="s">
        <v>51</v>
      </c>
      <c r="D19" s="222" t="s">
        <v>53</v>
      </c>
      <c r="E19" s="231"/>
      <c r="F19" s="231">
        <v>-3500</v>
      </c>
      <c r="G19" s="610">
        <f t="shared" si="0"/>
        <v>0</v>
      </c>
      <c r="H19" s="312" t="s">
        <v>105</v>
      </c>
      <c r="I19" s="312" t="s">
        <v>18</v>
      </c>
      <c r="J19" s="312" t="s">
        <v>268</v>
      </c>
      <c r="K19" s="220"/>
      <c r="L19" s="220" t="s">
        <v>74</v>
      </c>
      <c r="M19" s="220" t="s">
        <v>63</v>
      </c>
      <c r="N19" s="222"/>
      <c r="O19" s="220"/>
    </row>
    <row r="20" spans="1:15" ht="15.75" thickBot="1" x14ac:dyDescent="0.3">
      <c r="A20" s="264"/>
      <c r="B20" s="265"/>
      <c r="C20" s="222"/>
      <c r="D20" s="307"/>
      <c r="E20" s="517">
        <f>SUM(E4:E19)</f>
        <v>79500</v>
      </c>
      <c r="F20" s="518">
        <f>SUM(F4:F19)</f>
        <v>79500</v>
      </c>
      <c r="G20" s="615">
        <f>F20-E20</f>
        <v>0</v>
      </c>
      <c r="H20" s="501"/>
      <c r="I20" s="312"/>
      <c r="J20" s="312"/>
      <c r="K20" s="220"/>
      <c r="L20" s="220"/>
      <c r="M20" s="220"/>
      <c r="N20" s="222"/>
      <c r="O20" s="220"/>
    </row>
    <row r="21" spans="1:15" x14ac:dyDescent="0.25">
      <c r="A21" s="221"/>
      <c r="B21" s="222"/>
      <c r="C21" s="222"/>
      <c r="D21" s="222"/>
      <c r="E21" s="277"/>
      <c r="F21" s="277"/>
      <c r="G21" s="612"/>
      <c r="H21" s="312"/>
      <c r="I21" s="312"/>
      <c r="J21" s="312"/>
      <c r="K21" s="220"/>
      <c r="L21" s="220"/>
      <c r="M21" s="220"/>
      <c r="N21" s="222"/>
      <c r="O21" s="220"/>
    </row>
    <row r="22" spans="1:15" x14ac:dyDescent="0.25">
      <c r="A22" s="264"/>
      <c r="B22" s="312"/>
      <c r="C22" s="312"/>
      <c r="D22" s="312"/>
      <c r="E22" s="211"/>
      <c r="F22" s="232"/>
      <c r="G22" s="610"/>
      <c r="H22" s="312"/>
      <c r="I22" s="312"/>
      <c r="J22" s="312"/>
      <c r="K22" s="220"/>
      <c r="L22" s="220"/>
      <c r="M22" s="220"/>
      <c r="N22" s="222"/>
      <c r="O22" s="220"/>
    </row>
    <row r="23" spans="1:15" ht="15.75" customHeight="1" x14ac:dyDescent="0.25">
      <c r="A23" s="264"/>
      <c r="B23" s="312"/>
      <c r="C23" s="312"/>
      <c r="D23" s="312"/>
      <c r="E23" s="232"/>
      <c r="F23" s="232"/>
      <c r="G23" s="610"/>
      <c r="H23" s="312"/>
      <c r="I23" s="312"/>
      <c r="J23" s="312"/>
      <c r="K23" s="220"/>
      <c r="L23" s="220"/>
      <c r="M23" s="220"/>
      <c r="N23" s="222"/>
      <c r="O23" s="220"/>
    </row>
    <row r="24" spans="1:15" x14ac:dyDescent="0.25">
      <c r="A24" s="338"/>
      <c r="B24" s="312"/>
      <c r="C24" s="312"/>
      <c r="D24" s="312"/>
      <c r="E24" s="613"/>
      <c r="F24" s="613"/>
      <c r="G24" s="610"/>
      <c r="H24" s="312"/>
      <c r="I24" s="312"/>
      <c r="J24" s="312"/>
      <c r="K24" s="220"/>
      <c r="L24" s="220"/>
      <c r="M24" s="220"/>
      <c r="N24" s="222"/>
      <c r="O24" s="220"/>
    </row>
    <row r="25" spans="1:15" x14ac:dyDescent="0.25">
      <c r="A25" s="338"/>
      <c r="B25" s="312"/>
      <c r="C25" s="312"/>
      <c r="D25" s="312"/>
      <c r="E25" s="246"/>
      <c r="F25" s="613"/>
      <c r="G25" s="610"/>
      <c r="H25" s="312"/>
      <c r="I25" s="312"/>
      <c r="J25" s="312"/>
      <c r="K25" s="220"/>
      <c r="L25" s="220"/>
      <c r="M25" s="220"/>
      <c r="N25" s="222"/>
      <c r="O25" s="220"/>
    </row>
    <row r="26" spans="1:15" x14ac:dyDescent="0.25">
      <c r="A26" s="264"/>
      <c r="B26" s="222"/>
      <c r="C26" s="222"/>
      <c r="D26" s="222"/>
      <c r="E26" s="613"/>
      <c r="F26" s="611"/>
      <c r="G26" s="610"/>
      <c r="H26" s="312"/>
      <c r="I26" s="312"/>
      <c r="J26" s="312"/>
      <c r="K26" s="220"/>
      <c r="L26" s="220"/>
      <c r="M26" s="220"/>
      <c r="N26" s="222"/>
      <c r="O26" s="220"/>
    </row>
    <row r="27" spans="1:15" x14ac:dyDescent="0.25">
      <c r="A27" s="264"/>
      <c r="B27" s="220"/>
      <c r="C27" s="220"/>
      <c r="D27" s="220"/>
      <c r="E27" s="613"/>
      <c r="F27" s="613"/>
      <c r="G27" s="610"/>
      <c r="H27" s="220"/>
      <c r="I27" s="220"/>
      <c r="J27" s="312"/>
      <c r="K27" s="220"/>
      <c r="L27" s="220"/>
      <c r="M27" s="220"/>
      <c r="N27" s="222"/>
      <c r="O27" s="220"/>
    </row>
    <row r="28" spans="1:15" x14ac:dyDescent="0.25">
      <c r="A28" s="264"/>
      <c r="B28" s="222"/>
      <c r="C28" s="222"/>
      <c r="D28" s="222"/>
      <c r="E28" s="613"/>
      <c r="F28" s="613"/>
      <c r="G28" s="610"/>
      <c r="I28" s="220"/>
      <c r="J28" s="312"/>
      <c r="K28" s="220"/>
      <c r="L28" s="220"/>
      <c r="M28" s="220"/>
      <c r="N28" s="222"/>
      <c r="O28" s="220"/>
    </row>
    <row r="29" spans="1:15" x14ac:dyDescent="0.25">
      <c r="A29" s="264"/>
      <c r="B29" s="220"/>
      <c r="C29" s="220"/>
      <c r="D29" s="220"/>
      <c r="E29" s="613"/>
      <c r="F29" s="613"/>
      <c r="G29" s="611"/>
      <c r="H29" s="220"/>
      <c r="I29" s="220"/>
      <c r="J29" s="312"/>
      <c r="K29" s="220"/>
      <c r="L29" s="220"/>
      <c r="M29" s="220"/>
      <c r="N29" s="222"/>
      <c r="O29" s="220"/>
    </row>
    <row r="30" spans="1:15" x14ac:dyDescent="0.25">
      <c r="A30" s="221"/>
      <c r="B30" s="222"/>
      <c r="C30" s="222"/>
      <c r="D30" s="222"/>
      <c r="E30" s="246"/>
      <c r="F30" s="613"/>
      <c r="G30" s="611"/>
      <c r="H30" s="220"/>
      <c r="I30" s="220"/>
      <c r="J30" s="312"/>
      <c r="K30" s="220"/>
      <c r="L30" s="220"/>
      <c r="M30" s="220"/>
      <c r="N30" s="222"/>
      <c r="O30" s="220"/>
    </row>
    <row r="31" spans="1:15" x14ac:dyDescent="0.25">
      <c r="A31" s="227"/>
      <c r="B31" s="222"/>
      <c r="C31" s="222"/>
      <c r="D31" s="222"/>
      <c r="E31" s="613"/>
      <c r="F31" s="613"/>
      <c r="G31" s="611"/>
      <c r="H31" s="220"/>
      <c r="I31" s="220"/>
      <c r="J31" s="312"/>
      <c r="K31" s="220"/>
      <c r="L31" s="220"/>
      <c r="M31" s="220"/>
      <c r="N31" s="222"/>
      <c r="O31" s="220"/>
    </row>
    <row r="32" spans="1:15" x14ac:dyDescent="0.25">
      <c r="A32" s="227"/>
      <c r="B32" s="222"/>
      <c r="C32" s="222"/>
      <c r="D32" s="222"/>
      <c r="E32" s="613"/>
      <c r="F32" s="613"/>
      <c r="G32" s="611"/>
      <c r="H32" s="220"/>
      <c r="I32" s="220"/>
      <c r="J32" s="312"/>
      <c r="K32" s="220"/>
      <c r="L32" s="220"/>
      <c r="M32" s="220"/>
      <c r="N32" s="222"/>
      <c r="O32" s="220"/>
    </row>
    <row r="33" spans="1:15" x14ac:dyDescent="0.25">
      <c r="A33" s="227"/>
      <c r="B33" s="222"/>
      <c r="C33" s="222"/>
      <c r="D33" s="222"/>
      <c r="E33" s="613"/>
      <c r="F33" s="613"/>
      <c r="G33" s="611"/>
      <c r="H33" s="220"/>
      <c r="I33" s="220"/>
      <c r="J33" s="312"/>
      <c r="K33" s="220"/>
      <c r="L33" s="220"/>
      <c r="M33" s="220"/>
      <c r="N33" s="222"/>
      <c r="O33" s="220"/>
    </row>
    <row r="34" spans="1:15" ht="15.75" customHeight="1" x14ac:dyDescent="0.25">
      <c r="A34" s="264"/>
      <c r="B34" s="265"/>
      <c r="C34" s="222"/>
      <c r="D34" s="222"/>
      <c r="E34" s="611"/>
      <c r="F34" s="613"/>
      <c r="G34" s="611"/>
      <c r="H34" s="220"/>
      <c r="I34" s="220"/>
      <c r="J34" s="312"/>
      <c r="K34" s="220"/>
      <c r="L34" s="220"/>
      <c r="M34" s="220"/>
      <c r="N34" s="222"/>
      <c r="O34" s="220"/>
    </row>
    <row r="35" spans="1:15" x14ac:dyDescent="0.25">
      <c r="A35" s="221"/>
      <c r="B35" s="222"/>
      <c r="C35" s="222"/>
      <c r="D35" s="222"/>
      <c r="E35" s="613"/>
      <c r="F35" s="613"/>
      <c r="G35" s="611"/>
      <c r="H35" s="220"/>
      <c r="I35" s="220"/>
      <c r="J35" s="312"/>
      <c r="K35" s="220"/>
      <c r="L35" s="220"/>
      <c r="M35" s="220"/>
      <c r="N35" s="222"/>
      <c r="O35" s="220"/>
    </row>
    <row r="36" spans="1:15" x14ac:dyDescent="0.25">
      <c r="A36" s="227"/>
      <c r="B36" s="222"/>
      <c r="C36" s="222"/>
      <c r="D36" s="222"/>
      <c r="E36" s="613"/>
      <c r="F36" s="613"/>
      <c r="G36" s="220"/>
      <c r="H36" s="220"/>
      <c r="I36" s="220"/>
      <c r="J36" s="312"/>
      <c r="K36" s="220"/>
      <c r="L36" s="220"/>
      <c r="M36" s="220"/>
      <c r="N36" s="222"/>
      <c r="O36" s="220"/>
    </row>
    <row r="37" spans="1:15" x14ac:dyDescent="0.25">
      <c r="A37" s="227"/>
      <c r="B37" s="222"/>
      <c r="C37" s="222"/>
      <c r="D37" s="222"/>
      <c r="E37" s="613"/>
      <c r="F37" s="613"/>
      <c r="G37" s="611"/>
      <c r="H37" s="220"/>
      <c r="I37" s="220"/>
      <c r="J37" s="312"/>
      <c r="K37" s="220"/>
      <c r="L37" s="220"/>
      <c r="M37" s="220"/>
      <c r="N37" s="222"/>
      <c r="O37" s="220"/>
    </row>
    <row r="38" spans="1:15" x14ac:dyDescent="0.25">
      <c r="A38" s="221"/>
      <c r="B38" s="222"/>
      <c r="C38" s="222"/>
      <c r="D38" s="222"/>
      <c r="E38" s="246"/>
      <c r="F38" s="613"/>
      <c r="G38" s="611"/>
      <c r="H38" s="220"/>
      <c r="I38" s="220"/>
      <c r="J38" s="312"/>
      <c r="K38" s="220"/>
      <c r="L38" s="220"/>
      <c r="M38" s="220"/>
      <c r="N38" s="222"/>
      <c r="O38" s="220"/>
    </row>
    <row r="39" spans="1:15" ht="16.5" customHeight="1" x14ac:dyDescent="0.25">
      <c r="A39" s="264"/>
      <c r="B39" s="265"/>
      <c r="C39" s="265"/>
      <c r="D39" s="265"/>
      <c r="E39" s="499"/>
      <c r="F39" s="611"/>
      <c r="G39" s="611"/>
      <c r="H39" s="312"/>
      <c r="I39" s="312"/>
      <c r="J39" s="312"/>
      <c r="K39" s="220"/>
      <c r="L39" s="312"/>
      <c r="M39" s="312"/>
      <c r="N39" s="265"/>
      <c r="O39" s="220"/>
    </row>
    <row r="40" spans="1:15" x14ac:dyDescent="0.25">
      <c r="A40" s="227"/>
      <c r="B40" s="220"/>
      <c r="C40" s="220"/>
      <c r="D40" s="220"/>
      <c r="E40" s="613"/>
      <c r="F40" s="613"/>
      <c r="G40" s="611"/>
      <c r="H40" s="220"/>
      <c r="I40" s="220"/>
      <c r="J40" s="312"/>
      <c r="K40" s="220"/>
      <c r="L40" s="220"/>
      <c r="M40" s="220"/>
      <c r="N40" s="222"/>
      <c r="O40" s="220"/>
    </row>
    <row r="41" spans="1:15" x14ac:dyDescent="0.25">
      <c r="A41" s="227"/>
      <c r="B41" s="220"/>
      <c r="C41" s="220"/>
      <c r="D41" s="220"/>
      <c r="E41" s="613"/>
      <c r="F41" s="613"/>
      <c r="G41" s="611"/>
      <c r="H41" s="220"/>
      <c r="I41" s="220"/>
      <c r="J41" s="312"/>
      <c r="K41" s="220"/>
      <c r="L41" s="220"/>
      <c r="M41" s="220"/>
      <c r="N41" s="222"/>
      <c r="O41" s="220"/>
    </row>
    <row r="42" spans="1:15" x14ac:dyDescent="0.25">
      <c r="A42" s="221"/>
      <c r="B42" s="222"/>
      <c r="C42" s="222"/>
      <c r="D42" s="222"/>
      <c r="E42" s="515"/>
      <c r="F42" s="613"/>
      <c r="G42" s="611"/>
      <c r="H42" s="220"/>
      <c r="I42" s="220"/>
      <c r="J42" s="312"/>
      <c r="K42" s="220"/>
      <c r="L42" s="220"/>
      <c r="M42" s="220"/>
      <c r="N42" s="222"/>
      <c r="O42" s="220"/>
    </row>
    <row r="43" spans="1:15" x14ac:dyDescent="0.25">
      <c r="A43" s="227"/>
      <c r="B43" s="220"/>
      <c r="C43" s="220"/>
      <c r="D43" s="220"/>
      <c r="E43" s="613"/>
      <c r="F43" s="613"/>
      <c r="G43" s="611"/>
      <c r="H43" s="220"/>
      <c r="I43" s="220"/>
      <c r="J43" s="312"/>
      <c r="K43" s="220"/>
      <c r="L43" s="220"/>
      <c r="M43" s="220"/>
      <c r="N43" s="222"/>
      <c r="O43" s="220"/>
    </row>
    <row r="44" spans="1:15" x14ac:dyDescent="0.25">
      <c r="A44" s="227"/>
      <c r="B44" s="220"/>
      <c r="C44" s="220"/>
      <c r="D44" s="220"/>
      <c r="E44" s="613"/>
      <c r="F44" s="613"/>
      <c r="G44" s="611"/>
      <c r="H44" s="220"/>
      <c r="I44" s="220"/>
      <c r="J44" s="312"/>
      <c r="K44" s="220"/>
      <c r="L44" s="220"/>
      <c r="M44" s="220"/>
      <c r="N44" s="222"/>
      <c r="O44" s="220"/>
    </row>
    <row r="45" spans="1:15" x14ac:dyDescent="0.25">
      <c r="A45" s="221"/>
      <c r="B45" s="220"/>
      <c r="C45" s="220"/>
      <c r="D45" s="220"/>
      <c r="E45" s="499"/>
      <c r="F45" s="613"/>
      <c r="G45" s="611"/>
      <c r="H45" s="220"/>
      <c r="I45" s="220"/>
      <c r="J45" s="312"/>
      <c r="K45" s="220"/>
      <c r="L45" s="220"/>
      <c r="M45" s="220"/>
      <c r="N45" s="222"/>
      <c r="O45" s="220"/>
    </row>
    <row r="46" spans="1:15" x14ac:dyDescent="0.25">
      <c r="A46" s="221"/>
      <c r="B46" s="222"/>
      <c r="C46" s="222"/>
      <c r="D46" s="222"/>
      <c r="E46" s="246"/>
      <c r="F46" s="613"/>
      <c r="G46" s="611"/>
      <c r="H46" s="220"/>
      <c r="I46" s="220"/>
      <c r="J46" s="312"/>
      <c r="K46" s="220"/>
      <c r="L46" s="220"/>
      <c r="M46" s="220"/>
      <c r="N46" s="222"/>
      <c r="O46" s="220"/>
    </row>
    <row r="47" spans="1:15" x14ac:dyDescent="0.25">
      <c r="A47" s="227"/>
      <c r="B47" s="220"/>
      <c r="C47" s="220"/>
      <c r="D47" s="220"/>
      <c r="E47" s="613"/>
      <c r="F47" s="613"/>
      <c r="G47" s="611"/>
      <c r="H47" s="220"/>
      <c r="I47" s="220"/>
      <c r="J47" s="312"/>
      <c r="K47" s="220"/>
      <c r="L47" s="220"/>
      <c r="M47" s="220"/>
      <c r="N47" s="222"/>
      <c r="O47" s="220"/>
    </row>
    <row r="48" spans="1:15" x14ac:dyDescent="0.25">
      <c r="A48" s="227"/>
      <c r="B48" s="220"/>
      <c r="C48" s="220"/>
      <c r="D48" s="220"/>
      <c r="E48" s="613"/>
      <c r="F48" s="613"/>
      <c r="G48" s="611"/>
      <c r="H48" s="220"/>
      <c r="I48" s="220"/>
      <c r="J48" s="312"/>
      <c r="K48" s="220"/>
      <c r="L48" s="220"/>
      <c r="M48" s="220"/>
      <c r="N48" s="222"/>
      <c r="O48" s="220"/>
    </row>
    <row r="49" spans="1:15" x14ac:dyDescent="0.25">
      <c r="A49" s="227"/>
      <c r="B49" s="220"/>
      <c r="C49" s="220"/>
      <c r="D49" s="220"/>
      <c r="E49" s="613"/>
      <c r="F49" s="613"/>
      <c r="G49" s="611"/>
      <c r="H49" s="220"/>
      <c r="I49" s="220"/>
      <c r="J49" s="312"/>
      <c r="K49" s="220"/>
      <c r="L49" s="220"/>
      <c r="M49" s="220"/>
      <c r="N49" s="222"/>
      <c r="O49" s="220"/>
    </row>
    <row r="50" spans="1:15" x14ac:dyDescent="0.25">
      <c r="A50" s="227"/>
      <c r="B50" s="220"/>
      <c r="C50" s="220"/>
      <c r="D50" s="220"/>
      <c r="E50" s="613"/>
      <c r="F50" s="613"/>
      <c r="G50" s="611"/>
      <c r="H50" s="220"/>
      <c r="I50" s="220"/>
      <c r="J50" s="312"/>
      <c r="K50" s="220"/>
      <c r="L50" s="220"/>
      <c r="M50" s="220"/>
      <c r="N50" s="222"/>
      <c r="O50" s="220"/>
    </row>
    <row r="51" spans="1:15" x14ac:dyDescent="0.25">
      <c r="A51" s="221"/>
      <c r="B51" s="222"/>
      <c r="C51" s="222"/>
      <c r="D51" s="222"/>
      <c r="E51" s="246"/>
      <c r="F51" s="613"/>
      <c r="G51" s="611"/>
      <c r="H51" s="220"/>
      <c r="I51" s="220"/>
      <c r="J51" s="312"/>
      <c r="K51" s="220"/>
      <c r="L51" s="220"/>
      <c r="M51" s="220"/>
      <c r="N51" s="222"/>
      <c r="O51" s="220"/>
    </row>
    <row r="52" spans="1:15" x14ac:dyDescent="0.25">
      <c r="A52" s="227"/>
      <c r="B52" s="220"/>
      <c r="C52" s="220"/>
      <c r="D52" s="220"/>
      <c r="E52" s="613"/>
      <c r="F52" s="613"/>
      <c r="G52" s="611"/>
      <c r="H52" s="220"/>
      <c r="I52" s="220"/>
      <c r="J52" s="312"/>
      <c r="K52" s="220"/>
      <c r="L52" s="220"/>
      <c r="M52" s="220"/>
      <c r="N52" s="222"/>
      <c r="O52" s="220"/>
    </row>
    <row r="53" spans="1:15" x14ac:dyDescent="0.25">
      <c r="A53" s="227"/>
      <c r="B53" s="220"/>
      <c r="C53" s="220"/>
      <c r="D53" s="220"/>
      <c r="E53" s="613"/>
      <c r="F53" s="613"/>
      <c r="G53" s="611"/>
      <c r="H53" s="220"/>
      <c r="I53" s="220"/>
      <c r="J53" s="312"/>
      <c r="K53" s="220"/>
      <c r="L53" s="220"/>
      <c r="M53" s="220"/>
      <c r="N53" s="222"/>
      <c r="O53" s="220"/>
    </row>
    <row r="54" spans="1:15" x14ac:dyDescent="0.25">
      <c r="A54" s="227"/>
      <c r="B54" s="220"/>
      <c r="C54" s="220"/>
      <c r="D54" s="220"/>
      <c r="E54" s="613"/>
      <c r="F54" s="668"/>
      <c r="G54" s="611"/>
      <c r="H54" s="220"/>
      <c r="I54" s="220"/>
      <c r="J54" s="312"/>
      <c r="K54" s="220"/>
      <c r="L54" s="220"/>
      <c r="M54" s="220"/>
      <c r="N54" s="222"/>
      <c r="O54" s="220"/>
    </row>
    <row r="55" spans="1:15" x14ac:dyDescent="0.25">
      <c r="A55" s="227"/>
      <c r="B55" s="220"/>
      <c r="C55" s="220"/>
      <c r="D55" s="220"/>
      <c r="E55" s="613"/>
      <c r="F55" s="668"/>
      <c r="G55" s="611"/>
      <c r="H55" s="220"/>
      <c r="I55" s="220"/>
      <c r="J55" s="312"/>
      <c r="K55" s="220"/>
      <c r="L55" s="220"/>
      <c r="M55" s="220"/>
      <c r="N55" s="222"/>
      <c r="O55" s="220"/>
    </row>
    <row r="56" spans="1:15" x14ac:dyDescent="0.25">
      <c r="A56" s="221"/>
      <c r="B56" s="222"/>
      <c r="C56" s="222"/>
      <c r="D56" s="222"/>
      <c r="E56" s="613"/>
      <c r="F56" s="777"/>
      <c r="G56" s="611"/>
      <c r="H56" s="220"/>
      <c r="I56" s="220"/>
      <c r="J56" s="312"/>
      <c r="K56" s="220"/>
      <c r="L56" s="220"/>
      <c r="M56" s="220"/>
      <c r="N56" s="222"/>
      <c r="O56" s="220"/>
    </row>
    <row r="57" spans="1:15" x14ac:dyDescent="0.25">
      <c r="A57" s="221"/>
      <c r="B57" s="222"/>
      <c r="C57" s="222"/>
      <c r="D57" s="222"/>
      <c r="E57" s="611"/>
      <c r="F57" s="246"/>
      <c r="G57" s="611"/>
      <c r="H57" s="220"/>
      <c r="I57" s="220"/>
      <c r="J57" s="312"/>
      <c r="K57" s="220"/>
      <c r="L57" s="220"/>
      <c r="M57" s="220"/>
      <c r="N57" s="222"/>
      <c r="O57" s="220"/>
    </row>
    <row r="58" spans="1:15" x14ac:dyDescent="0.25">
      <c r="A58" s="221"/>
      <c r="B58" s="222"/>
      <c r="C58" s="222"/>
      <c r="D58" s="222"/>
      <c r="E58" s="611"/>
      <c r="F58" s="246"/>
      <c r="G58" s="611"/>
      <c r="H58" s="220"/>
      <c r="I58" s="220"/>
      <c r="J58" s="312"/>
      <c r="K58" s="220"/>
      <c r="L58" s="220"/>
      <c r="M58" s="220"/>
      <c r="N58" s="222"/>
      <c r="O58" s="220"/>
    </row>
    <row r="59" spans="1:15" x14ac:dyDescent="0.25">
      <c r="A59" s="221"/>
      <c r="B59" s="222"/>
      <c r="C59" s="222"/>
      <c r="D59" s="222"/>
      <c r="E59" s="611"/>
      <c r="F59" s="246"/>
      <c r="G59" s="611"/>
      <c r="H59" s="220"/>
      <c r="I59" s="220"/>
      <c r="J59" s="312"/>
      <c r="K59" s="220"/>
      <c r="L59" s="220"/>
      <c r="M59" s="220"/>
      <c r="N59" s="222"/>
      <c r="O59" s="220"/>
    </row>
    <row r="60" spans="1:15" x14ac:dyDescent="0.25">
      <c r="A60" s="221"/>
      <c r="B60" s="222"/>
      <c r="C60" s="222"/>
      <c r="D60" s="222"/>
      <c r="E60" s="611"/>
      <c r="F60" s="246"/>
      <c r="G60" s="611"/>
      <c r="H60" s="220"/>
      <c r="I60" s="220"/>
      <c r="J60" s="312"/>
      <c r="K60" s="220"/>
      <c r="L60" s="220"/>
      <c r="M60" s="220"/>
      <c r="N60" s="222"/>
      <c r="O60" s="220"/>
    </row>
    <row r="61" spans="1:15" x14ac:dyDescent="0.25">
      <c r="A61" s="221"/>
      <c r="B61" s="222"/>
      <c r="C61" s="222"/>
      <c r="D61" s="222"/>
      <c r="E61" s="611"/>
      <c r="F61" s="246"/>
      <c r="G61" s="611"/>
      <c r="H61" s="220"/>
      <c r="I61" s="220"/>
      <c r="J61" s="312"/>
      <c r="K61" s="220"/>
      <c r="L61" s="220"/>
      <c r="M61" s="220"/>
      <c r="N61" s="222"/>
      <c r="O61" s="220"/>
    </row>
    <row r="62" spans="1:15" x14ac:dyDescent="0.25">
      <c r="A62" s="221"/>
      <c r="B62" s="222"/>
      <c r="C62" s="222"/>
      <c r="D62" s="222"/>
      <c r="E62" s="611"/>
      <c r="F62" s="246"/>
      <c r="G62" s="611"/>
      <c r="H62" s="220"/>
      <c r="I62" s="220"/>
      <c r="J62" s="312"/>
      <c r="K62" s="220"/>
      <c r="L62" s="220"/>
      <c r="M62" s="220"/>
      <c r="N62" s="222"/>
      <c r="O62" s="220"/>
    </row>
    <row r="63" spans="1:15" x14ac:dyDescent="0.25">
      <c r="A63" s="221"/>
      <c r="B63" s="222"/>
      <c r="C63" s="222"/>
      <c r="D63" s="222"/>
      <c r="E63" s="611"/>
      <c r="F63" s="246"/>
      <c r="G63" s="611"/>
      <c r="H63" s="220"/>
      <c r="I63" s="220"/>
      <c r="J63" s="312"/>
      <c r="K63" s="220"/>
      <c r="L63" s="220"/>
      <c r="M63" s="220"/>
      <c r="N63" s="222"/>
      <c r="O63" s="220"/>
    </row>
    <row r="64" spans="1:15" x14ac:dyDescent="0.25">
      <c r="A64" s="221"/>
      <c r="B64" s="222"/>
      <c r="C64" s="222"/>
      <c r="D64" s="222"/>
      <c r="E64" s="611"/>
      <c r="F64" s="246"/>
      <c r="G64" s="611"/>
      <c r="H64" s="220"/>
      <c r="I64" s="220"/>
      <c r="J64" s="312"/>
      <c r="K64" s="220"/>
      <c r="L64" s="220"/>
      <c r="M64" s="220"/>
      <c r="N64" s="222"/>
      <c r="O64" s="220"/>
    </row>
    <row r="65" spans="1:15" x14ac:dyDescent="0.25">
      <c r="A65" s="221"/>
      <c r="B65" s="222"/>
      <c r="C65" s="222"/>
      <c r="D65" s="222"/>
      <c r="E65" s="611"/>
      <c r="F65" s="246"/>
      <c r="G65" s="611"/>
      <c r="H65" s="220"/>
      <c r="I65" s="220"/>
      <c r="J65" s="312"/>
      <c r="K65" s="220"/>
      <c r="L65" s="220"/>
      <c r="M65" s="220"/>
      <c r="N65" s="222"/>
      <c r="O65" s="220"/>
    </row>
    <row r="66" spans="1:15" x14ac:dyDescent="0.25">
      <c r="A66" s="221"/>
      <c r="B66" s="222"/>
      <c r="C66" s="222"/>
      <c r="D66" s="222"/>
      <c r="E66" s="611"/>
      <c r="F66" s="246"/>
      <c r="G66" s="611"/>
      <c r="H66" s="220"/>
      <c r="I66" s="220"/>
      <c r="J66" s="312"/>
      <c r="K66" s="220"/>
      <c r="L66" s="220"/>
      <c r="M66" s="220"/>
      <c r="N66" s="222"/>
      <c r="O66" s="220"/>
    </row>
    <row r="67" spans="1:15" x14ac:dyDescent="0.25">
      <c r="A67" s="221"/>
      <c r="B67" s="222"/>
      <c r="C67" s="222"/>
      <c r="D67" s="222"/>
      <c r="E67" s="611"/>
      <c r="F67" s="246"/>
      <c r="G67" s="611"/>
      <c r="H67" s="220"/>
      <c r="I67" s="220"/>
      <c r="J67" s="312"/>
      <c r="K67" s="220"/>
      <c r="L67" s="220"/>
      <c r="M67" s="220"/>
      <c r="N67" s="222"/>
      <c r="O67" s="220"/>
    </row>
    <row r="68" spans="1:15" x14ac:dyDescent="0.25">
      <c r="A68" s="221"/>
      <c r="B68" s="222"/>
      <c r="C68" s="222"/>
      <c r="D68" s="222"/>
      <c r="E68" s="611"/>
      <c r="F68" s="246"/>
      <c r="G68" s="611"/>
      <c r="H68" s="220"/>
      <c r="I68" s="220"/>
      <c r="J68" s="312"/>
      <c r="K68" s="220"/>
      <c r="L68" s="220"/>
      <c r="M68" s="220"/>
      <c r="N68" s="222"/>
      <c r="O68" s="220"/>
    </row>
    <row r="69" spans="1:15" x14ac:dyDescent="0.25">
      <c r="A69" s="221"/>
      <c r="B69" s="222"/>
      <c r="C69" s="222"/>
      <c r="D69" s="222"/>
      <c r="E69" s="611"/>
      <c r="F69" s="246"/>
      <c r="G69" s="611"/>
      <c r="H69" s="220"/>
      <c r="I69" s="220"/>
      <c r="J69" s="312"/>
      <c r="K69" s="220"/>
      <c r="L69" s="220"/>
      <c r="M69" s="220"/>
      <c r="N69" s="222"/>
      <c r="O69" s="220"/>
    </row>
    <row r="70" spans="1:15" x14ac:dyDescent="0.25">
      <c r="A70" s="227"/>
      <c r="B70" s="220"/>
      <c r="C70" s="220"/>
      <c r="D70" s="220"/>
      <c r="E70" s="246"/>
      <c r="F70" s="246"/>
      <c r="G70" s="611"/>
      <c r="H70" s="220"/>
      <c r="I70" s="220"/>
      <c r="J70" s="312"/>
      <c r="K70" s="220"/>
      <c r="L70" s="220"/>
      <c r="M70" s="220"/>
      <c r="N70" s="222"/>
      <c r="O70" s="220"/>
    </row>
    <row r="71" spans="1:15" x14ac:dyDescent="0.25">
      <c r="A71" s="227"/>
      <c r="B71" s="220"/>
      <c r="C71" s="220"/>
      <c r="D71" s="220"/>
      <c r="E71" s="613"/>
      <c r="F71" s="613"/>
      <c r="G71" s="611"/>
      <c r="H71" s="220"/>
      <c r="I71" s="220"/>
      <c r="J71" s="312"/>
      <c r="K71" s="220"/>
      <c r="L71" s="220"/>
      <c r="M71" s="220"/>
      <c r="N71" s="222"/>
      <c r="O71" s="220"/>
    </row>
    <row r="72" spans="1:15" x14ac:dyDescent="0.25">
      <c r="A72" s="227"/>
      <c r="B72" s="220"/>
      <c r="C72" s="220"/>
      <c r="D72" s="220"/>
      <c r="E72" s="613"/>
      <c r="F72" s="613"/>
      <c r="G72" s="611"/>
      <c r="H72" s="220"/>
      <c r="I72" s="220"/>
      <c r="J72" s="312"/>
      <c r="K72" s="220"/>
      <c r="L72" s="220"/>
      <c r="M72" s="220"/>
      <c r="N72" s="222"/>
      <c r="O72" s="220"/>
    </row>
    <row r="73" spans="1:15" x14ac:dyDescent="0.25">
      <c r="A73" s="227"/>
      <c r="B73" s="220"/>
      <c r="C73" s="220"/>
      <c r="D73" s="220"/>
      <c r="E73" s="613"/>
      <c r="F73" s="613"/>
      <c r="G73" s="611"/>
      <c r="H73" s="220"/>
      <c r="I73" s="220"/>
      <c r="J73" s="312"/>
      <c r="K73" s="220"/>
      <c r="L73" s="220"/>
      <c r="M73" s="220"/>
      <c r="N73" s="222"/>
      <c r="O73" s="220"/>
    </row>
    <row r="74" spans="1:15" x14ac:dyDescent="0.25">
      <c r="A74" s="227"/>
      <c r="B74" s="220"/>
      <c r="C74" s="220"/>
      <c r="D74" s="220"/>
      <c r="E74" s="613"/>
      <c r="F74" s="613"/>
      <c r="G74" s="611"/>
      <c r="H74" s="220"/>
      <c r="I74" s="220"/>
      <c r="J74" s="312"/>
      <c r="K74" s="220"/>
      <c r="L74" s="220"/>
      <c r="M74" s="220"/>
      <c r="N74" s="222"/>
      <c r="O74" s="220"/>
    </row>
    <row r="75" spans="1:15" x14ac:dyDescent="0.25">
      <c r="A75" s="221"/>
      <c r="B75" s="222"/>
      <c r="C75" s="222"/>
      <c r="D75" s="222"/>
      <c r="E75" s="613"/>
      <c r="F75" s="613"/>
      <c r="G75" s="611"/>
      <c r="H75" s="220"/>
      <c r="I75" s="220"/>
      <c r="J75" s="312"/>
      <c r="K75" s="220"/>
      <c r="L75" s="220"/>
      <c r="M75" s="220"/>
      <c r="N75" s="222"/>
      <c r="O75" s="220"/>
    </row>
    <row r="76" spans="1:15" x14ac:dyDescent="0.25">
      <c r="A76" s="221"/>
      <c r="B76" s="220"/>
      <c r="C76" s="220"/>
      <c r="D76" s="220"/>
      <c r="E76" s="613"/>
      <c r="F76" s="613"/>
      <c r="G76" s="611"/>
      <c r="H76" s="220"/>
      <c r="I76" s="220"/>
      <c r="J76" s="312"/>
      <c r="K76" s="220"/>
      <c r="L76" s="220"/>
      <c r="M76" s="220"/>
      <c r="N76" s="222"/>
      <c r="O76" s="220"/>
    </row>
    <row r="77" spans="1:15" x14ac:dyDescent="0.25">
      <c r="A77" s="221"/>
      <c r="B77" s="220"/>
      <c r="C77" s="220"/>
      <c r="D77" s="220"/>
      <c r="E77" s="613"/>
      <c r="F77" s="613"/>
      <c r="G77" s="611"/>
      <c r="H77" s="220"/>
      <c r="I77" s="220"/>
      <c r="J77" s="312"/>
      <c r="K77" s="220"/>
      <c r="L77" s="220"/>
      <c r="M77" s="220"/>
      <c r="N77" s="222"/>
      <c r="O77" s="220"/>
    </row>
    <row r="78" spans="1:15" x14ac:dyDescent="0.25">
      <c r="A78" s="221"/>
      <c r="B78" s="220"/>
      <c r="C78" s="220"/>
      <c r="D78" s="220"/>
      <c r="E78" s="613"/>
      <c r="F78" s="613"/>
      <c r="G78" s="611"/>
      <c r="H78" s="220"/>
      <c r="I78" s="220"/>
      <c r="J78" s="312"/>
      <c r="K78" s="220"/>
      <c r="L78" s="220"/>
      <c r="M78" s="220"/>
      <c r="N78" s="222"/>
      <c r="O78" s="220"/>
    </row>
    <row r="79" spans="1:15" x14ac:dyDescent="0.25">
      <c r="A79" s="221"/>
      <c r="B79" s="220"/>
      <c r="C79" s="220"/>
      <c r="D79" s="220"/>
      <c r="E79" s="613"/>
      <c r="F79" s="613"/>
      <c r="G79" s="611"/>
      <c r="H79" s="220"/>
      <c r="I79" s="220"/>
      <c r="J79" s="312"/>
      <c r="K79" s="220"/>
      <c r="L79" s="220"/>
      <c r="M79" s="220"/>
      <c r="N79" s="222"/>
      <c r="O79" s="220"/>
    </row>
    <row r="80" spans="1:15" x14ac:dyDescent="0.25">
      <c r="A80" s="221"/>
      <c r="B80" s="222"/>
      <c r="C80" s="222"/>
      <c r="D80" s="222"/>
      <c r="E80" s="246"/>
      <c r="F80" s="499"/>
      <c r="G80" s="611"/>
      <c r="H80" s="220"/>
      <c r="I80" s="220"/>
      <c r="J80" s="312"/>
      <c r="K80" s="220"/>
      <c r="L80" s="220"/>
      <c r="M80" s="220"/>
      <c r="N80" s="222"/>
      <c r="O80" s="220"/>
    </row>
    <row r="81" spans="1:15" x14ac:dyDescent="0.25">
      <c r="A81" s="220"/>
      <c r="B81" s="220"/>
      <c r="C81" s="220"/>
      <c r="D81" s="220"/>
      <c r="E81" s="246"/>
      <c r="F81" s="246"/>
      <c r="G81" s="611"/>
      <c r="H81" s="220"/>
      <c r="I81" s="220"/>
      <c r="J81" s="220"/>
      <c r="K81" s="220"/>
      <c r="L81" s="220"/>
      <c r="M81" s="220"/>
      <c r="N81" s="222"/>
      <c r="O81" s="220"/>
    </row>
    <row r="82" spans="1:15" x14ac:dyDescent="0.25">
      <c r="A82" s="220"/>
      <c r="B82" s="220"/>
      <c r="C82" s="220"/>
      <c r="D82" s="220"/>
      <c r="E82" s="668"/>
      <c r="F82" s="668"/>
      <c r="G82" s="611"/>
      <c r="H82" s="220"/>
      <c r="I82" s="220"/>
      <c r="J82" s="220"/>
      <c r="K82" s="220"/>
      <c r="L82" s="220"/>
      <c r="M82" s="220"/>
      <c r="N82" s="222"/>
      <c r="O82" s="220"/>
    </row>
    <row r="83" spans="1:15" x14ac:dyDescent="0.25">
      <c r="A83" s="220"/>
      <c r="B83" s="220"/>
      <c r="C83" s="220"/>
      <c r="D83" s="220"/>
      <c r="E83" s="668"/>
      <c r="F83" s="668"/>
      <c r="G83" s="611"/>
      <c r="H83" s="220"/>
      <c r="I83" s="220"/>
      <c r="J83" s="220"/>
      <c r="K83" s="220"/>
      <c r="L83" s="220"/>
      <c r="M83" s="220"/>
      <c r="N83" s="222"/>
      <c r="O83" s="220"/>
    </row>
    <row r="84" spans="1:15" x14ac:dyDescent="0.25">
      <c r="A84" s="220"/>
      <c r="B84" s="220"/>
      <c r="C84" s="220"/>
      <c r="D84" s="220"/>
      <c r="E84" s="668"/>
      <c r="F84" s="668"/>
      <c r="G84" s="611"/>
      <c r="H84" s="220"/>
      <c r="I84" s="220"/>
      <c r="J84" s="220"/>
      <c r="K84" s="220"/>
      <c r="L84" s="220"/>
      <c r="M84" s="220"/>
      <c r="N84" s="222"/>
      <c r="O84" s="220"/>
    </row>
    <row r="85" spans="1:15" x14ac:dyDescent="0.25">
      <c r="A85" s="775"/>
      <c r="B85" s="775"/>
      <c r="C85" s="775"/>
      <c r="D85" s="775"/>
      <c r="E85" s="624"/>
      <c r="F85" s="624"/>
      <c r="G85" s="612"/>
      <c r="H85" s="775"/>
      <c r="I85" s="775"/>
      <c r="J85" s="775"/>
      <c r="K85" s="775" t="s">
        <v>74</v>
      </c>
      <c r="L85" s="775" t="s">
        <v>63</v>
      </c>
      <c r="M85" s="775"/>
      <c r="N85" s="776"/>
    </row>
    <row r="86" spans="1:15" x14ac:dyDescent="0.25">
      <c r="A86" s="203"/>
      <c r="B86" s="203"/>
      <c r="C86" s="203"/>
      <c r="D86" s="203"/>
      <c r="E86" s="620"/>
      <c r="F86" s="620"/>
      <c r="G86" s="610"/>
      <c r="H86" s="203"/>
      <c r="I86" s="203"/>
      <c r="J86" s="203"/>
      <c r="K86" s="203" t="s">
        <v>74</v>
      </c>
      <c r="L86" s="203" t="s">
        <v>63</v>
      </c>
      <c r="M86" s="203"/>
      <c r="N86" s="108"/>
    </row>
    <row r="87" spans="1:15" x14ac:dyDescent="0.25">
      <c r="A87" s="203"/>
      <c r="B87" s="203"/>
      <c r="C87" s="203"/>
      <c r="D87" s="203"/>
      <c r="E87" s="620"/>
      <c r="F87" s="620"/>
      <c r="G87" s="610"/>
      <c r="H87" s="203"/>
      <c r="I87" s="203"/>
      <c r="J87" s="203"/>
      <c r="K87" s="203" t="s">
        <v>74</v>
      </c>
      <c r="L87" s="203" t="s">
        <v>63</v>
      </c>
      <c r="M87" s="203"/>
      <c r="N87" s="108"/>
    </row>
    <row r="88" spans="1:15" x14ac:dyDescent="0.25">
      <c r="A88" s="203"/>
      <c r="B88" s="203"/>
      <c r="C88" s="203"/>
      <c r="D88" s="203"/>
      <c r="E88" s="620"/>
      <c r="F88" s="620"/>
      <c r="G88" s="610"/>
      <c r="H88" s="203"/>
      <c r="I88" s="203"/>
      <c r="J88" s="203"/>
      <c r="K88" s="203" t="s">
        <v>74</v>
      </c>
      <c r="L88" s="203" t="s">
        <v>63</v>
      </c>
      <c r="M88" s="203"/>
      <c r="N88" s="108"/>
    </row>
    <row r="89" spans="1:15" x14ac:dyDescent="0.25">
      <c r="A89" s="203"/>
      <c r="B89" s="203"/>
      <c r="C89" s="203"/>
      <c r="D89" s="203"/>
      <c r="E89" s="620"/>
      <c r="F89" s="620"/>
      <c r="G89" s="610"/>
      <c r="H89" s="203"/>
      <c r="I89" s="203"/>
      <c r="J89" s="203"/>
      <c r="K89" s="203" t="s">
        <v>74</v>
      </c>
      <c r="L89" s="203" t="s">
        <v>63</v>
      </c>
      <c r="M89" s="203"/>
      <c r="N89" s="108"/>
    </row>
    <row r="90" spans="1:15" x14ac:dyDescent="0.25">
      <c r="A90" s="203"/>
      <c r="B90" s="203"/>
      <c r="C90" s="203"/>
      <c r="D90" s="203"/>
      <c r="E90" s="620"/>
      <c r="F90" s="620"/>
      <c r="G90" s="610"/>
      <c r="H90" s="203"/>
      <c r="I90" s="203"/>
      <c r="J90" s="203"/>
      <c r="K90" s="203" t="s">
        <v>74</v>
      </c>
      <c r="L90" s="203" t="s">
        <v>63</v>
      </c>
      <c r="M90" s="203"/>
      <c r="N90" s="108"/>
    </row>
    <row r="91" spans="1:15" x14ac:dyDescent="0.25">
      <c r="A91" s="203"/>
      <c r="B91" s="203"/>
      <c r="C91" s="203"/>
      <c r="D91" s="203"/>
      <c r="E91" s="620"/>
      <c r="F91" s="620"/>
      <c r="G91" s="611"/>
      <c r="H91" s="203"/>
      <c r="I91" s="203"/>
      <c r="J91" s="203"/>
      <c r="K91" s="203"/>
      <c r="L91" s="203"/>
      <c r="M91" s="203"/>
      <c r="N91" s="108"/>
    </row>
    <row r="92" spans="1:15" x14ac:dyDescent="0.25">
      <c r="A92" s="203"/>
      <c r="B92" s="203"/>
      <c r="C92" s="203"/>
      <c r="D92" s="203"/>
      <c r="E92" s="620"/>
      <c r="F92" s="620"/>
      <c r="G92" s="611"/>
      <c r="H92" s="203"/>
      <c r="I92" s="203"/>
      <c r="J92" s="203"/>
      <c r="K92" s="203"/>
      <c r="L92" s="203"/>
      <c r="M92" s="203"/>
      <c r="N92" s="108"/>
    </row>
    <row r="93" spans="1:15" x14ac:dyDescent="0.25">
      <c r="A93" s="203"/>
      <c r="B93" s="203"/>
      <c r="C93" s="203"/>
      <c r="D93" s="203"/>
      <c r="E93" s="620"/>
      <c r="F93" s="620"/>
      <c r="G93" s="611"/>
      <c r="H93" s="203"/>
      <c r="I93" s="203"/>
      <c r="J93" s="203"/>
      <c r="K93" s="203"/>
      <c r="L93" s="203"/>
      <c r="M93" s="203"/>
      <c r="N93" s="108"/>
    </row>
    <row r="94" spans="1:15" x14ac:dyDescent="0.25">
      <c r="A94" s="203"/>
      <c r="B94" s="203"/>
      <c r="C94" s="203"/>
      <c r="D94" s="203"/>
      <c r="E94" s="620"/>
      <c r="F94" s="620"/>
      <c r="G94" s="611"/>
      <c r="H94" s="203"/>
      <c r="I94" s="203"/>
      <c r="J94" s="203"/>
      <c r="K94" s="203"/>
      <c r="L94" s="203"/>
      <c r="M94" s="203"/>
      <c r="N94" s="108"/>
    </row>
    <row r="95" spans="1:15" x14ac:dyDescent="0.25">
      <c r="A95" s="203"/>
      <c r="B95" s="203"/>
      <c r="C95" s="203"/>
      <c r="D95" s="203"/>
      <c r="E95" s="620"/>
      <c r="F95" s="620"/>
      <c r="G95" s="611"/>
      <c r="H95" s="203"/>
      <c r="I95" s="203"/>
      <c r="J95" s="203"/>
      <c r="K95" s="203"/>
      <c r="L95" s="203"/>
      <c r="M95" s="203"/>
      <c r="N95" s="108"/>
    </row>
    <row r="96" spans="1:15" x14ac:dyDescent="0.25">
      <c r="A96" s="203"/>
      <c r="B96" s="203"/>
      <c r="C96" s="203"/>
      <c r="D96" s="203"/>
      <c r="E96" s="620"/>
      <c r="F96" s="620"/>
      <c r="G96" s="611"/>
      <c r="H96" s="203"/>
      <c r="I96" s="203"/>
      <c r="J96" s="203"/>
      <c r="K96" s="203"/>
      <c r="L96" s="203"/>
      <c r="M96" s="203"/>
      <c r="N96" s="108"/>
    </row>
    <row r="97" spans="1:14" x14ac:dyDescent="0.25">
      <c r="A97" s="203"/>
      <c r="B97" s="203"/>
      <c r="C97" s="203"/>
      <c r="D97" s="203"/>
      <c r="E97" s="620"/>
      <c r="F97" s="620"/>
      <c r="G97" s="611"/>
      <c r="H97" s="203"/>
      <c r="I97" s="203"/>
      <c r="J97" s="203"/>
      <c r="K97" s="203"/>
      <c r="L97" s="203"/>
      <c r="M97" s="203"/>
      <c r="N97" s="108"/>
    </row>
    <row r="98" spans="1:14" x14ac:dyDescent="0.25">
      <c r="A98" s="203"/>
      <c r="B98" s="203"/>
      <c r="C98" s="203"/>
      <c r="D98" s="203"/>
      <c r="E98" s="620"/>
      <c r="F98" s="620"/>
      <c r="G98" s="611"/>
      <c r="H98" s="203"/>
      <c r="I98" s="203"/>
      <c r="J98" s="203"/>
      <c r="K98" s="203"/>
      <c r="L98" s="203"/>
      <c r="M98" s="203"/>
      <c r="N98" s="108"/>
    </row>
    <row r="99" spans="1:14" x14ac:dyDescent="0.25">
      <c r="A99" s="203"/>
      <c r="B99" s="203"/>
      <c r="C99" s="203"/>
      <c r="D99" s="203"/>
      <c r="E99" s="620"/>
      <c r="F99" s="620"/>
      <c r="G99" s="611"/>
      <c r="H99" s="203"/>
      <c r="I99" s="203"/>
      <c r="J99" s="203"/>
      <c r="K99" s="203"/>
      <c r="L99" s="203"/>
      <c r="M99" s="203"/>
      <c r="N99" s="108"/>
    </row>
    <row r="100" spans="1:14" x14ac:dyDescent="0.25">
      <c r="A100" s="203"/>
      <c r="B100" s="203"/>
      <c r="C100" s="203"/>
      <c r="D100" s="203"/>
      <c r="E100" s="620"/>
      <c r="F100" s="620"/>
      <c r="G100" s="611"/>
      <c r="H100" s="203"/>
      <c r="I100" s="203"/>
      <c r="J100" s="203"/>
      <c r="K100" s="203"/>
      <c r="L100" s="203"/>
      <c r="M100" s="203"/>
      <c r="N100" s="108"/>
    </row>
    <row r="101" spans="1:14" x14ac:dyDescent="0.25">
      <c r="A101" s="203"/>
      <c r="B101" s="203"/>
      <c r="C101" s="203"/>
      <c r="D101" s="203"/>
      <c r="E101" s="620"/>
      <c r="F101" s="620"/>
      <c r="G101" s="611"/>
      <c r="H101" s="203"/>
      <c r="I101" s="203"/>
      <c r="J101" s="203"/>
      <c r="K101" s="203"/>
      <c r="L101" s="203"/>
      <c r="M101" s="203"/>
      <c r="N101" s="108"/>
    </row>
    <row r="102" spans="1:14" x14ac:dyDescent="0.25">
      <c r="A102" s="203"/>
      <c r="B102" s="203"/>
      <c r="C102" s="203"/>
      <c r="D102" s="203"/>
      <c r="E102" s="620"/>
      <c r="F102" s="620"/>
      <c r="G102" s="611"/>
      <c r="H102" s="203"/>
      <c r="I102" s="203"/>
      <c r="J102" s="203"/>
      <c r="K102" s="203"/>
      <c r="L102" s="203"/>
      <c r="M102" s="203"/>
      <c r="N102" s="108"/>
    </row>
    <row r="103" spans="1:14" x14ac:dyDescent="0.25">
      <c r="A103" s="203"/>
      <c r="B103" s="203"/>
      <c r="C103" s="203"/>
      <c r="D103" s="203"/>
      <c r="E103" s="620"/>
      <c r="F103" s="620"/>
      <c r="G103" s="611"/>
      <c r="H103" s="203"/>
      <c r="I103" s="203"/>
      <c r="J103" s="203"/>
      <c r="K103" s="203"/>
      <c r="L103" s="203"/>
      <c r="M103" s="203"/>
      <c r="N103" s="108"/>
    </row>
    <row r="104" spans="1:14" x14ac:dyDescent="0.25">
      <c r="A104" s="203"/>
      <c r="B104" s="203"/>
      <c r="C104" s="203"/>
      <c r="D104" s="203"/>
      <c r="E104" s="620"/>
      <c r="F104" s="620"/>
      <c r="G104" s="611"/>
      <c r="H104" s="203"/>
      <c r="I104" s="203"/>
      <c r="J104" s="203"/>
      <c r="K104" s="203"/>
      <c r="L104" s="203"/>
      <c r="M104" s="203"/>
      <c r="N104" s="108"/>
    </row>
    <row r="105" spans="1:14" x14ac:dyDescent="0.25">
      <c r="A105" s="203"/>
      <c r="B105" s="203"/>
      <c r="C105" s="203"/>
      <c r="D105" s="203"/>
      <c r="E105" s="620"/>
      <c r="F105" s="620"/>
      <c r="G105" s="611"/>
      <c r="H105" s="203"/>
      <c r="I105" s="203"/>
      <c r="J105" s="203"/>
      <c r="K105" s="203"/>
      <c r="L105" s="203"/>
      <c r="M105" s="203"/>
      <c r="N105" s="108"/>
    </row>
    <row r="106" spans="1:14" x14ac:dyDescent="0.25">
      <c r="A106" s="203"/>
      <c r="B106" s="203"/>
      <c r="C106" s="203"/>
      <c r="D106" s="203"/>
      <c r="E106" s="620"/>
      <c r="F106" s="620"/>
      <c r="G106" s="611"/>
      <c r="H106" s="203"/>
      <c r="I106" s="203"/>
      <c r="J106" s="203"/>
      <c r="K106" s="203"/>
      <c r="L106" s="203"/>
      <c r="M106" s="203"/>
      <c r="N106" s="108"/>
    </row>
    <row r="107" spans="1:14" x14ac:dyDescent="0.25">
      <c r="A107" s="203"/>
      <c r="B107" s="203"/>
      <c r="C107" s="203"/>
      <c r="D107" s="203"/>
      <c r="E107" s="620"/>
      <c r="F107" s="620"/>
      <c r="G107" s="611"/>
      <c r="H107" s="203"/>
      <c r="I107" s="203"/>
      <c r="J107" s="203"/>
      <c r="K107" s="203"/>
      <c r="L107" s="203"/>
      <c r="M107" s="203"/>
      <c r="N107" s="108"/>
    </row>
    <row r="108" spans="1:14" x14ac:dyDescent="0.25">
      <c r="A108" s="203"/>
      <c r="B108" s="203"/>
      <c r="C108" s="203"/>
      <c r="D108" s="203"/>
      <c r="E108" s="620"/>
      <c r="F108" s="620"/>
      <c r="G108" s="611"/>
      <c r="H108" s="203"/>
      <c r="I108" s="203"/>
      <c r="J108" s="203"/>
      <c r="K108" s="203"/>
      <c r="L108" s="203"/>
      <c r="M108" s="203"/>
      <c r="N108" s="108"/>
    </row>
    <row r="109" spans="1:14" x14ac:dyDescent="0.25">
      <c r="A109" s="203"/>
      <c r="B109" s="203"/>
      <c r="C109" s="203"/>
      <c r="D109" s="203"/>
      <c r="E109" s="620"/>
      <c r="F109" s="620"/>
      <c r="G109" s="620"/>
      <c r="H109" s="203"/>
      <c r="I109" s="203"/>
      <c r="J109" s="203"/>
      <c r="K109" s="203"/>
      <c r="L109" s="203"/>
      <c r="M109" s="203"/>
      <c r="N109" s="108"/>
    </row>
    <row r="110" spans="1:14" x14ac:dyDescent="0.25">
      <c r="A110" s="203"/>
      <c r="B110" s="203"/>
      <c r="C110" s="203"/>
      <c r="D110" s="203"/>
      <c r="E110" s="620"/>
      <c r="F110" s="620"/>
      <c r="G110" s="620"/>
      <c r="H110" s="203"/>
      <c r="I110" s="203"/>
      <c r="J110" s="203"/>
      <c r="K110" s="203"/>
      <c r="L110" s="203"/>
      <c r="M110" s="203"/>
      <c r="N110" s="108"/>
    </row>
    <row r="111" spans="1:14" x14ac:dyDescent="0.25">
      <c r="A111" s="203"/>
      <c r="B111" s="203"/>
      <c r="C111" s="203"/>
      <c r="D111" s="203"/>
      <c r="E111" s="620"/>
      <c r="F111" s="620"/>
      <c r="G111" s="620"/>
      <c r="H111" s="203"/>
      <c r="I111" s="203"/>
      <c r="J111" s="203"/>
      <c r="K111" s="203"/>
      <c r="L111" s="203"/>
      <c r="M111" s="203"/>
      <c r="N111" s="108"/>
    </row>
    <row r="112" spans="1:14" x14ac:dyDescent="0.25">
      <c r="A112" s="203"/>
      <c r="B112" s="203"/>
      <c r="C112" s="203"/>
      <c r="D112" s="203"/>
      <c r="E112" s="620"/>
      <c r="F112" s="620"/>
      <c r="G112" s="620"/>
      <c r="H112" s="203"/>
      <c r="I112" s="203"/>
      <c r="J112" s="203"/>
      <c r="K112" s="203"/>
      <c r="L112" s="203"/>
      <c r="M112" s="203"/>
      <c r="N112" s="108"/>
    </row>
    <row r="113" spans="1:14" x14ac:dyDescent="0.25">
      <c r="A113" s="203"/>
      <c r="B113" s="203"/>
      <c r="C113" s="203"/>
      <c r="D113" s="203"/>
      <c r="E113" s="620"/>
      <c r="F113" s="620"/>
      <c r="G113" s="620"/>
      <c r="H113" s="203"/>
      <c r="I113" s="203"/>
      <c r="J113" s="203"/>
      <c r="K113" s="203"/>
      <c r="L113" s="203"/>
      <c r="M113" s="203"/>
      <c r="N113" s="108"/>
    </row>
    <row r="114" spans="1:14" x14ac:dyDescent="0.25">
      <c r="A114" s="203"/>
      <c r="B114" s="203"/>
      <c r="C114" s="203"/>
      <c r="D114" s="203"/>
      <c r="E114" s="620"/>
      <c r="F114" s="620"/>
      <c r="G114" s="620"/>
      <c r="H114" s="203"/>
      <c r="I114" s="203"/>
      <c r="J114" s="203"/>
      <c r="K114" s="203"/>
      <c r="L114" s="203"/>
      <c r="M114" s="203"/>
      <c r="N114" s="108"/>
    </row>
    <row r="115" spans="1:14" x14ac:dyDescent="0.25">
      <c r="A115" s="203"/>
      <c r="B115" s="203"/>
      <c r="C115" s="203"/>
      <c r="D115" s="203"/>
      <c r="E115" s="620"/>
      <c r="F115" s="620"/>
      <c r="G115" s="620"/>
      <c r="H115" s="203"/>
      <c r="I115" s="203"/>
      <c r="J115" s="203"/>
      <c r="K115" s="203"/>
      <c r="L115" s="203"/>
      <c r="M115" s="203"/>
      <c r="N115" s="108"/>
    </row>
    <row r="116" spans="1:14" x14ac:dyDescent="0.25">
      <c r="A116" s="203"/>
      <c r="B116" s="203"/>
      <c r="C116" s="203"/>
      <c r="D116" s="203"/>
      <c r="E116" s="620"/>
      <c r="F116" s="620"/>
      <c r="G116" s="620"/>
      <c r="H116" s="203"/>
      <c r="I116" s="203"/>
      <c r="J116" s="203"/>
      <c r="K116" s="203"/>
      <c r="L116" s="203"/>
      <c r="M116" s="203"/>
      <c r="N116" s="108"/>
    </row>
    <row r="117" spans="1:14" x14ac:dyDescent="0.25">
      <c r="A117" s="203"/>
      <c r="B117" s="203"/>
      <c r="C117" s="203"/>
      <c r="D117" s="203"/>
      <c r="E117" s="620"/>
      <c r="F117" s="620"/>
      <c r="G117" s="620"/>
      <c r="H117" s="203"/>
      <c r="I117" s="203"/>
      <c r="J117" s="203"/>
      <c r="K117" s="203"/>
      <c r="L117" s="203"/>
      <c r="M117" s="203"/>
      <c r="N117" s="108"/>
    </row>
    <row r="118" spans="1:14" x14ac:dyDescent="0.25">
      <c r="A118" s="203"/>
      <c r="B118" s="203"/>
      <c r="C118" s="203"/>
      <c r="D118" s="203"/>
      <c r="E118" s="620"/>
      <c r="F118" s="620"/>
      <c r="G118" s="620"/>
      <c r="H118" s="203"/>
      <c r="I118" s="203"/>
      <c r="J118" s="203"/>
      <c r="K118" s="203"/>
      <c r="L118" s="203"/>
      <c r="M118" s="203"/>
      <c r="N118" s="108"/>
    </row>
    <row r="119" spans="1:14" x14ac:dyDescent="0.25">
      <c r="A119" s="203"/>
      <c r="B119" s="203"/>
      <c r="C119" s="203"/>
      <c r="D119" s="203"/>
      <c r="E119" s="620"/>
      <c r="F119" s="620"/>
      <c r="G119" s="620"/>
      <c r="H119" s="203"/>
      <c r="I119" s="203"/>
      <c r="J119" s="203"/>
      <c r="K119" s="203"/>
      <c r="L119" s="203"/>
      <c r="M119" s="203"/>
      <c r="N119" s="108"/>
    </row>
    <row r="120" spans="1:14" x14ac:dyDescent="0.25">
      <c r="I120" s="124"/>
      <c r="J120" s="124"/>
      <c r="K120" s="124"/>
      <c r="L120" s="124"/>
    </row>
    <row r="121" spans="1:14" x14ac:dyDescent="0.25">
      <c r="I121" s="124"/>
      <c r="J121" s="124"/>
      <c r="K121" s="124"/>
      <c r="L121" s="124"/>
    </row>
    <row r="122" spans="1:14" x14ac:dyDescent="0.25">
      <c r="I122" s="124"/>
      <c r="J122" s="124"/>
      <c r="K122" s="124"/>
      <c r="L122" s="124"/>
    </row>
    <row r="123" spans="1:14" x14ac:dyDescent="0.25">
      <c r="I123" s="124"/>
      <c r="J123" s="124"/>
      <c r="K123" s="124"/>
      <c r="L123" s="124"/>
    </row>
    <row r="124" spans="1:14" x14ac:dyDescent="0.25">
      <c r="I124" s="124"/>
      <c r="J124" s="124"/>
      <c r="K124" s="124"/>
      <c r="L124" s="124"/>
    </row>
    <row r="125" spans="1:14" x14ac:dyDescent="0.25">
      <c r="I125" s="124"/>
      <c r="J125" s="124"/>
      <c r="K125" s="124"/>
      <c r="L125" s="124"/>
    </row>
    <row r="126" spans="1:14" x14ac:dyDescent="0.25">
      <c r="I126" s="124"/>
      <c r="J126" s="124"/>
      <c r="K126" s="124"/>
      <c r="L126" s="124"/>
    </row>
    <row r="127" spans="1:14" x14ac:dyDescent="0.25">
      <c r="I127" s="124"/>
      <c r="J127" s="124"/>
      <c r="K127" s="124"/>
      <c r="L127" s="124"/>
    </row>
    <row r="128" spans="1:14"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sheetData>
  <mergeCells count="2">
    <mergeCell ref="A1:N1"/>
    <mergeCell ref="A2:N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2"/>
  <sheetViews>
    <sheetView topLeftCell="A68" zoomScale="117" zoomScaleNormal="85" workbookViewId="0">
      <selection activeCell="B79" sqref="B79:B84"/>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621" bestFit="1" customWidth="1"/>
    <col min="7" max="7" width="18.7109375" style="621"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939" t="s">
        <v>45</v>
      </c>
      <c r="B1" s="939"/>
      <c r="C1" s="939"/>
      <c r="D1" s="939"/>
      <c r="E1" s="939"/>
      <c r="F1" s="939"/>
      <c r="G1" s="939"/>
      <c r="H1" s="939"/>
      <c r="I1" s="939"/>
      <c r="J1" s="939"/>
      <c r="K1" s="939"/>
      <c r="L1" s="939"/>
      <c r="M1" s="939"/>
      <c r="N1" s="939"/>
    </row>
    <row r="2" spans="1:14" s="85" customFormat="1" ht="18.75" x14ac:dyDescent="0.25">
      <c r="A2" s="940" t="s">
        <v>50</v>
      </c>
      <c r="B2" s="940"/>
      <c r="C2" s="940"/>
      <c r="D2" s="940"/>
      <c r="E2" s="940"/>
      <c r="F2" s="940"/>
      <c r="G2" s="940"/>
      <c r="H2" s="940"/>
      <c r="I2" s="940"/>
      <c r="J2" s="940"/>
      <c r="K2" s="940"/>
      <c r="L2" s="940"/>
      <c r="M2" s="940"/>
      <c r="N2" s="940"/>
    </row>
    <row r="3" spans="1:14" s="85" customFormat="1" ht="45.75" thickBot="1" x14ac:dyDescent="0.3">
      <c r="A3" s="207" t="s">
        <v>0</v>
      </c>
      <c r="B3" s="208" t="s">
        <v>5</v>
      </c>
      <c r="C3" s="208" t="s">
        <v>10</v>
      </c>
      <c r="D3" s="209" t="s">
        <v>8</v>
      </c>
      <c r="E3" s="209" t="s">
        <v>13</v>
      </c>
      <c r="F3" s="209" t="s">
        <v>34</v>
      </c>
      <c r="G3" s="209" t="s">
        <v>41</v>
      </c>
      <c r="H3" s="209" t="s">
        <v>2</v>
      </c>
      <c r="I3" s="209" t="s">
        <v>3</v>
      </c>
      <c r="J3" s="208" t="s">
        <v>9</v>
      </c>
      <c r="K3" s="208" t="s">
        <v>1</v>
      </c>
      <c r="L3" s="208" t="s">
        <v>4</v>
      </c>
      <c r="M3" s="208" t="s">
        <v>12</v>
      </c>
      <c r="N3" s="210" t="s">
        <v>11</v>
      </c>
    </row>
    <row r="4" spans="1:14" s="23" customFormat="1" ht="27.95" customHeight="1" thickBot="1" x14ac:dyDescent="0.3">
      <c r="A4" s="329">
        <v>44136</v>
      </c>
      <c r="B4" s="330" t="s">
        <v>191</v>
      </c>
      <c r="C4" s="330"/>
      <c r="D4" s="331"/>
      <c r="E4" s="625"/>
      <c r="F4" s="625"/>
      <c r="G4" s="626">
        <v>0</v>
      </c>
      <c r="H4" s="332"/>
      <c r="I4" s="333"/>
      <c r="J4" s="314"/>
      <c r="K4" s="334"/>
      <c r="L4" s="330"/>
      <c r="M4" s="335"/>
      <c r="N4" s="336"/>
    </row>
    <row r="5" spans="1:14" s="23" customFormat="1" ht="13.5" customHeight="1" x14ac:dyDescent="0.25">
      <c r="A5" s="221">
        <v>44138</v>
      </c>
      <c r="B5" s="222" t="s">
        <v>148</v>
      </c>
      <c r="C5" s="676" t="s">
        <v>99</v>
      </c>
      <c r="D5" s="677" t="s">
        <v>97</v>
      </c>
      <c r="E5" s="225">
        <v>35000</v>
      </c>
      <c r="F5" s="254">
        <v>35000</v>
      </c>
      <c r="G5" s="614">
        <f>G4-E5+F5</f>
        <v>0</v>
      </c>
      <c r="H5" s="324" t="s">
        <v>42</v>
      </c>
      <c r="I5" s="325" t="s">
        <v>45</v>
      </c>
      <c r="J5" s="360" t="s">
        <v>164</v>
      </c>
      <c r="K5" s="787" t="s">
        <v>74</v>
      </c>
      <c r="L5" s="326" t="s">
        <v>46</v>
      </c>
      <c r="M5" s="327"/>
      <c r="N5" s="328"/>
    </row>
    <row r="6" spans="1:14" x14ac:dyDescent="0.25">
      <c r="A6" s="221">
        <v>44138</v>
      </c>
      <c r="B6" s="222" t="s">
        <v>149</v>
      </c>
      <c r="C6" s="676" t="s">
        <v>96</v>
      </c>
      <c r="D6" s="677" t="s">
        <v>97</v>
      </c>
      <c r="E6" s="225">
        <v>50000</v>
      </c>
      <c r="F6" s="234">
        <v>50000</v>
      </c>
      <c r="G6" s="623">
        <f>G5-E6+F6</f>
        <v>0</v>
      </c>
      <c r="H6" s="275" t="s">
        <v>42</v>
      </c>
      <c r="I6" s="220" t="s">
        <v>45</v>
      </c>
      <c r="J6" s="360" t="s">
        <v>165</v>
      </c>
      <c r="K6" s="259" t="s">
        <v>74</v>
      </c>
      <c r="L6" s="220" t="s">
        <v>46</v>
      </c>
      <c r="M6" s="220"/>
      <c r="N6" s="276"/>
    </row>
    <row r="7" spans="1:14" x14ac:dyDescent="0.25">
      <c r="A7" s="221">
        <v>44138</v>
      </c>
      <c r="B7" s="222" t="s">
        <v>181</v>
      </c>
      <c r="C7" s="676" t="s">
        <v>51</v>
      </c>
      <c r="D7" s="677" t="s">
        <v>14</v>
      </c>
      <c r="E7" s="225"/>
      <c r="F7" s="234">
        <v>33000</v>
      </c>
      <c r="G7" s="623">
        <f>G6-E7+F7</f>
        <v>33000</v>
      </c>
      <c r="H7" s="275" t="s">
        <v>42</v>
      </c>
      <c r="I7" s="220" t="s">
        <v>45</v>
      </c>
      <c r="J7" s="360" t="s">
        <v>166</v>
      </c>
      <c r="K7" s="259" t="s">
        <v>74</v>
      </c>
      <c r="L7" s="220" t="s">
        <v>46</v>
      </c>
      <c r="M7" s="220"/>
      <c r="N7" s="222"/>
    </row>
    <row r="8" spans="1:14" x14ac:dyDescent="0.25">
      <c r="A8" s="221">
        <v>44138</v>
      </c>
      <c r="B8" s="222" t="s">
        <v>69</v>
      </c>
      <c r="C8" s="676" t="s">
        <v>68</v>
      </c>
      <c r="D8" s="677" t="s">
        <v>14</v>
      </c>
      <c r="E8" s="295">
        <v>5000</v>
      </c>
      <c r="F8" s="234"/>
      <c r="G8" s="623">
        <f>G7-E8+F8</f>
        <v>28000</v>
      </c>
      <c r="H8" s="471" t="s">
        <v>42</v>
      </c>
      <c r="I8" s="233" t="s">
        <v>45</v>
      </c>
      <c r="J8" s="360" t="s">
        <v>166</v>
      </c>
      <c r="K8" s="462" t="s">
        <v>74</v>
      </c>
      <c r="L8" s="233" t="s">
        <v>46</v>
      </c>
      <c r="M8" s="233"/>
      <c r="N8" s="222" t="s">
        <v>108</v>
      </c>
    </row>
    <row r="9" spans="1:14" x14ac:dyDescent="0.25">
      <c r="A9" s="221">
        <v>44138</v>
      </c>
      <c r="B9" s="222" t="s">
        <v>69</v>
      </c>
      <c r="C9" s="676" t="s">
        <v>68</v>
      </c>
      <c r="D9" s="677" t="s">
        <v>14</v>
      </c>
      <c r="E9" s="279">
        <v>6000</v>
      </c>
      <c r="F9" s="279"/>
      <c r="G9" s="623">
        <f t="shared" ref="G9:G72" si="0">G8-E9+F9</f>
        <v>22000</v>
      </c>
      <c r="H9" s="471" t="s">
        <v>42</v>
      </c>
      <c r="I9" s="233" t="s">
        <v>45</v>
      </c>
      <c r="J9" s="360" t="s">
        <v>166</v>
      </c>
      <c r="K9" s="259" t="s">
        <v>74</v>
      </c>
      <c r="L9" s="220" t="s">
        <v>46</v>
      </c>
      <c r="M9" s="220"/>
      <c r="N9" s="243" t="s">
        <v>192</v>
      </c>
    </row>
    <row r="10" spans="1:14" ht="15.75" customHeight="1" x14ac:dyDescent="0.25">
      <c r="A10" s="221">
        <v>44138</v>
      </c>
      <c r="B10" s="222" t="s">
        <v>69</v>
      </c>
      <c r="C10" s="676" t="s">
        <v>68</v>
      </c>
      <c r="D10" s="677" t="s">
        <v>14</v>
      </c>
      <c r="E10" s="295">
        <v>3000</v>
      </c>
      <c r="F10" s="778"/>
      <c r="G10" s="610">
        <f t="shared" si="0"/>
        <v>19000</v>
      </c>
      <c r="H10" s="471" t="s">
        <v>42</v>
      </c>
      <c r="I10" s="233" t="s">
        <v>45</v>
      </c>
      <c r="J10" s="360" t="s">
        <v>166</v>
      </c>
      <c r="K10" s="259" t="s">
        <v>74</v>
      </c>
      <c r="L10" s="220" t="s">
        <v>46</v>
      </c>
      <c r="M10" s="220"/>
      <c r="N10" s="222" t="s">
        <v>193</v>
      </c>
    </row>
    <row r="11" spans="1:14" ht="30" x14ac:dyDescent="0.25">
      <c r="A11" s="221">
        <v>44138</v>
      </c>
      <c r="B11" s="222" t="s">
        <v>69</v>
      </c>
      <c r="C11" s="676" t="s">
        <v>68</v>
      </c>
      <c r="D11" s="677" t="s">
        <v>14</v>
      </c>
      <c r="E11" s="211">
        <v>5000</v>
      </c>
      <c r="F11" s="340"/>
      <c r="G11" s="623">
        <f t="shared" si="0"/>
        <v>14000</v>
      </c>
      <c r="H11" s="471" t="s">
        <v>42</v>
      </c>
      <c r="I11" s="233" t="s">
        <v>45</v>
      </c>
      <c r="J11" s="360" t="s">
        <v>166</v>
      </c>
      <c r="K11" s="259" t="s">
        <v>74</v>
      </c>
      <c r="L11" s="220" t="s">
        <v>46</v>
      </c>
      <c r="M11" s="220"/>
      <c r="N11" s="222" t="s">
        <v>194</v>
      </c>
    </row>
    <row r="12" spans="1:14" x14ac:dyDescent="0.25">
      <c r="A12" s="221">
        <v>44138</v>
      </c>
      <c r="B12" s="222" t="s">
        <v>69</v>
      </c>
      <c r="C12" s="676" t="s">
        <v>68</v>
      </c>
      <c r="D12" s="677" t="s">
        <v>14</v>
      </c>
      <c r="E12" s="232">
        <v>6000</v>
      </c>
      <c r="F12" s="778"/>
      <c r="G12" s="623">
        <f t="shared" si="0"/>
        <v>8000</v>
      </c>
      <c r="H12" s="471" t="s">
        <v>42</v>
      </c>
      <c r="I12" s="233" t="s">
        <v>45</v>
      </c>
      <c r="J12" s="360" t="s">
        <v>166</v>
      </c>
      <c r="K12" s="259" t="s">
        <v>74</v>
      </c>
      <c r="L12" s="220" t="s">
        <v>46</v>
      </c>
      <c r="M12" s="312"/>
      <c r="N12" s="265" t="s">
        <v>195</v>
      </c>
    </row>
    <row r="13" spans="1:14" x14ac:dyDescent="0.25">
      <c r="A13" s="221">
        <v>44138</v>
      </c>
      <c r="B13" s="222" t="s">
        <v>69</v>
      </c>
      <c r="C13" s="676" t="s">
        <v>68</v>
      </c>
      <c r="D13" s="677" t="s">
        <v>14</v>
      </c>
      <c r="E13" s="682">
        <v>2000</v>
      </c>
      <c r="F13" s="779"/>
      <c r="G13" s="623">
        <f t="shared" si="0"/>
        <v>6000</v>
      </c>
      <c r="H13" s="471" t="s">
        <v>42</v>
      </c>
      <c r="I13" s="233" t="s">
        <v>45</v>
      </c>
      <c r="J13" s="360" t="s">
        <v>166</v>
      </c>
      <c r="K13" s="259" t="s">
        <v>74</v>
      </c>
      <c r="L13" s="220" t="s">
        <v>46</v>
      </c>
      <c r="M13" s="26"/>
      <c r="N13" s="25" t="s">
        <v>196</v>
      </c>
    </row>
    <row r="14" spans="1:14" x14ac:dyDescent="0.25">
      <c r="A14" s="221">
        <v>44138</v>
      </c>
      <c r="B14" s="222" t="s">
        <v>73</v>
      </c>
      <c r="C14" s="676" t="s">
        <v>51</v>
      </c>
      <c r="D14" s="677" t="s">
        <v>14</v>
      </c>
      <c r="E14" s="282"/>
      <c r="F14" s="780">
        <v>-6000</v>
      </c>
      <c r="G14" s="623">
        <f t="shared" si="0"/>
        <v>0</v>
      </c>
      <c r="H14" s="471" t="s">
        <v>42</v>
      </c>
      <c r="I14" s="233" t="s">
        <v>45</v>
      </c>
      <c r="J14" s="360" t="s">
        <v>166</v>
      </c>
      <c r="K14" s="259" t="s">
        <v>74</v>
      </c>
      <c r="L14" s="220" t="s">
        <v>46</v>
      </c>
      <c r="M14" s="26"/>
      <c r="N14" s="25"/>
    </row>
    <row r="15" spans="1:14" ht="30" x14ac:dyDescent="0.25">
      <c r="A15" s="264">
        <v>44138</v>
      </c>
      <c r="B15" s="673" t="s">
        <v>150</v>
      </c>
      <c r="C15" s="673" t="s">
        <v>127</v>
      </c>
      <c r="D15" s="673" t="s">
        <v>151</v>
      </c>
      <c r="E15" s="678">
        <v>60000</v>
      </c>
      <c r="F15" s="783">
        <v>60000</v>
      </c>
      <c r="G15" s="623">
        <f t="shared" si="0"/>
        <v>0</v>
      </c>
      <c r="H15" s="497" t="s">
        <v>42</v>
      </c>
      <c r="I15" s="498" t="s">
        <v>45</v>
      </c>
      <c r="J15" s="265" t="s">
        <v>169</v>
      </c>
      <c r="K15" s="311" t="s">
        <v>74</v>
      </c>
      <c r="L15" s="312" t="s">
        <v>46</v>
      </c>
      <c r="M15" s="272"/>
      <c r="N15" s="274"/>
    </row>
    <row r="16" spans="1:14" x14ac:dyDescent="0.25">
      <c r="A16" s="221">
        <v>44138</v>
      </c>
      <c r="B16" s="676" t="s">
        <v>153</v>
      </c>
      <c r="C16" s="676" t="s">
        <v>99</v>
      </c>
      <c r="D16" s="677" t="s">
        <v>97</v>
      </c>
      <c r="E16" s="282">
        <v>320000</v>
      </c>
      <c r="F16" s="211">
        <v>320000</v>
      </c>
      <c r="G16" s="623">
        <f t="shared" si="0"/>
        <v>0</v>
      </c>
      <c r="H16" s="471" t="s">
        <v>42</v>
      </c>
      <c r="I16" s="233" t="s">
        <v>45</v>
      </c>
      <c r="J16" s="265" t="s">
        <v>171</v>
      </c>
      <c r="K16" s="259" t="s">
        <v>74</v>
      </c>
      <c r="L16" s="220" t="s">
        <v>46</v>
      </c>
      <c r="M16" s="26"/>
      <c r="N16" s="25"/>
    </row>
    <row r="17" spans="1:14" ht="14.25" customHeight="1" x14ac:dyDescent="0.25">
      <c r="A17" s="221">
        <v>44138</v>
      </c>
      <c r="B17" s="676" t="s">
        <v>154</v>
      </c>
      <c r="C17" s="676" t="s">
        <v>99</v>
      </c>
      <c r="D17" s="677" t="s">
        <v>97</v>
      </c>
      <c r="E17" s="675">
        <v>15000</v>
      </c>
      <c r="F17" s="782">
        <v>15000</v>
      </c>
      <c r="G17" s="610">
        <f t="shared" si="0"/>
        <v>0</v>
      </c>
      <c r="H17" s="471" t="s">
        <v>42</v>
      </c>
      <c r="I17" s="233" t="s">
        <v>45</v>
      </c>
      <c r="J17" s="265" t="s">
        <v>172</v>
      </c>
      <c r="K17" s="259" t="s">
        <v>74</v>
      </c>
      <c r="L17" s="220" t="s">
        <v>46</v>
      </c>
      <c r="M17" s="272"/>
      <c r="N17" s="274"/>
    </row>
    <row r="18" spans="1:14" x14ac:dyDescent="0.25">
      <c r="A18" s="221">
        <v>44139</v>
      </c>
      <c r="B18" s="676" t="s">
        <v>155</v>
      </c>
      <c r="C18" s="676" t="s">
        <v>96</v>
      </c>
      <c r="D18" s="677" t="s">
        <v>97</v>
      </c>
      <c r="E18" s="295">
        <v>25000</v>
      </c>
      <c r="F18" s="781">
        <v>25000</v>
      </c>
      <c r="G18" s="623">
        <f t="shared" si="0"/>
        <v>0</v>
      </c>
      <c r="H18" s="471" t="s">
        <v>42</v>
      </c>
      <c r="I18" s="233" t="s">
        <v>45</v>
      </c>
      <c r="J18" s="360" t="s">
        <v>174</v>
      </c>
      <c r="K18" s="259" t="s">
        <v>74</v>
      </c>
      <c r="L18" s="220" t="s">
        <v>46</v>
      </c>
      <c r="M18" s="26"/>
      <c r="N18" s="25"/>
    </row>
    <row r="19" spans="1:14" x14ac:dyDescent="0.25">
      <c r="A19" s="221">
        <v>44139</v>
      </c>
      <c r="B19" s="676" t="s">
        <v>156</v>
      </c>
      <c r="C19" s="676" t="s">
        <v>96</v>
      </c>
      <c r="D19" s="677" t="s">
        <v>97</v>
      </c>
      <c r="E19" s="295">
        <v>50000</v>
      </c>
      <c r="F19" s="813">
        <v>50000</v>
      </c>
      <c r="G19" s="623">
        <f t="shared" si="0"/>
        <v>0</v>
      </c>
      <c r="H19" s="471" t="s">
        <v>42</v>
      </c>
      <c r="I19" s="233" t="s">
        <v>45</v>
      </c>
      <c r="J19" s="265" t="s">
        <v>175</v>
      </c>
      <c r="K19" s="259" t="s">
        <v>74</v>
      </c>
      <c r="L19" s="220" t="s">
        <v>46</v>
      </c>
      <c r="M19" s="476"/>
      <c r="N19" s="25"/>
    </row>
    <row r="20" spans="1:14" x14ac:dyDescent="0.25">
      <c r="A20" s="221">
        <v>44141</v>
      </c>
      <c r="B20" s="676" t="s">
        <v>275</v>
      </c>
      <c r="C20" s="676" t="s">
        <v>99</v>
      </c>
      <c r="D20" s="677" t="s">
        <v>97</v>
      </c>
      <c r="E20" s="295">
        <v>4000</v>
      </c>
      <c r="F20" s="813">
        <v>4000</v>
      </c>
      <c r="G20" s="623">
        <f t="shared" si="0"/>
        <v>0</v>
      </c>
      <c r="H20" s="471" t="s">
        <v>42</v>
      </c>
      <c r="I20" s="233" t="s">
        <v>45</v>
      </c>
      <c r="J20" s="265" t="s">
        <v>276</v>
      </c>
      <c r="K20" s="259" t="s">
        <v>74</v>
      </c>
      <c r="L20" s="220" t="s">
        <v>46</v>
      </c>
      <c r="M20" s="476"/>
      <c r="N20" s="25"/>
    </row>
    <row r="21" spans="1:14" x14ac:dyDescent="0.25">
      <c r="A21" s="221">
        <v>44145</v>
      </c>
      <c r="B21" s="676" t="s">
        <v>232</v>
      </c>
      <c r="C21" s="676" t="s">
        <v>51</v>
      </c>
      <c r="D21" s="677" t="s">
        <v>14</v>
      </c>
      <c r="E21" s="282"/>
      <c r="F21" s="480">
        <v>17000</v>
      </c>
      <c r="G21" s="623">
        <f t="shared" si="0"/>
        <v>17000</v>
      </c>
      <c r="H21" s="471" t="s">
        <v>42</v>
      </c>
      <c r="I21" s="233" t="s">
        <v>45</v>
      </c>
      <c r="J21" s="259" t="s">
        <v>238</v>
      </c>
      <c r="K21" s="259" t="s">
        <v>74</v>
      </c>
      <c r="L21" s="220" t="s">
        <v>46</v>
      </c>
      <c r="M21" s="476"/>
      <c r="N21" s="320"/>
    </row>
    <row r="22" spans="1:14" x14ac:dyDescent="0.25">
      <c r="A22" s="221">
        <v>44145</v>
      </c>
      <c r="B22" s="676" t="s">
        <v>69</v>
      </c>
      <c r="C22" s="676" t="s">
        <v>68</v>
      </c>
      <c r="D22" s="676" t="s">
        <v>14</v>
      </c>
      <c r="E22" s="678">
        <v>4000</v>
      </c>
      <c r="F22" s="783"/>
      <c r="G22" s="623">
        <f t="shared" si="0"/>
        <v>13000</v>
      </c>
      <c r="H22" s="471" t="s">
        <v>42</v>
      </c>
      <c r="I22" s="233" t="s">
        <v>45</v>
      </c>
      <c r="J22" s="259" t="s">
        <v>238</v>
      </c>
      <c r="K22" s="259" t="s">
        <v>74</v>
      </c>
      <c r="L22" s="220" t="s">
        <v>46</v>
      </c>
      <c r="M22" s="476"/>
      <c r="N22" s="25" t="s">
        <v>239</v>
      </c>
    </row>
    <row r="23" spans="1:14" x14ac:dyDescent="0.25">
      <c r="A23" s="221">
        <v>44145</v>
      </c>
      <c r="B23" s="676" t="s">
        <v>69</v>
      </c>
      <c r="C23" s="676" t="s">
        <v>68</v>
      </c>
      <c r="D23" s="676" t="s">
        <v>14</v>
      </c>
      <c r="E23" s="684">
        <v>5000</v>
      </c>
      <c r="F23" s="784"/>
      <c r="G23" s="623">
        <f t="shared" si="0"/>
        <v>8000</v>
      </c>
      <c r="H23" s="471" t="s">
        <v>42</v>
      </c>
      <c r="I23" s="233" t="s">
        <v>45</v>
      </c>
      <c r="J23" s="259" t="s">
        <v>238</v>
      </c>
      <c r="K23" s="259" t="s">
        <v>74</v>
      </c>
      <c r="L23" s="220" t="s">
        <v>46</v>
      </c>
      <c r="M23" s="476"/>
      <c r="N23" s="25" t="s">
        <v>240</v>
      </c>
    </row>
    <row r="24" spans="1:14" x14ac:dyDescent="0.25">
      <c r="A24" s="221">
        <v>44145</v>
      </c>
      <c r="B24" s="676" t="s">
        <v>69</v>
      </c>
      <c r="C24" s="676" t="s">
        <v>68</v>
      </c>
      <c r="D24" s="676" t="s">
        <v>14</v>
      </c>
      <c r="E24" s="698">
        <v>1000</v>
      </c>
      <c r="F24" s="232"/>
      <c r="G24" s="623">
        <f t="shared" si="0"/>
        <v>7000</v>
      </c>
      <c r="H24" s="471" t="s">
        <v>42</v>
      </c>
      <c r="I24" s="233" t="s">
        <v>45</v>
      </c>
      <c r="J24" s="259" t="s">
        <v>238</v>
      </c>
      <c r="K24" s="259" t="s">
        <v>74</v>
      </c>
      <c r="L24" s="220" t="s">
        <v>46</v>
      </c>
      <c r="M24" s="476"/>
      <c r="N24" s="25" t="s">
        <v>241</v>
      </c>
    </row>
    <row r="25" spans="1:14" x14ac:dyDescent="0.25">
      <c r="A25" s="221">
        <v>44145</v>
      </c>
      <c r="B25" s="676" t="s">
        <v>69</v>
      </c>
      <c r="C25" s="676" t="s">
        <v>68</v>
      </c>
      <c r="D25" s="676" t="s">
        <v>14</v>
      </c>
      <c r="E25" s="526">
        <v>6000</v>
      </c>
      <c r="F25" s="782"/>
      <c r="G25" s="623">
        <f t="shared" si="0"/>
        <v>1000</v>
      </c>
      <c r="H25" s="471" t="s">
        <v>42</v>
      </c>
      <c r="I25" s="233" t="s">
        <v>45</v>
      </c>
      <c r="J25" s="259" t="s">
        <v>238</v>
      </c>
      <c r="K25" s="259" t="s">
        <v>74</v>
      </c>
      <c r="L25" s="220" t="s">
        <v>46</v>
      </c>
      <c r="M25" s="476"/>
      <c r="N25" s="25" t="s">
        <v>242</v>
      </c>
    </row>
    <row r="26" spans="1:14" x14ac:dyDescent="0.25">
      <c r="A26" s="221">
        <v>44145</v>
      </c>
      <c r="B26" s="676" t="s">
        <v>73</v>
      </c>
      <c r="C26" s="676" t="s">
        <v>51</v>
      </c>
      <c r="D26" s="676" t="s">
        <v>14</v>
      </c>
      <c r="E26" s="480"/>
      <c r="F26" s="480">
        <v>-1000</v>
      </c>
      <c r="G26" s="623">
        <f t="shared" si="0"/>
        <v>0</v>
      </c>
      <c r="H26" s="471" t="s">
        <v>42</v>
      </c>
      <c r="I26" s="233" t="s">
        <v>45</v>
      </c>
      <c r="J26" s="259" t="s">
        <v>238</v>
      </c>
      <c r="K26" s="259" t="s">
        <v>74</v>
      </c>
      <c r="L26" s="220" t="s">
        <v>46</v>
      </c>
      <c r="M26" s="26"/>
      <c r="N26" s="25"/>
    </row>
    <row r="27" spans="1:14" x14ac:dyDescent="0.25">
      <c r="A27" s="221">
        <v>44146</v>
      </c>
      <c r="B27" s="676" t="s">
        <v>311</v>
      </c>
      <c r="C27" s="676" t="s">
        <v>99</v>
      </c>
      <c r="D27" s="677" t="s">
        <v>97</v>
      </c>
      <c r="E27" s="526">
        <v>9000</v>
      </c>
      <c r="F27" s="480">
        <v>9000</v>
      </c>
      <c r="G27" s="623">
        <f t="shared" si="0"/>
        <v>0</v>
      </c>
      <c r="H27" s="471" t="s">
        <v>42</v>
      </c>
      <c r="I27" s="233" t="s">
        <v>45</v>
      </c>
      <c r="J27" s="311" t="s">
        <v>272</v>
      </c>
      <c r="K27" s="259" t="s">
        <v>74</v>
      </c>
      <c r="L27" s="220" t="s">
        <v>46</v>
      </c>
      <c r="M27" s="26"/>
      <c r="N27" s="25"/>
    </row>
    <row r="28" spans="1:14" x14ac:dyDescent="0.25">
      <c r="A28" s="221">
        <v>44147</v>
      </c>
      <c r="B28" s="604" t="s">
        <v>232</v>
      </c>
      <c r="C28" s="676" t="s">
        <v>51</v>
      </c>
      <c r="D28" s="677" t="s">
        <v>14</v>
      </c>
      <c r="E28" s="698"/>
      <c r="F28" s="480">
        <v>13000</v>
      </c>
      <c r="G28" s="623">
        <f t="shared" si="0"/>
        <v>13000</v>
      </c>
      <c r="H28" s="471" t="s">
        <v>42</v>
      </c>
      <c r="I28" s="233" t="s">
        <v>45</v>
      </c>
      <c r="J28" s="259" t="s">
        <v>265</v>
      </c>
      <c r="K28" s="259" t="s">
        <v>74</v>
      </c>
      <c r="L28" s="220" t="s">
        <v>46</v>
      </c>
      <c r="M28" s="26"/>
      <c r="N28" s="25"/>
    </row>
    <row r="29" spans="1:14" x14ac:dyDescent="0.25">
      <c r="A29" s="221">
        <v>44147</v>
      </c>
      <c r="B29" s="676" t="s">
        <v>69</v>
      </c>
      <c r="C29" s="676" t="s">
        <v>68</v>
      </c>
      <c r="D29" s="676" t="s">
        <v>14</v>
      </c>
      <c r="E29" s="684">
        <v>5000</v>
      </c>
      <c r="F29" s="480"/>
      <c r="G29" s="623">
        <f t="shared" si="0"/>
        <v>8000</v>
      </c>
      <c r="H29" s="471" t="s">
        <v>42</v>
      </c>
      <c r="I29" s="233" t="s">
        <v>45</v>
      </c>
      <c r="J29" s="259" t="s">
        <v>265</v>
      </c>
      <c r="K29" s="259" t="s">
        <v>74</v>
      </c>
      <c r="L29" s="220" t="s">
        <v>46</v>
      </c>
      <c r="M29" s="272"/>
      <c r="N29" s="274" t="s">
        <v>108</v>
      </c>
    </row>
    <row r="30" spans="1:14" x14ac:dyDescent="0.25">
      <c r="A30" s="221">
        <v>44147</v>
      </c>
      <c r="B30" s="676" t="s">
        <v>69</v>
      </c>
      <c r="C30" s="676" t="s">
        <v>68</v>
      </c>
      <c r="D30" s="676" t="s">
        <v>14</v>
      </c>
      <c r="E30" s="685">
        <v>5000</v>
      </c>
      <c r="F30" s="480"/>
      <c r="G30" s="623">
        <f t="shared" si="0"/>
        <v>3000</v>
      </c>
      <c r="H30" s="471" t="s">
        <v>42</v>
      </c>
      <c r="I30" s="233" t="s">
        <v>45</v>
      </c>
      <c r="J30" s="259" t="s">
        <v>265</v>
      </c>
      <c r="K30" s="259" t="s">
        <v>74</v>
      </c>
      <c r="L30" s="220" t="s">
        <v>46</v>
      </c>
      <c r="M30" s="26"/>
      <c r="N30" s="25" t="s">
        <v>266</v>
      </c>
    </row>
    <row r="31" spans="1:14" x14ac:dyDescent="0.25">
      <c r="A31" s="221">
        <v>44147</v>
      </c>
      <c r="B31" s="676" t="s">
        <v>69</v>
      </c>
      <c r="C31" s="676" t="s">
        <v>68</v>
      </c>
      <c r="D31" s="676" t="s">
        <v>14</v>
      </c>
      <c r="E31" s="698">
        <v>1000</v>
      </c>
      <c r="F31" s="480"/>
      <c r="G31" s="623">
        <f t="shared" si="0"/>
        <v>2000</v>
      </c>
      <c r="H31" s="471" t="s">
        <v>42</v>
      </c>
      <c r="I31" s="233" t="s">
        <v>45</v>
      </c>
      <c r="J31" s="259" t="s">
        <v>265</v>
      </c>
      <c r="K31" s="259" t="s">
        <v>74</v>
      </c>
      <c r="L31" s="220" t="s">
        <v>46</v>
      </c>
      <c r="M31" s="26"/>
      <c r="N31" s="25" t="s">
        <v>267</v>
      </c>
    </row>
    <row r="32" spans="1:14" x14ac:dyDescent="0.25">
      <c r="A32" s="221">
        <v>44147</v>
      </c>
      <c r="B32" s="676" t="s">
        <v>73</v>
      </c>
      <c r="C32" s="676" t="s">
        <v>51</v>
      </c>
      <c r="D32" s="676" t="s">
        <v>14</v>
      </c>
      <c r="E32" s="698"/>
      <c r="F32" s="480">
        <v>-2000</v>
      </c>
      <c r="G32" s="623">
        <f t="shared" si="0"/>
        <v>0</v>
      </c>
      <c r="H32" s="471" t="s">
        <v>42</v>
      </c>
      <c r="I32" s="233" t="s">
        <v>45</v>
      </c>
      <c r="J32" s="259" t="s">
        <v>265</v>
      </c>
      <c r="K32" s="259" t="s">
        <v>74</v>
      </c>
      <c r="L32" s="220" t="s">
        <v>46</v>
      </c>
      <c r="M32" s="26"/>
      <c r="N32" s="25"/>
    </row>
    <row r="33" spans="1:14" x14ac:dyDescent="0.25">
      <c r="A33" s="686">
        <v>44147</v>
      </c>
      <c r="B33" s="673" t="s">
        <v>279</v>
      </c>
      <c r="C33" s="676" t="s">
        <v>99</v>
      </c>
      <c r="D33" s="676" t="s">
        <v>97</v>
      </c>
      <c r="E33" s="696">
        <v>56000</v>
      </c>
      <c r="F33" s="480">
        <v>56000</v>
      </c>
      <c r="G33" s="623">
        <f t="shared" si="0"/>
        <v>0</v>
      </c>
      <c r="H33" s="471" t="s">
        <v>42</v>
      </c>
      <c r="I33" s="233" t="s">
        <v>45</v>
      </c>
      <c r="J33" s="312" t="s">
        <v>287</v>
      </c>
      <c r="K33" s="259" t="s">
        <v>74</v>
      </c>
      <c r="L33" s="220" t="s">
        <v>46</v>
      </c>
      <c r="M33" s="26"/>
      <c r="N33" s="25"/>
    </row>
    <row r="34" spans="1:14" x14ac:dyDescent="0.25">
      <c r="A34" s="686">
        <v>44147</v>
      </c>
      <c r="B34" s="673" t="s">
        <v>280</v>
      </c>
      <c r="C34" s="676" t="s">
        <v>99</v>
      </c>
      <c r="D34" s="676" t="s">
        <v>97</v>
      </c>
      <c r="E34" s="211">
        <v>98000</v>
      </c>
      <c r="F34" s="480">
        <v>98000</v>
      </c>
      <c r="G34" s="623">
        <f t="shared" si="0"/>
        <v>0</v>
      </c>
      <c r="H34" s="471" t="s">
        <v>42</v>
      </c>
      <c r="I34" s="233" t="s">
        <v>45</v>
      </c>
      <c r="J34" s="312" t="s">
        <v>287</v>
      </c>
      <c r="K34" s="311" t="s">
        <v>74</v>
      </c>
      <c r="L34" s="312" t="s">
        <v>46</v>
      </c>
      <c r="M34" s="26"/>
      <c r="N34" s="25"/>
    </row>
    <row r="35" spans="1:14" ht="15" customHeight="1" x14ac:dyDescent="0.25">
      <c r="A35" s="687">
        <v>44148</v>
      </c>
      <c r="B35" s="673" t="s">
        <v>288</v>
      </c>
      <c r="C35" s="673" t="s">
        <v>128</v>
      </c>
      <c r="D35" s="673" t="s">
        <v>151</v>
      </c>
      <c r="E35" s="675">
        <v>200000</v>
      </c>
      <c r="F35" s="506">
        <v>200000</v>
      </c>
      <c r="G35" s="610">
        <f t="shared" si="0"/>
        <v>0</v>
      </c>
      <c r="H35" s="497" t="s">
        <v>42</v>
      </c>
      <c r="I35" s="498" t="s">
        <v>45</v>
      </c>
      <c r="J35" s="312" t="s">
        <v>374</v>
      </c>
      <c r="K35" s="311" t="s">
        <v>74</v>
      </c>
      <c r="L35" s="312" t="s">
        <v>46</v>
      </c>
      <c r="M35" s="272"/>
      <c r="N35" s="274"/>
    </row>
    <row r="36" spans="1:14" x14ac:dyDescent="0.25">
      <c r="A36" s="687">
        <v>44148</v>
      </c>
      <c r="B36" s="673" t="s">
        <v>290</v>
      </c>
      <c r="C36" s="676" t="s">
        <v>99</v>
      </c>
      <c r="D36" s="676" t="s">
        <v>97</v>
      </c>
      <c r="E36" s="295">
        <v>5000</v>
      </c>
      <c r="F36" s="495">
        <v>5000</v>
      </c>
      <c r="G36" s="623">
        <f t="shared" si="0"/>
        <v>0</v>
      </c>
      <c r="H36" s="471" t="s">
        <v>42</v>
      </c>
      <c r="I36" s="233" t="s">
        <v>45</v>
      </c>
      <c r="J36" s="227" t="s">
        <v>276</v>
      </c>
      <c r="K36" s="311" t="s">
        <v>74</v>
      </c>
      <c r="L36" s="312" t="s">
        <v>46</v>
      </c>
      <c r="M36" s="26"/>
      <c r="N36" s="25"/>
    </row>
    <row r="37" spans="1:14" x14ac:dyDescent="0.25">
      <c r="A37" s="687">
        <v>44148</v>
      </c>
      <c r="B37" s="673" t="s">
        <v>291</v>
      </c>
      <c r="C37" s="676" t="s">
        <v>99</v>
      </c>
      <c r="D37" s="676" t="s">
        <v>97</v>
      </c>
      <c r="E37" s="295">
        <v>2500</v>
      </c>
      <c r="F37" s="830">
        <v>2500</v>
      </c>
      <c r="G37" s="623">
        <f t="shared" si="0"/>
        <v>0</v>
      </c>
      <c r="H37" s="471" t="s">
        <v>42</v>
      </c>
      <c r="I37" s="233" t="s">
        <v>45</v>
      </c>
      <c r="J37" s="227" t="s">
        <v>276</v>
      </c>
      <c r="K37" s="311" t="s">
        <v>74</v>
      </c>
      <c r="L37" s="312" t="s">
        <v>46</v>
      </c>
      <c r="M37" s="26"/>
      <c r="N37" s="25"/>
    </row>
    <row r="38" spans="1:14" x14ac:dyDescent="0.25">
      <c r="A38" s="221">
        <v>44152</v>
      </c>
      <c r="B38" s="222" t="s">
        <v>232</v>
      </c>
      <c r="C38" s="222" t="s">
        <v>51</v>
      </c>
      <c r="D38" s="222" t="s">
        <v>14</v>
      </c>
      <c r="E38" s="499"/>
      <c r="F38" s="279">
        <v>14000</v>
      </c>
      <c r="G38" s="623">
        <f t="shared" si="0"/>
        <v>14000</v>
      </c>
      <c r="H38" s="471" t="s">
        <v>42</v>
      </c>
      <c r="I38" s="233" t="s">
        <v>45</v>
      </c>
      <c r="J38" s="311" t="s">
        <v>312</v>
      </c>
      <c r="K38" s="311" t="s">
        <v>74</v>
      </c>
      <c r="L38" s="312" t="s">
        <v>46</v>
      </c>
      <c r="M38" s="26"/>
      <c r="N38" s="25"/>
    </row>
    <row r="39" spans="1:14" x14ac:dyDescent="0.25">
      <c r="A39" s="221">
        <v>44152</v>
      </c>
      <c r="B39" s="604" t="s">
        <v>69</v>
      </c>
      <c r="C39" s="676" t="s">
        <v>68</v>
      </c>
      <c r="D39" s="677" t="s">
        <v>14</v>
      </c>
      <c r="E39" s="831">
        <v>5000</v>
      </c>
      <c r="F39" s="526"/>
      <c r="G39" s="623">
        <f t="shared" si="0"/>
        <v>9000</v>
      </c>
      <c r="H39" s="471" t="s">
        <v>42</v>
      </c>
      <c r="I39" s="233" t="s">
        <v>45</v>
      </c>
      <c r="J39" s="311" t="s">
        <v>312</v>
      </c>
      <c r="K39" s="311" t="s">
        <v>74</v>
      </c>
      <c r="L39" s="312" t="s">
        <v>46</v>
      </c>
      <c r="M39" s="26"/>
      <c r="N39" s="25" t="s">
        <v>108</v>
      </c>
    </row>
    <row r="40" spans="1:14" ht="14.25" customHeight="1" x14ac:dyDescent="0.25">
      <c r="A40" s="221">
        <v>44152</v>
      </c>
      <c r="B40" s="604" t="s">
        <v>69</v>
      </c>
      <c r="C40" s="676" t="s">
        <v>68</v>
      </c>
      <c r="D40" s="677" t="s">
        <v>14</v>
      </c>
      <c r="E40" s="282">
        <v>4000</v>
      </c>
      <c r="F40" s="506"/>
      <c r="G40" s="623">
        <f t="shared" si="0"/>
        <v>5000</v>
      </c>
      <c r="H40" s="471" t="s">
        <v>42</v>
      </c>
      <c r="I40" s="233" t="s">
        <v>45</v>
      </c>
      <c r="J40" s="311" t="s">
        <v>312</v>
      </c>
      <c r="K40" s="311" t="s">
        <v>74</v>
      </c>
      <c r="L40" s="312" t="s">
        <v>46</v>
      </c>
      <c r="M40" s="472"/>
      <c r="N40" s="508" t="s">
        <v>371</v>
      </c>
    </row>
    <row r="41" spans="1:14" x14ac:dyDescent="0.25">
      <c r="A41" s="221">
        <v>44152</v>
      </c>
      <c r="B41" s="604" t="s">
        <v>69</v>
      </c>
      <c r="C41" s="676" t="s">
        <v>68</v>
      </c>
      <c r="D41" s="677" t="s">
        <v>14</v>
      </c>
      <c r="E41" s="685">
        <v>4000</v>
      </c>
      <c r="F41" s="506"/>
      <c r="G41" s="623">
        <f t="shared" si="0"/>
        <v>1000</v>
      </c>
      <c r="H41" s="471" t="s">
        <v>42</v>
      </c>
      <c r="I41" s="233" t="s">
        <v>45</v>
      </c>
      <c r="J41" s="311" t="s">
        <v>312</v>
      </c>
      <c r="K41" s="311" t="s">
        <v>74</v>
      </c>
      <c r="L41" s="312" t="s">
        <v>46</v>
      </c>
      <c r="M41" s="472"/>
      <c r="N41" s="508" t="s">
        <v>372</v>
      </c>
    </row>
    <row r="42" spans="1:14" x14ac:dyDescent="0.25">
      <c r="A42" s="221">
        <v>44152</v>
      </c>
      <c r="B42" s="694" t="s">
        <v>73</v>
      </c>
      <c r="C42" s="694" t="s">
        <v>51</v>
      </c>
      <c r="D42" s="694" t="s">
        <v>14</v>
      </c>
      <c r="E42" s="785"/>
      <c r="F42" s="506">
        <v>-1000</v>
      </c>
      <c r="G42" s="623">
        <f t="shared" si="0"/>
        <v>0</v>
      </c>
      <c r="H42" s="471" t="s">
        <v>42</v>
      </c>
      <c r="I42" s="233" t="s">
        <v>45</v>
      </c>
      <c r="J42" s="311" t="s">
        <v>312</v>
      </c>
      <c r="K42" s="311" t="s">
        <v>74</v>
      </c>
      <c r="L42" s="312" t="s">
        <v>46</v>
      </c>
      <c r="M42" s="472"/>
      <c r="N42" s="508"/>
    </row>
    <row r="43" spans="1:14" ht="15" customHeight="1" x14ac:dyDescent="0.25">
      <c r="A43" s="221">
        <v>44158</v>
      </c>
      <c r="B43" s="222" t="s">
        <v>232</v>
      </c>
      <c r="C43" s="222" t="s">
        <v>51</v>
      </c>
      <c r="D43" s="222" t="s">
        <v>14</v>
      </c>
      <c r="E43" s="246"/>
      <c r="F43" s="480">
        <v>18000</v>
      </c>
      <c r="G43" s="623">
        <f t="shared" si="0"/>
        <v>18000</v>
      </c>
      <c r="H43" s="471" t="s">
        <v>42</v>
      </c>
      <c r="I43" s="233" t="s">
        <v>45</v>
      </c>
      <c r="J43" s="259" t="s">
        <v>370</v>
      </c>
      <c r="K43" s="311" t="s">
        <v>74</v>
      </c>
      <c r="L43" s="312" t="s">
        <v>46</v>
      </c>
      <c r="M43" s="26"/>
      <c r="N43" s="25"/>
    </row>
    <row r="44" spans="1:14" ht="14.25" customHeight="1" x14ac:dyDescent="0.25">
      <c r="A44" s="221">
        <v>44158</v>
      </c>
      <c r="B44" s="694" t="s">
        <v>69</v>
      </c>
      <c r="C44" s="694" t="s">
        <v>68</v>
      </c>
      <c r="D44" s="694" t="s">
        <v>14</v>
      </c>
      <c r="E44" s="232">
        <v>8000</v>
      </c>
      <c r="F44" s="480"/>
      <c r="G44" s="623">
        <f t="shared" si="0"/>
        <v>10000</v>
      </c>
      <c r="H44" s="471" t="s">
        <v>42</v>
      </c>
      <c r="I44" s="233" t="s">
        <v>45</v>
      </c>
      <c r="J44" s="259" t="s">
        <v>370</v>
      </c>
      <c r="K44" s="311" t="s">
        <v>74</v>
      </c>
      <c r="L44" s="312" t="s">
        <v>46</v>
      </c>
      <c r="M44" s="272"/>
      <c r="N44" s="274" t="s">
        <v>402</v>
      </c>
    </row>
    <row r="45" spans="1:14" ht="15.75" customHeight="1" x14ac:dyDescent="0.25">
      <c r="A45" s="221">
        <v>44158</v>
      </c>
      <c r="B45" s="694" t="s">
        <v>69</v>
      </c>
      <c r="C45" s="694" t="s">
        <v>68</v>
      </c>
      <c r="D45" s="694" t="s">
        <v>14</v>
      </c>
      <c r="E45" s="232">
        <v>8000</v>
      </c>
      <c r="F45" s="480"/>
      <c r="G45" s="623">
        <f t="shared" si="0"/>
        <v>2000</v>
      </c>
      <c r="H45" s="471" t="s">
        <v>42</v>
      </c>
      <c r="I45" s="233" t="s">
        <v>45</v>
      </c>
      <c r="J45" s="259" t="s">
        <v>370</v>
      </c>
      <c r="K45" s="311" t="s">
        <v>74</v>
      </c>
      <c r="L45" s="312" t="s">
        <v>46</v>
      </c>
      <c r="M45" s="26"/>
      <c r="N45" s="25" t="s">
        <v>403</v>
      </c>
    </row>
    <row r="46" spans="1:14" x14ac:dyDescent="0.25">
      <c r="A46" s="221">
        <v>44158</v>
      </c>
      <c r="B46" s="694" t="s">
        <v>73</v>
      </c>
      <c r="C46" s="694" t="s">
        <v>51</v>
      </c>
      <c r="D46" s="694" t="s">
        <v>14</v>
      </c>
      <c r="E46" s="231"/>
      <c r="F46" s="506">
        <v>-2000</v>
      </c>
      <c r="G46" s="623">
        <f t="shared" si="0"/>
        <v>0</v>
      </c>
      <c r="H46" s="471" t="s">
        <v>42</v>
      </c>
      <c r="I46" s="233" t="s">
        <v>45</v>
      </c>
      <c r="J46" s="259" t="s">
        <v>370</v>
      </c>
      <c r="K46" s="311" t="s">
        <v>74</v>
      </c>
      <c r="L46" s="312" t="s">
        <v>46</v>
      </c>
      <c r="M46" s="26"/>
      <c r="N46" s="25"/>
    </row>
    <row r="47" spans="1:14" x14ac:dyDescent="0.25">
      <c r="A47" s="221">
        <v>44159</v>
      </c>
      <c r="B47" s="222" t="s">
        <v>232</v>
      </c>
      <c r="C47" s="222" t="s">
        <v>51</v>
      </c>
      <c r="D47" s="222" t="s">
        <v>14</v>
      </c>
      <c r="E47" s="837"/>
      <c r="F47" s="282">
        <v>27000</v>
      </c>
      <c r="G47" s="623">
        <f t="shared" si="0"/>
        <v>27000</v>
      </c>
      <c r="H47" s="471" t="s">
        <v>42</v>
      </c>
      <c r="I47" s="233" t="s">
        <v>45</v>
      </c>
      <c r="J47" s="259" t="s">
        <v>422</v>
      </c>
      <c r="K47" s="311" t="s">
        <v>74</v>
      </c>
      <c r="L47" s="312" t="s">
        <v>46</v>
      </c>
      <c r="M47" s="26"/>
      <c r="N47" s="25"/>
    </row>
    <row r="48" spans="1:14" x14ac:dyDescent="0.25">
      <c r="A48" s="221">
        <v>44159</v>
      </c>
      <c r="B48" s="694" t="s">
        <v>69</v>
      </c>
      <c r="C48" s="694" t="s">
        <v>68</v>
      </c>
      <c r="D48" s="694" t="s">
        <v>14</v>
      </c>
      <c r="E48" s="675">
        <v>5000</v>
      </c>
      <c r="F48" s="526"/>
      <c r="G48" s="623">
        <f t="shared" si="0"/>
        <v>22000</v>
      </c>
      <c r="H48" s="471" t="s">
        <v>42</v>
      </c>
      <c r="I48" s="233" t="s">
        <v>45</v>
      </c>
      <c r="J48" s="259" t="s">
        <v>422</v>
      </c>
      <c r="K48" s="311" t="s">
        <v>74</v>
      </c>
      <c r="L48" s="312" t="s">
        <v>46</v>
      </c>
      <c r="M48" s="26"/>
      <c r="N48" s="25" t="s">
        <v>108</v>
      </c>
    </row>
    <row r="49" spans="1:14" x14ac:dyDescent="0.25">
      <c r="A49" s="221">
        <v>44159</v>
      </c>
      <c r="B49" s="694" t="s">
        <v>69</v>
      </c>
      <c r="C49" s="694" t="s">
        <v>68</v>
      </c>
      <c r="D49" s="694" t="s">
        <v>14</v>
      </c>
      <c r="E49" s="295">
        <v>4000</v>
      </c>
      <c r="F49" s="480"/>
      <c r="G49" s="623">
        <f t="shared" si="0"/>
        <v>18000</v>
      </c>
      <c r="H49" s="471" t="s">
        <v>42</v>
      </c>
      <c r="I49" s="233" t="s">
        <v>45</v>
      </c>
      <c r="J49" s="259" t="s">
        <v>422</v>
      </c>
      <c r="K49" s="311" t="s">
        <v>74</v>
      </c>
      <c r="L49" s="312" t="s">
        <v>46</v>
      </c>
      <c r="M49" s="26"/>
      <c r="N49" s="25" t="s">
        <v>423</v>
      </c>
    </row>
    <row r="50" spans="1:14" x14ac:dyDescent="0.25">
      <c r="A50" s="221">
        <v>44159</v>
      </c>
      <c r="B50" s="694" t="s">
        <v>69</v>
      </c>
      <c r="C50" s="694" t="s">
        <v>68</v>
      </c>
      <c r="D50" s="694" t="s">
        <v>14</v>
      </c>
      <c r="E50" s="279">
        <v>4000</v>
      </c>
      <c r="F50" s="480"/>
      <c r="G50" s="623">
        <f t="shared" si="0"/>
        <v>14000</v>
      </c>
      <c r="H50" s="471" t="s">
        <v>42</v>
      </c>
      <c r="I50" s="233" t="s">
        <v>45</v>
      </c>
      <c r="J50" s="259" t="s">
        <v>422</v>
      </c>
      <c r="K50" s="311" t="s">
        <v>74</v>
      </c>
      <c r="L50" s="312" t="s">
        <v>46</v>
      </c>
      <c r="M50" s="26"/>
      <c r="N50" s="25" t="s">
        <v>424</v>
      </c>
    </row>
    <row r="51" spans="1:14" x14ac:dyDescent="0.25">
      <c r="A51" s="221">
        <v>44159</v>
      </c>
      <c r="B51" s="694" t="s">
        <v>69</v>
      </c>
      <c r="C51" s="694" t="s">
        <v>68</v>
      </c>
      <c r="D51" s="694" t="s">
        <v>14</v>
      </c>
      <c r="E51" s="692">
        <v>4000</v>
      </c>
      <c r="F51" s="480"/>
      <c r="G51" s="623">
        <f t="shared" si="0"/>
        <v>10000</v>
      </c>
      <c r="H51" s="471" t="s">
        <v>42</v>
      </c>
      <c r="I51" s="233" t="s">
        <v>45</v>
      </c>
      <c r="J51" s="259" t="s">
        <v>422</v>
      </c>
      <c r="K51" s="311" t="s">
        <v>74</v>
      </c>
      <c r="L51" s="312" t="s">
        <v>46</v>
      </c>
      <c r="M51" s="26"/>
      <c r="N51" s="25" t="s">
        <v>425</v>
      </c>
    </row>
    <row r="52" spans="1:14" x14ac:dyDescent="0.25">
      <c r="A52" s="221">
        <v>44159</v>
      </c>
      <c r="B52" s="694" t="s">
        <v>69</v>
      </c>
      <c r="C52" s="694" t="s">
        <v>68</v>
      </c>
      <c r="D52" s="694" t="s">
        <v>14</v>
      </c>
      <c r="E52" s="692">
        <v>1000</v>
      </c>
      <c r="F52" s="480"/>
      <c r="G52" s="623">
        <f t="shared" si="0"/>
        <v>9000</v>
      </c>
      <c r="H52" s="471" t="s">
        <v>42</v>
      </c>
      <c r="I52" s="233" t="s">
        <v>45</v>
      </c>
      <c r="J52" s="259" t="s">
        <v>422</v>
      </c>
      <c r="K52" s="311" t="s">
        <v>74</v>
      </c>
      <c r="L52" s="312" t="s">
        <v>46</v>
      </c>
      <c r="M52" s="26"/>
      <c r="N52" s="25" t="s">
        <v>426</v>
      </c>
    </row>
    <row r="53" spans="1:14" x14ac:dyDescent="0.25">
      <c r="A53" s="221">
        <v>44159</v>
      </c>
      <c r="B53" s="694" t="s">
        <v>69</v>
      </c>
      <c r="C53" s="694" t="s">
        <v>68</v>
      </c>
      <c r="D53" s="694" t="s">
        <v>14</v>
      </c>
      <c r="E53" s="692">
        <v>4000</v>
      </c>
      <c r="F53" s="506"/>
      <c r="G53" s="623">
        <f t="shared" si="0"/>
        <v>5000</v>
      </c>
      <c r="H53" s="471" t="s">
        <v>42</v>
      </c>
      <c r="I53" s="233" t="s">
        <v>45</v>
      </c>
      <c r="J53" s="259" t="s">
        <v>422</v>
      </c>
      <c r="K53" s="311" t="s">
        <v>74</v>
      </c>
      <c r="L53" s="312" t="s">
        <v>46</v>
      </c>
      <c r="M53" s="26"/>
      <c r="N53" s="25" t="s">
        <v>427</v>
      </c>
    </row>
    <row r="54" spans="1:14" x14ac:dyDescent="0.25">
      <c r="A54" s="221">
        <v>44159</v>
      </c>
      <c r="B54" s="694" t="s">
        <v>69</v>
      </c>
      <c r="C54" s="694" t="s">
        <v>68</v>
      </c>
      <c r="D54" s="694" t="s">
        <v>14</v>
      </c>
      <c r="E54" s="692">
        <v>4000</v>
      </c>
      <c r="F54" s="211"/>
      <c r="G54" s="623">
        <f t="shared" si="0"/>
        <v>1000</v>
      </c>
      <c r="H54" s="471" t="s">
        <v>42</v>
      </c>
      <c r="I54" s="233" t="s">
        <v>45</v>
      </c>
      <c r="J54" s="259" t="s">
        <v>422</v>
      </c>
      <c r="K54" s="311" t="s">
        <v>74</v>
      </c>
      <c r="L54" s="312" t="s">
        <v>46</v>
      </c>
      <c r="M54" s="26"/>
      <c r="N54" s="25" t="s">
        <v>428</v>
      </c>
    </row>
    <row r="55" spans="1:14" x14ac:dyDescent="0.25">
      <c r="A55" s="221">
        <v>44159</v>
      </c>
      <c r="B55" s="676" t="s">
        <v>73</v>
      </c>
      <c r="C55" s="676" t="s">
        <v>51</v>
      </c>
      <c r="D55" s="676" t="s">
        <v>14</v>
      </c>
      <c r="E55" s="690"/>
      <c r="F55" s="526">
        <v>-1000</v>
      </c>
      <c r="G55" s="623">
        <f t="shared" si="0"/>
        <v>0</v>
      </c>
      <c r="H55" s="471" t="s">
        <v>42</v>
      </c>
      <c r="I55" s="233" t="s">
        <v>45</v>
      </c>
      <c r="J55" s="259" t="s">
        <v>422</v>
      </c>
      <c r="K55" s="311" t="s">
        <v>74</v>
      </c>
      <c r="L55" s="312" t="s">
        <v>46</v>
      </c>
      <c r="M55" s="26"/>
      <c r="N55" s="25"/>
    </row>
    <row r="56" spans="1:14" x14ac:dyDescent="0.25">
      <c r="A56" s="221">
        <v>44159</v>
      </c>
      <c r="B56" s="222" t="s">
        <v>410</v>
      </c>
      <c r="C56" s="222" t="s">
        <v>99</v>
      </c>
      <c r="D56" s="222" t="s">
        <v>97</v>
      </c>
      <c r="E56" s="837">
        <v>400000</v>
      </c>
      <c r="F56" s="480">
        <v>400000</v>
      </c>
      <c r="G56" s="623">
        <f t="shared" si="0"/>
        <v>0</v>
      </c>
      <c r="H56" s="26" t="s">
        <v>42</v>
      </c>
      <c r="I56" s="26" t="s">
        <v>45</v>
      </c>
      <c r="J56" s="259" t="s">
        <v>445</v>
      </c>
      <c r="K56" s="26" t="s">
        <v>74</v>
      </c>
      <c r="L56" s="26" t="s">
        <v>46</v>
      </c>
      <c r="M56" s="26"/>
      <c r="N56" s="25"/>
    </row>
    <row r="57" spans="1:14" x14ac:dyDescent="0.25">
      <c r="A57" s="221">
        <v>44159</v>
      </c>
      <c r="B57" s="222" t="s">
        <v>439</v>
      </c>
      <c r="C57" s="222" t="s">
        <v>99</v>
      </c>
      <c r="D57" s="222" t="s">
        <v>97</v>
      </c>
      <c r="E57" s="844">
        <v>39000</v>
      </c>
      <c r="F57" s="506">
        <v>39000</v>
      </c>
      <c r="G57" s="623">
        <f t="shared" si="0"/>
        <v>0</v>
      </c>
      <c r="H57" s="26" t="s">
        <v>42</v>
      </c>
      <c r="I57" s="26" t="s">
        <v>45</v>
      </c>
      <c r="J57" s="259" t="s">
        <v>516</v>
      </c>
      <c r="K57" s="26" t="s">
        <v>74</v>
      </c>
      <c r="L57" s="26" t="s">
        <v>46</v>
      </c>
      <c r="M57" s="26"/>
      <c r="N57" s="25"/>
    </row>
    <row r="58" spans="1:14" x14ac:dyDescent="0.25">
      <c r="A58" s="221">
        <v>44159</v>
      </c>
      <c r="B58" s="222" t="s">
        <v>440</v>
      </c>
      <c r="C58" s="222" t="s">
        <v>99</v>
      </c>
      <c r="D58" s="222" t="s">
        <v>97</v>
      </c>
      <c r="E58" s="844">
        <v>36000</v>
      </c>
      <c r="F58" s="211">
        <v>36000</v>
      </c>
      <c r="G58" s="623">
        <f t="shared" si="0"/>
        <v>0</v>
      </c>
      <c r="H58" s="26" t="s">
        <v>42</v>
      </c>
      <c r="I58" s="26" t="s">
        <v>45</v>
      </c>
      <c r="J58" s="259" t="s">
        <v>516</v>
      </c>
      <c r="K58" s="26" t="s">
        <v>74</v>
      </c>
      <c r="L58" s="26" t="s">
        <v>46</v>
      </c>
      <c r="M58" s="26"/>
      <c r="N58" s="25"/>
    </row>
    <row r="59" spans="1:14" x14ac:dyDescent="0.25">
      <c r="A59" s="221">
        <v>44159</v>
      </c>
      <c r="B59" s="222" t="s">
        <v>441</v>
      </c>
      <c r="C59" s="222" t="s">
        <v>99</v>
      </c>
      <c r="D59" s="222" t="s">
        <v>97</v>
      </c>
      <c r="E59" s="246">
        <v>28500</v>
      </c>
      <c r="F59" s="526">
        <v>28500</v>
      </c>
      <c r="G59" s="623">
        <f t="shared" si="0"/>
        <v>0</v>
      </c>
      <c r="H59" s="26" t="s">
        <v>42</v>
      </c>
      <c r="I59" s="26" t="s">
        <v>45</v>
      </c>
      <c r="J59" s="259" t="s">
        <v>516</v>
      </c>
      <c r="K59" s="26" t="s">
        <v>74</v>
      </c>
      <c r="L59" s="26" t="s">
        <v>46</v>
      </c>
      <c r="M59" s="26"/>
      <c r="N59" s="25"/>
    </row>
    <row r="60" spans="1:14" x14ac:dyDescent="0.25">
      <c r="A60" s="221">
        <v>44159</v>
      </c>
      <c r="B60" s="222" t="s">
        <v>442</v>
      </c>
      <c r="C60" s="222" t="s">
        <v>99</v>
      </c>
      <c r="D60" s="222" t="s">
        <v>97</v>
      </c>
      <c r="E60" s="246">
        <v>88000</v>
      </c>
      <c r="F60" s="506">
        <v>88000</v>
      </c>
      <c r="G60" s="623">
        <f t="shared" si="0"/>
        <v>0</v>
      </c>
      <c r="H60" s="26" t="s">
        <v>42</v>
      </c>
      <c r="I60" s="26" t="s">
        <v>45</v>
      </c>
      <c r="J60" s="259" t="s">
        <v>516</v>
      </c>
      <c r="K60" s="26" t="s">
        <v>74</v>
      </c>
      <c r="L60" s="26" t="s">
        <v>46</v>
      </c>
      <c r="M60" s="26"/>
      <c r="N60" s="25"/>
    </row>
    <row r="61" spans="1:14" x14ac:dyDescent="0.25">
      <c r="A61" s="221">
        <v>44159</v>
      </c>
      <c r="B61" s="222" t="s">
        <v>443</v>
      </c>
      <c r="C61" s="222" t="s">
        <v>99</v>
      </c>
      <c r="D61" s="222" t="s">
        <v>97</v>
      </c>
      <c r="E61" s="246">
        <v>10400</v>
      </c>
      <c r="F61" s="211">
        <v>10400</v>
      </c>
      <c r="G61" s="623">
        <f t="shared" si="0"/>
        <v>0</v>
      </c>
      <c r="H61" s="26" t="s">
        <v>42</v>
      </c>
      <c r="I61" s="26" t="s">
        <v>45</v>
      </c>
      <c r="J61" s="259" t="s">
        <v>516</v>
      </c>
      <c r="K61" s="26" t="s">
        <v>74</v>
      </c>
      <c r="L61" s="26" t="s">
        <v>46</v>
      </c>
      <c r="M61" s="26"/>
      <c r="N61" s="25"/>
    </row>
    <row r="62" spans="1:14" x14ac:dyDescent="0.25">
      <c r="A62" s="221">
        <v>44159</v>
      </c>
      <c r="B62" s="222" t="s">
        <v>444</v>
      </c>
      <c r="C62" s="222" t="s">
        <v>99</v>
      </c>
      <c r="D62" s="222" t="s">
        <v>97</v>
      </c>
      <c r="E62" s="246">
        <v>7200</v>
      </c>
      <c r="F62" s="526">
        <v>7200</v>
      </c>
      <c r="G62" s="623">
        <f t="shared" si="0"/>
        <v>0</v>
      </c>
      <c r="H62" s="26" t="s">
        <v>42</v>
      </c>
      <c r="I62" s="26" t="s">
        <v>45</v>
      </c>
      <c r="J62" s="259" t="s">
        <v>516</v>
      </c>
      <c r="K62" s="26" t="s">
        <v>74</v>
      </c>
      <c r="L62" s="26" t="s">
        <v>46</v>
      </c>
      <c r="M62" s="26"/>
      <c r="N62" s="25"/>
    </row>
    <row r="63" spans="1:14" x14ac:dyDescent="0.25">
      <c r="A63" s="221">
        <v>44159</v>
      </c>
      <c r="B63" s="222" t="s">
        <v>455</v>
      </c>
      <c r="C63" s="222" t="s">
        <v>96</v>
      </c>
      <c r="D63" s="222" t="s">
        <v>97</v>
      </c>
      <c r="E63" s="246">
        <v>15000</v>
      </c>
      <c r="F63" s="526">
        <v>15000</v>
      </c>
      <c r="G63" s="623">
        <f t="shared" si="0"/>
        <v>0</v>
      </c>
      <c r="H63" s="26" t="s">
        <v>42</v>
      </c>
      <c r="I63" s="26" t="s">
        <v>45</v>
      </c>
      <c r="J63" s="259" t="s">
        <v>452</v>
      </c>
      <c r="K63" s="26" t="s">
        <v>74</v>
      </c>
      <c r="L63" s="26" t="s">
        <v>46</v>
      </c>
      <c r="M63" s="26"/>
      <c r="N63" s="25"/>
    </row>
    <row r="64" spans="1:14" x14ac:dyDescent="0.25">
      <c r="A64" s="221">
        <v>44160</v>
      </c>
      <c r="B64" s="222" t="s">
        <v>232</v>
      </c>
      <c r="C64" s="222" t="s">
        <v>51</v>
      </c>
      <c r="D64" s="222" t="s">
        <v>14</v>
      </c>
      <c r="E64" s="246"/>
      <c r="F64" s="480">
        <v>4000</v>
      </c>
      <c r="G64" s="623">
        <f t="shared" si="0"/>
        <v>4000</v>
      </c>
      <c r="H64" s="26" t="s">
        <v>42</v>
      </c>
      <c r="I64" s="26" t="s">
        <v>45</v>
      </c>
      <c r="J64" s="259" t="s">
        <v>456</v>
      </c>
      <c r="K64" s="26" t="s">
        <v>74</v>
      </c>
      <c r="L64" s="26" t="s">
        <v>46</v>
      </c>
      <c r="M64" s="26"/>
      <c r="N64" s="25"/>
    </row>
    <row r="65" spans="1:14" x14ac:dyDescent="0.25">
      <c r="A65" s="221">
        <v>44160</v>
      </c>
      <c r="B65" s="676" t="s">
        <v>69</v>
      </c>
      <c r="C65" s="676" t="s">
        <v>68</v>
      </c>
      <c r="D65" s="676" t="s">
        <v>14</v>
      </c>
      <c r="E65" s="691">
        <v>1000</v>
      </c>
      <c r="F65" s="506"/>
      <c r="G65" s="623">
        <f t="shared" si="0"/>
        <v>3000</v>
      </c>
      <c r="H65" s="26" t="s">
        <v>42</v>
      </c>
      <c r="I65" s="26" t="s">
        <v>45</v>
      </c>
      <c r="J65" s="259" t="s">
        <v>456</v>
      </c>
      <c r="K65" s="26" t="s">
        <v>74</v>
      </c>
      <c r="L65" s="26" t="s">
        <v>46</v>
      </c>
      <c r="M65" s="272"/>
      <c r="N65" s="274" t="s">
        <v>453</v>
      </c>
    </row>
    <row r="66" spans="1:14" x14ac:dyDescent="0.25">
      <c r="A66" s="221">
        <v>44160</v>
      </c>
      <c r="B66" s="676" t="s">
        <v>69</v>
      </c>
      <c r="C66" s="676" t="s">
        <v>68</v>
      </c>
      <c r="D66" s="676" t="s">
        <v>14</v>
      </c>
      <c r="E66" s="232">
        <v>2000</v>
      </c>
      <c r="F66" s="495"/>
      <c r="G66" s="623">
        <f t="shared" si="0"/>
        <v>1000</v>
      </c>
      <c r="H66" s="26" t="s">
        <v>42</v>
      </c>
      <c r="I66" s="26" t="s">
        <v>45</v>
      </c>
      <c r="J66" s="259" t="s">
        <v>456</v>
      </c>
      <c r="K66" s="26" t="s">
        <v>74</v>
      </c>
      <c r="L66" s="26" t="s">
        <v>46</v>
      </c>
      <c r="M66" s="26"/>
      <c r="N66" s="25" t="s">
        <v>454</v>
      </c>
    </row>
    <row r="67" spans="1:14" x14ac:dyDescent="0.25">
      <c r="A67" s="221">
        <v>44160</v>
      </c>
      <c r="B67" s="676" t="s">
        <v>73</v>
      </c>
      <c r="C67" s="676" t="s">
        <v>51</v>
      </c>
      <c r="D67" s="676" t="s">
        <v>14</v>
      </c>
      <c r="E67" s="308"/>
      <c r="F67" s="526">
        <v>-1000</v>
      </c>
      <c r="G67" s="623">
        <f t="shared" si="0"/>
        <v>0</v>
      </c>
      <c r="H67" s="26" t="s">
        <v>42</v>
      </c>
      <c r="I67" s="26" t="s">
        <v>45</v>
      </c>
      <c r="J67" s="259" t="s">
        <v>456</v>
      </c>
      <c r="K67" s="26" t="s">
        <v>74</v>
      </c>
      <c r="L67" s="26" t="s">
        <v>46</v>
      </c>
      <c r="M67" s="26"/>
      <c r="N67" s="25"/>
    </row>
    <row r="68" spans="1:14" x14ac:dyDescent="0.25">
      <c r="A68" s="221">
        <v>44160</v>
      </c>
      <c r="B68" s="222" t="s">
        <v>457</v>
      </c>
      <c r="C68" s="222" t="s">
        <v>458</v>
      </c>
      <c r="D68" s="222" t="s">
        <v>97</v>
      </c>
      <c r="E68" s="246">
        <v>279900</v>
      </c>
      <c r="F68" s="480">
        <v>279900</v>
      </c>
      <c r="G68" s="623">
        <f t="shared" si="0"/>
        <v>0</v>
      </c>
      <c r="H68" s="26" t="s">
        <v>42</v>
      </c>
      <c r="I68" s="26" t="s">
        <v>45</v>
      </c>
      <c r="J68" s="360" t="s">
        <v>518</v>
      </c>
      <c r="K68" s="26" t="s">
        <v>74</v>
      </c>
      <c r="L68" s="26" t="s">
        <v>46</v>
      </c>
      <c r="M68" s="26"/>
      <c r="N68" s="25"/>
    </row>
    <row r="69" spans="1:14" x14ac:dyDescent="0.25">
      <c r="A69" s="221">
        <v>44161</v>
      </c>
      <c r="B69" s="222" t="s">
        <v>232</v>
      </c>
      <c r="C69" s="222" t="s">
        <v>51</v>
      </c>
      <c r="D69" s="222" t="s">
        <v>14</v>
      </c>
      <c r="E69" s="246"/>
      <c r="F69" s="506">
        <v>10000</v>
      </c>
      <c r="G69" s="623">
        <f t="shared" si="0"/>
        <v>10000</v>
      </c>
      <c r="H69" s="26" t="s">
        <v>42</v>
      </c>
      <c r="I69" s="26" t="s">
        <v>45</v>
      </c>
      <c r="J69" s="259" t="s">
        <v>513</v>
      </c>
      <c r="K69" s="26" t="s">
        <v>74</v>
      </c>
      <c r="L69" s="26" t="s">
        <v>46</v>
      </c>
      <c r="M69" s="26"/>
      <c r="N69" s="25"/>
    </row>
    <row r="70" spans="1:14" x14ac:dyDescent="0.25">
      <c r="A70" s="221">
        <v>44161</v>
      </c>
      <c r="B70" s="605" t="s">
        <v>69</v>
      </c>
      <c r="C70" s="605" t="s">
        <v>68</v>
      </c>
      <c r="D70" s="605" t="s">
        <v>14</v>
      </c>
      <c r="E70" s="692">
        <v>5000</v>
      </c>
      <c r="F70" s="495"/>
      <c r="G70" s="623">
        <f t="shared" si="0"/>
        <v>5000</v>
      </c>
      <c r="H70" s="26" t="s">
        <v>42</v>
      </c>
      <c r="I70" s="26" t="s">
        <v>45</v>
      </c>
      <c r="J70" s="259" t="s">
        <v>513</v>
      </c>
      <c r="K70" s="26" t="s">
        <v>74</v>
      </c>
      <c r="L70" s="26" t="s">
        <v>46</v>
      </c>
      <c r="M70" s="26"/>
      <c r="N70" s="25" t="s">
        <v>108</v>
      </c>
    </row>
    <row r="71" spans="1:14" x14ac:dyDescent="0.25">
      <c r="A71" s="221">
        <v>44161</v>
      </c>
      <c r="B71" s="605" t="s">
        <v>69</v>
      </c>
      <c r="C71" s="605" t="s">
        <v>68</v>
      </c>
      <c r="D71" s="605" t="s">
        <v>14</v>
      </c>
      <c r="E71" s="692">
        <v>5000</v>
      </c>
      <c r="F71" s="480"/>
      <c r="G71" s="623">
        <f t="shared" si="0"/>
        <v>0</v>
      </c>
      <c r="H71" s="26" t="s">
        <v>42</v>
      </c>
      <c r="I71" s="26" t="s">
        <v>45</v>
      </c>
      <c r="J71" s="259" t="s">
        <v>513</v>
      </c>
      <c r="K71" s="26" t="s">
        <v>74</v>
      </c>
      <c r="L71" s="26" t="s">
        <v>46</v>
      </c>
      <c r="M71" s="26"/>
      <c r="N71" s="25" t="s">
        <v>515</v>
      </c>
    </row>
    <row r="72" spans="1:14" x14ac:dyDescent="0.25">
      <c r="A72" s="221">
        <v>44162</v>
      </c>
      <c r="B72" s="222" t="s">
        <v>472</v>
      </c>
      <c r="C72" s="222" t="s">
        <v>96</v>
      </c>
      <c r="D72" s="222" t="s">
        <v>97</v>
      </c>
      <c r="E72" s="246">
        <v>300000</v>
      </c>
      <c r="F72" s="480">
        <v>300000</v>
      </c>
      <c r="G72" s="623">
        <f t="shared" si="0"/>
        <v>0</v>
      </c>
      <c r="H72" s="26" t="s">
        <v>42</v>
      </c>
      <c r="I72" s="26" t="s">
        <v>45</v>
      </c>
      <c r="J72" s="259" t="s">
        <v>514</v>
      </c>
      <c r="K72" s="26" t="s">
        <v>74</v>
      </c>
      <c r="L72" s="26" t="s">
        <v>46</v>
      </c>
      <c r="M72" s="26"/>
      <c r="N72" s="25"/>
    </row>
    <row r="73" spans="1:14" x14ac:dyDescent="0.25">
      <c r="A73" s="221">
        <v>44165</v>
      </c>
      <c r="B73" s="222" t="s">
        <v>471</v>
      </c>
      <c r="C73" s="222" t="s">
        <v>96</v>
      </c>
      <c r="D73" s="222" t="s">
        <v>97</v>
      </c>
      <c r="E73" s="246">
        <v>50000</v>
      </c>
      <c r="F73" s="480">
        <v>50000</v>
      </c>
      <c r="G73" s="623">
        <f t="shared" ref="G73:G84" si="1">G72-E73+F73</f>
        <v>0</v>
      </c>
      <c r="H73" s="26" t="s">
        <v>42</v>
      </c>
      <c r="I73" s="26" t="s">
        <v>45</v>
      </c>
      <c r="J73" s="605" t="s">
        <v>617</v>
      </c>
      <c r="K73" s="26" t="s">
        <v>74</v>
      </c>
      <c r="L73" s="26" t="s">
        <v>46</v>
      </c>
      <c r="M73" s="26"/>
      <c r="N73" s="25"/>
    </row>
    <row r="74" spans="1:14" x14ac:dyDescent="0.25">
      <c r="A74" s="221">
        <v>44165</v>
      </c>
      <c r="B74" s="222" t="s">
        <v>232</v>
      </c>
      <c r="C74" s="222" t="s">
        <v>51</v>
      </c>
      <c r="D74" s="222" t="s">
        <v>14</v>
      </c>
      <c r="E74" s="246"/>
      <c r="F74" s="480">
        <v>20000</v>
      </c>
      <c r="G74" s="623">
        <f t="shared" si="1"/>
        <v>20000</v>
      </c>
      <c r="H74" s="26" t="s">
        <v>42</v>
      </c>
      <c r="I74" s="26" t="s">
        <v>45</v>
      </c>
      <c r="J74" s="259" t="s">
        <v>531</v>
      </c>
      <c r="K74" s="26" t="s">
        <v>74</v>
      </c>
      <c r="L74" s="26" t="s">
        <v>46</v>
      </c>
      <c r="M74" s="26"/>
      <c r="N74" s="25"/>
    </row>
    <row r="75" spans="1:14" x14ac:dyDescent="0.25">
      <c r="A75" s="221">
        <v>44165</v>
      </c>
      <c r="B75" s="605" t="s">
        <v>69</v>
      </c>
      <c r="C75" s="605" t="s">
        <v>68</v>
      </c>
      <c r="D75" s="605" t="s">
        <v>14</v>
      </c>
      <c r="E75" s="692">
        <v>7000</v>
      </c>
      <c r="F75" s="480"/>
      <c r="G75" s="623">
        <f t="shared" si="1"/>
        <v>13000</v>
      </c>
      <c r="H75" s="26" t="s">
        <v>42</v>
      </c>
      <c r="I75" s="26" t="s">
        <v>45</v>
      </c>
      <c r="J75" s="259" t="s">
        <v>531</v>
      </c>
      <c r="K75" s="26" t="s">
        <v>74</v>
      </c>
      <c r="L75" s="26" t="s">
        <v>46</v>
      </c>
      <c r="M75" s="26"/>
      <c r="N75" s="25" t="s">
        <v>532</v>
      </c>
    </row>
    <row r="76" spans="1:14" x14ac:dyDescent="0.25">
      <c r="A76" s="221">
        <v>44165</v>
      </c>
      <c r="B76" s="605" t="s">
        <v>69</v>
      </c>
      <c r="C76" s="605" t="s">
        <v>68</v>
      </c>
      <c r="D76" s="605" t="s">
        <v>14</v>
      </c>
      <c r="E76" s="225">
        <v>7000</v>
      </c>
      <c r="F76" s="480"/>
      <c r="G76" s="623">
        <f t="shared" si="1"/>
        <v>6000</v>
      </c>
      <c r="H76" s="26" t="s">
        <v>42</v>
      </c>
      <c r="I76" s="26" t="s">
        <v>45</v>
      </c>
      <c r="J76" s="259" t="s">
        <v>531</v>
      </c>
      <c r="K76" s="26" t="s">
        <v>74</v>
      </c>
      <c r="L76" s="26" t="s">
        <v>46</v>
      </c>
      <c r="M76" s="26"/>
      <c r="N76" s="25" t="s">
        <v>533</v>
      </c>
    </row>
    <row r="77" spans="1:14" x14ac:dyDescent="0.25">
      <c r="A77" s="221">
        <v>44165</v>
      </c>
      <c r="B77" s="605" t="s">
        <v>69</v>
      </c>
      <c r="C77" s="605" t="s">
        <v>68</v>
      </c>
      <c r="D77" s="605" t="s">
        <v>14</v>
      </c>
      <c r="E77" s="480">
        <v>1000</v>
      </c>
      <c r="F77" s="480"/>
      <c r="G77" s="623">
        <f t="shared" si="1"/>
        <v>5000</v>
      </c>
      <c r="H77" s="26" t="s">
        <v>42</v>
      </c>
      <c r="I77" s="26" t="s">
        <v>45</v>
      </c>
      <c r="J77" s="259" t="s">
        <v>531</v>
      </c>
      <c r="K77" s="26" t="s">
        <v>74</v>
      </c>
      <c r="L77" s="26" t="s">
        <v>46</v>
      </c>
      <c r="M77" s="26"/>
      <c r="N77" s="25" t="s">
        <v>534</v>
      </c>
    </row>
    <row r="78" spans="1:14" x14ac:dyDescent="0.25">
      <c r="A78" s="221">
        <v>44165</v>
      </c>
      <c r="B78" s="26" t="s">
        <v>73</v>
      </c>
      <c r="C78" s="26" t="s">
        <v>51</v>
      </c>
      <c r="D78" s="26" t="s">
        <v>14</v>
      </c>
      <c r="E78" s="480"/>
      <c r="F78" s="480">
        <v>-5000</v>
      </c>
      <c r="G78" s="623">
        <f t="shared" si="1"/>
        <v>0</v>
      </c>
      <c r="H78" s="26" t="s">
        <v>42</v>
      </c>
      <c r="I78" s="26" t="s">
        <v>45</v>
      </c>
      <c r="J78" s="259" t="s">
        <v>531</v>
      </c>
      <c r="K78" s="26" t="s">
        <v>74</v>
      </c>
      <c r="L78" s="26" t="s">
        <v>46</v>
      </c>
      <c r="M78" s="26"/>
      <c r="N78" s="25"/>
    </row>
    <row r="79" spans="1:14" x14ac:dyDescent="0.25">
      <c r="A79" s="634">
        <v>44165</v>
      </c>
      <c r="B79" s="26" t="s">
        <v>537</v>
      </c>
      <c r="C79" s="26" t="s">
        <v>535</v>
      </c>
      <c r="D79" s="26" t="s">
        <v>536</v>
      </c>
      <c r="E79" s="480">
        <v>185000</v>
      </c>
      <c r="F79" s="480"/>
      <c r="G79" s="623">
        <f t="shared" si="1"/>
        <v>-185000</v>
      </c>
      <c r="H79" s="26" t="s">
        <v>42</v>
      </c>
      <c r="I79" s="26" t="s">
        <v>45</v>
      </c>
      <c r="J79" s="312" t="s">
        <v>540</v>
      </c>
      <c r="K79" s="26" t="s">
        <v>74</v>
      </c>
      <c r="L79" s="26" t="s">
        <v>46</v>
      </c>
      <c r="M79" s="26"/>
      <c r="N79" s="25"/>
    </row>
    <row r="80" spans="1:14" x14ac:dyDescent="0.25">
      <c r="A80" s="687">
        <v>44165</v>
      </c>
      <c r="B80" s="222" t="s">
        <v>538</v>
      </c>
      <c r="C80" s="676" t="s">
        <v>535</v>
      </c>
      <c r="D80" s="677" t="s">
        <v>536</v>
      </c>
      <c r="E80" s="240">
        <v>245000</v>
      </c>
      <c r="F80" s="480"/>
      <c r="G80" s="623">
        <f t="shared" si="1"/>
        <v>-430000</v>
      </c>
      <c r="H80" s="26" t="s">
        <v>42</v>
      </c>
      <c r="I80" s="26" t="s">
        <v>45</v>
      </c>
      <c r="J80" s="312" t="s">
        <v>540</v>
      </c>
      <c r="K80" s="26" t="s">
        <v>74</v>
      </c>
      <c r="L80" s="26" t="s">
        <v>46</v>
      </c>
      <c r="M80" s="26"/>
      <c r="N80" s="25"/>
    </row>
    <row r="81" spans="1:14" x14ac:dyDescent="0.25">
      <c r="A81" s="687">
        <v>44165</v>
      </c>
      <c r="B81" s="222" t="s">
        <v>69</v>
      </c>
      <c r="C81" s="676" t="s">
        <v>68</v>
      </c>
      <c r="D81" s="677" t="s">
        <v>536</v>
      </c>
      <c r="E81" s="211">
        <v>1000</v>
      </c>
      <c r="F81" s="506"/>
      <c r="G81" s="623">
        <f t="shared" si="1"/>
        <v>-431000</v>
      </c>
      <c r="H81" s="26" t="s">
        <v>42</v>
      </c>
      <c r="I81" s="26" t="s">
        <v>45</v>
      </c>
      <c r="J81" s="259" t="s">
        <v>575</v>
      </c>
      <c r="K81" s="26" t="s">
        <v>74</v>
      </c>
      <c r="L81" s="26" t="s">
        <v>46</v>
      </c>
      <c r="M81" s="26"/>
      <c r="N81" s="25" t="s">
        <v>576</v>
      </c>
    </row>
    <row r="82" spans="1:14" x14ac:dyDescent="0.25">
      <c r="A82" s="687">
        <v>44165</v>
      </c>
      <c r="B82" s="222" t="s">
        <v>69</v>
      </c>
      <c r="C82" s="676" t="s">
        <v>68</v>
      </c>
      <c r="D82" s="677" t="s">
        <v>536</v>
      </c>
      <c r="E82" s="211">
        <v>1000</v>
      </c>
      <c r="F82" s="506"/>
      <c r="G82" s="623">
        <f t="shared" si="1"/>
        <v>-432000</v>
      </c>
      <c r="H82" s="26" t="s">
        <v>42</v>
      </c>
      <c r="I82" s="26" t="s">
        <v>45</v>
      </c>
      <c r="J82" s="259" t="s">
        <v>575</v>
      </c>
      <c r="K82" s="26" t="s">
        <v>74</v>
      </c>
      <c r="L82" s="26" t="s">
        <v>46</v>
      </c>
      <c r="M82" s="26"/>
      <c r="N82" s="25" t="s">
        <v>577</v>
      </c>
    </row>
    <row r="83" spans="1:14" x14ac:dyDescent="0.25">
      <c r="A83" s="687">
        <v>44165</v>
      </c>
      <c r="B83" s="222" t="s">
        <v>69</v>
      </c>
      <c r="C83" s="676" t="s">
        <v>68</v>
      </c>
      <c r="D83" s="677" t="s">
        <v>536</v>
      </c>
      <c r="E83" s="211">
        <v>1000</v>
      </c>
      <c r="F83" s="506"/>
      <c r="G83" s="623">
        <f t="shared" si="1"/>
        <v>-433000</v>
      </c>
      <c r="H83" s="26" t="s">
        <v>42</v>
      </c>
      <c r="I83" s="26" t="s">
        <v>45</v>
      </c>
      <c r="J83" s="259" t="s">
        <v>575</v>
      </c>
      <c r="K83" s="26" t="s">
        <v>74</v>
      </c>
      <c r="L83" s="26" t="s">
        <v>46</v>
      </c>
      <c r="M83" s="26"/>
      <c r="N83" s="25" t="s">
        <v>578</v>
      </c>
    </row>
    <row r="84" spans="1:14" ht="15.75" thickBot="1" x14ac:dyDescent="0.3">
      <c r="A84" s="634">
        <v>44165</v>
      </c>
      <c r="B84" s="605" t="s">
        <v>539</v>
      </c>
      <c r="C84" s="605" t="s">
        <v>535</v>
      </c>
      <c r="D84" s="605" t="s">
        <v>536</v>
      </c>
      <c r="E84" s="860">
        <v>10000</v>
      </c>
      <c r="F84" s="506"/>
      <c r="G84" s="623">
        <f t="shared" si="1"/>
        <v>-443000</v>
      </c>
      <c r="H84" s="26" t="s">
        <v>42</v>
      </c>
      <c r="I84" s="26" t="s">
        <v>45</v>
      </c>
      <c r="J84" s="312" t="s">
        <v>540</v>
      </c>
      <c r="K84" s="26" t="s">
        <v>74</v>
      </c>
      <c r="L84" s="26" t="s">
        <v>46</v>
      </c>
      <c r="M84" s="26"/>
      <c r="N84" s="25"/>
    </row>
    <row r="85" spans="1:14" ht="15.75" thickBot="1" x14ac:dyDescent="0.3">
      <c r="A85" s="634"/>
      <c r="B85" s="605"/>
      <c r="C85" s="605"/>
      <c r="D85" s="889"/>
      <c r="E85" s="890">
        <f>SUM(E4:E84)</f>
        <v>2763500</v>
      </c>
      <c r="F85" s="891">
        <f>SUM(F4:F84)</f>
        <v>2320500</v>
      </c>
      <c r="G85" s="631">
        <f>F85-E85</f>
        <v>-443000</v>
      </c>
      <c r="H85" s="230"/>
      <c r="I85" s="26"/>
      <c r="J85" s="360"/>
      <c r="K85" s="26"/>
      <c r="L85" s="26"/>
      <c r="M85" s="26"/>
      <c r="N85" s="25"/>
    </row>
    <row r="86" spans="1:14" x14ac:dyDescent="0.25">
      <c r="A86" s="687"/>
      <c r="B86" s="222"/>
      <c r="C86" s="676"/>
      <c r="D86" s="677"/>
      <c r="E86" s="240"/>
      <c r="F86" s="526"/>
      <c r="G86" s="614"/>
      <c r="H86" s="26"/>
      <c r="I86" s="26"/>
      <c r="J86" s="689"/>
      <c r="K86" s="26"/>
      <c r="L86" s="26"/>
      <c r="M86" s="26"/>
      <c r="N86" s="25"/>
    </row>
    <row r="87" spans="1:14" x14ac:dyDescent="0.25">
      <c r="A87" s="687"/>
      <c r="B87" s="222"/>
      <c r="C87" s="676"/>
      <c r="D87" s="677"/>
      <c r="E87" s="240"/>
      <c r="F87" s="480"/>
      <c r="G87" s="623"/>
      <c r="H87" s="26"/>
      <c r="I87" s="26"/>
      <c r="J87" s="689"/>
      <c r="K87" s="26"/>
      <c r="L87" s="26"/>
      <c r="M87" s="26"/>
      <c r="N87" s="25"/>
    </row>
    <row r="88" spans="1:14" x14ac:dyDescent="0.25">
      <c r="A88" s="687"/>
      <c r="B88" s="222"/>
      <c r="C88" s="676"/>
      <c r="D88" s="677"/>
      <c r="E88" s="292"/>
      <c r="F88" s="506"/>
      <c r="G88" s="623"/>
      <c r="H88" s="26"/>
      <c r="I88" s="26"/>
      <c r="J88" s="312"/>
      <c r="K88" s="26"/>
      <c r="L88" s="26"/>
      <c r="M88" s="26"/>
      <c r="N88" s="25"/>
    </row>
    <row r="89" spans="1:14" x14ac:dyDescent="0.25">
      <c r="A89" s="634"/>
      <c r="B89" s="605"/>
      <c r="C89" s="605"/>
      <c r="D89" s="605"/>
      <c r="E89" s="692"/>
      <c r="F89" s="495"/>
      <c r="G89" s="623"/>
      <c r="H89" s="26"/>
      <c r="I89" s="26"/>
      <c r="J89" s="312"/>
      <c r="K89" s="26"/>
      <c r="L89" s="26"/>
      <c r="M89" s="26"/>
      <c r="N89" s="25"/>
    </row>
    <row r="90" spans="1:14" x14ac:dyDescent="0.25">
      <c r="A90" s="634"/>
      <c r="B90" s="605"/>
      <c r="C90" s="605"/>
      <c r="D90" s="605"/>
      <c r="E90" s="692"/>
      <c r="F90" s="526"/>
      <c r="G90" s="623"/>
      <c r="H90" s="26"/>
      <c r="I90" s="26"/>
      <c r="J90" s="689"/>
      <c r="K90" s="26"/>
      <c r="L90" s="26"/>
      <c r="M90" s="26"/>
      <c r="N90" s="25"/>
    </row>
    <row r="91" spans="1:14" x14ac:dyDescent="0.25">
      <c r="A91" s="634"/>
      <c r="B91" s="605"/>
      <c r="C91" s="605"/>
      <c r="D91" s="605"/>
      <c r="E91" s="692"/>
      <c r="F91" s="480"/>
      <c r="G91" s="623"/>
      <c r="H91" s="26"/>
      <c r="I91" s="26"/>
      <c r="J91" s="689"/>
      <c r="K91" s="26"/>
      <c r="L91" s="26"/>
      <c r="M91" s="26"/>
      <c r="N91" s="25"/>
    </row>
    <row r="92" spans="1:14" x14ac:dyDescent="0.25">
      <c r="A92" s="634"/>
      <c r="B92" s="605"/>
      <c r="C92" s="605"/>
      <c r="D92" s="605"/>
      <c r="E92" s="692"/>
      <c r="F92" s="480"/>
      <c r="G92" s="623"/>
      <c r="H92" s="26"/>
      <c r="I92" s="26"/>
      <c r="J92" s="265"/>
      <c r="K92" s="26"/>
      <c r="L92" s="26"/>
      <c r="M92" s="26"/>
      <c r="N92" s="25"/>
    </row>
    <row r="93" spans="1:14" x14ac:dyDescent="0.25">
      <c r="A93" s="687"/>
      <c r="B93" s="26"/>
      <c r="C93" s="26"/>
      <c r="D93" s="26"/>
      <c r="E93" s="480"/>
      <c r="F93" s="480"/>
      <c r="G93" s="623"/>
      <c r="H93" s="26"/>
      <c r="I93" s="26"/>
      <c r="J93" s="265"/>
      <c r="K93" s="26"/>
      <c r="L93" s="26"/>
      <c r="M93" s="26"/>
      <c r="N93" s="25"/>
    </row>
    <row r="94" spans="1:14" x14ac:dyDescent="0.25">
      <c r="A94" s="687"/>
      <c r="B94" s="26"/>
      <c r="C94" s="26"/>
      <c r="D94" s="26"/>
      <c r="E94" s="480"/>
      <c r="F94" s="480"/>
      <c r="G94" s="623"/>
      <c r="H94" s="26"/>
      <c r="I94" s="26"/>
      <c r="J94" s="265"/>
      <c r="K94" s="26"/>
      <c r="L94" s="26"/>
      <c r="M94" s="26"/>
      <c r="N94" s="25"/>
    </row>
    <row r="95" spans="1:14" x14ac:dyDescent="0.25">
      <c r="A95" s="687"/>
      <c r="B95" s="605"/>
      <c r="C95" s="26"/>
      <c r="D95" s="26"/>
      <c r="E95" s="696"/>
      <c r="F95" s="480"/>
      <c r="G95" s="623"/>
      <c r="H95" s="26"/>
      <c r="I95" s="26"/>
      <c r="J95" s="265"/>
      <c r="K95" s="26"/>
      <c r="L95" s="26"/>
      <c r="M95" s="26"/>
      <c r="N95" s="25"/>
    </row>
    <row r="96" spans="1:14" x14ac:dyDescent="0.25">
      <c r="A96" s="687"/>
      <c r="B96" s="605"/>
      <c r="C96" s="26"/>
      <c r="D96" s="26"/>
      <c r="E96" s="696"/>
      <c r="F96" s="480"/>
      <c r="G96" s="623"/>
      <c r="H96" s="26"/>
      <c r="I96" s="26"/>
      <c r="J96" s="265"/>
      <c r="K96" s="26"/>
      <c r="L96" s="26"/>
      <c r="M96" s="26"/>
      <c r="N96" s="25"/>
    </row>
    <row r="97" spans="1:14" x14ac:dyDescent="0.25">
      <c r="A97" s="687"/>
      <c r="B97" s="605"/>
      <c r="C97" s="26"/>
      <c r="D97" s="26"/>
      <c r="E97" s="696"/>
      <c r="F97" s="480"/>
      <c r="G97" s="623"/>
      <c r="H97" s="26"/>
      <c r="I97" s="26"/>
      <c r="J97" s="265"/>
      <c r="K97" s="26"/>
      <c r="L97" s="26"/>
      <c r="M97" s="26"/>
      <c r="N97" s="25"/>
    </row>
    <row r="98" spans="1:14" x14ac:dyDescent="0.25">
      <c r="A98" s="687"/>
      <c r="B98" s="26"/>
      <c r="C98" s="26"/>
      <c r="D98" s="26"/>
      <c r="E98" s="480"/>
      <c r="F98" s="480"/>
      <c r="G98" s="623"/>
      <c r="H98" s="26"/>
      <c r="I98" s="26"/>
      <c r="J98" s="265"/>
      <c r="K98" s="26"/>
      <c r="L98" s="26"/>
      <c r="M98" s="26"/>
      <c r="N98" s="25"/>
    </row>
    <row r="99" spans="1:14" x14ac:dyDescent="0.25">
      <c r="A99" s="634"/>
      <c r="B99" s="26"/>
      <c r="C99" s="26"/>
      <c r="D99" s="26"/>
      <c r="E99" s="480"/>
      <c r="F99" s="480"/>
      <c r="G99" s="623"/>
      <c r="H99" s="26"/>
      <c r="I99" s="26"/>
      <c r="J99" s="265"/>
      <c r="K99" s="26"/>
      <c r="L99" s="26"/>
      <c r="M99" s="272"/>
      <c r="N99" s="25"/>
    </row>
    <row r="100" spans="1:14" x14ac:dyDescent="0.25">
      <c r="A100" s="634"/>
      <c r="B100" s="26"/>
      <c r="C100" s="26"/>
      <c r="D100" s="26"/>
      <c r="E100" s="480"/>
      <c r="F100" s="480"/>
      <c r="G100" s="623"/>
      <c r="H100" s="26"/>
      <c r="I100" s="26"/>
      <c r="J100" s="265"/>
      <c r="K100" s="26"/>
      <c r="L100" s="26"/>
      <c r="M100" s="26"/>
      <c r="N100" s="25"/>
    </row>
    <row r="101" spans="1:14" x14ac:dyDescent="0.25">
      <c r="A101" s="634"/>
      <c r="B101" s="26"/>
      <c r="C101" s="26"/>
      <c r="D101" s="26"/>
      <c r="E101" s="480"/>
      <c r="F101" s="480"/>
      <c r="G101" s="623"/>
      <c r="H101" s="26"/>
      <c r="I101" s="26"/>
      <c r="J101" s="265"/>
      <c r="K101" s="26"/>
      <c r="L101" s="26"/>
      <c r="M101" s="26"/>
      <c r="N101" s="25"/>
    </row>
    <row r="102" spans="1:14" x14ac:dyDescent="0.25">
      <c r="A102" s="634"/>
      <c r="B102" s="26"/>
      <c r="C102" s="26"/>
      <c r="D102" s="26"/>
      <c r="E102" s="480"/>
      <c r="F102" s="480"/>
      <c r="G102" s="623"/>
      <c r="H102" s="26"/>
      <c r="I102" s="26"/>
      <c r="J102" s="265"/>
      <c r="K102" s="26"/>
      <c r="L102" s="26"/>
      <c r="M102" s="26"/>
      <c r="N102" s="25"/>
    </row>
    <row r="103" spans="1:14" x14ac:dyDescent="0.25">
      <c r="A103" s="634"/>
      <c r="B103" s="26"/>
      <c r="C103" s="26"/>
      <c r="D103" s="26"/>
      <c r="E103" s="480"/>
      <c r="F103" s="480"/>
      <c r="G103" s="623"/>
      <c r="H103" s="26"/>
      <c r="I103" s="26"/>
      <c r="J103" s="265"/>
      <c r="K103" s="26"/>
      <c r="L103" s="26"/>
      <c r="M103" s="26"/>
      <c r="N103" s="25"/>
    </row>
    <row r="104" spans="1:14" x14ac:dyDescent="0.25">
      <c r="A104" s="634"/>
      <c r="B104" s="26"/>
      <c r="C104" s="26"/>
      <c r="D104" s="26"/>
      <c r="E104" s="506"/>
      <c r="F104" s="506"/>
      <c r="G104" s="623"/>
      <c r="H104" s="26"/>
      <c r="I104" s="26"/>
      <c r="J104" s="265"/>
      <c r="K104" s="26"/>
      <c r="L104" s="26"/>
      <c r="M104" s="26"/>
      <c r="N104" s="25"/>
    </row>
    <row r="105" spans="1:14" x14ac:dyDescent="0.25">
      <c r="A105" s="634"/>
      <c r="B105" s="26"/>
      <c r="C105" s="26"/>
      <c r="D105" s="26"/>
      <c r="E105" s="506"/>
      <c r="F105" s="506"/>
      <c r="G105" s="623"/>
      <c r="H105" s="26"/>
      <c r="I105" s="26"/>
      <c r="J105" s="265"/>
      <c r="K105" s="26"/>
      <c r="L105" s="26"/>
      <c r="M105" s="26"/>
      <c r="N105" s="25"/>
    </row>
    <row r="106" spans="1:14" ht="15.75" thickBot="1" x14ac:dyDescent="0.3">
      <c r="A106" s="634"/>
      <c r="B106" s="605"/>
      <c r="C106" s="605"/>
      <c r="D106" s="605"/>
      <c r="E106" s="786"/>
      <c r="F106" s="506"/>
      <c r="G106" s="623"/>
      <c r="H106" s="26"/>
      <c r="I106" s="26"/>
      <c r="J106" s="265"/>
      <c r="K106" s="26"/>
      <c r="L106" s="26"/>
      <c r="M106" s="26"/>
      <c r="N106" s="25"/>
    </row>
    <row r="107" spans="1:14" ht="15.75" thickBot="1" x14ac:dyDescent="0.3">
      <c r="A107" s="26"/>
      <c r="B107" s="26"/>
      <c r="C107" s="26"/>
      <c r="D107" s="252"/>
      <c r="E107" s="629">
        <f>SUM(E4:E106)</f>
        <v>5527000</v>
      </c>
      <c r="F107" s="630">
        <f>SUM(F4:F106)+G4</f>
        <v>4641000</v>
      </c>
      <c r="G107" s="631">
        <f>F107-E107</f>
        <v>-886000</v>
      </c>
      <c r="H107" s="230"/>
      <c r="I107" s="26"/>
      <c r="J107" s="26"/>
      <c r="K107" s="26"/>
      <c r="L107" s="26"/>
      <c r="M107" s="26"/>
      <c r="N107" s="25"/>
    </row>
    <row r="108" spans="1:14" x14ac:dyDescent="0.25">
      <c r="A108" s="26"/>
      <c r="B108" s="26"/>
      <c r="C108" s="26"/>
      <c r="D108" s="26"/>
      <c r="E108" s="628"/>
      <c r="F108" s="628"/>
      <c r="G108" s="808"/>
      <c r="H108" s="26"/>
      <c r="I108" s="26"/>
      <c r="J108" s="26"/>
      <c r="K108" s="26"/>
      <c r="L108" s="26"/>
      <c r="M108" s="26"/>
      <c r="N108" s="25"/>
    </row>
    <row r="109" spans="1:14" x14ac:dyDescent="0.25">
      <c r="A109" s="26"/>
      <c r="B109" s="26"/>
      <c r="C109" s="26"/>
      <c r="D109" s="26"/>
      <c r="E109" s="627"/>
      <c r="F109" s="627"/>
      <c r="G109" s="632"/>
      <c r="H109" s="26"/>
      <c r="I109" s="26"/>
      <c r="J109" s="26"/>
      <c r="K109" s="26"/>
      <c r="L109" s="26"/>
      <c r="M109" s="26"/>
      <c r="N109" s="25"/>
    </row>
    <row r="110" spans="1:14" x14ac:dyDescent="0.25">
      <c r="A110" s="26"/>
      <c r="B110" s="26"/>
      <c r="C110" s="26"/>
      <c r="D110" s="26"/>
      <c r="E110" s="627"/>
      <c r="F110" s="627"/>
      <c r="G110" s="632"/>
      <c r="H110" s="26"/>
      <c r="I110" s="26"/>
      <c r="J110" s="26"/>
      <c r="K110" s="26"/>
      <c r="L110" s="26"/>
      <c r="M110" s="26"/>
      <c r="N110" s="25"/>
    </row>
    <row r="111" spans="1:14" x14ac:dyDescent="0.25">
      <c r="A111" s="26"/>
      <c r="B111" s="26"/>
      <c r="C111" s="26"/>
      <c r="D111" s="26"/>
      <c r="E111" s="627"/>
      <c r="F111" s="627"/>
      <c r="G111" s="632"/>
      <c r="H111" s="26"/>
      <c r="I111" s="26"/>
      <c r="J111" s="26"/>
      <c r="K111" s="26"/>
      <c r="L111" s="26"/>
      <c r="M111" s="26"/>
      <c r="N111" s="25"/>
    </row>
    <row r="112" spans="1:14" x14ac:dyDescent="0.25">
      <c r="A112" s="26"/>
      <c r="B112" s="26"/>
      <c r="C112" s="26"/>
      <c r="D112" s="26"/>
      <c r="E112" s="627"/>
      <c r="F112" s="627"/>
      <c r="G112" s="632"/>
      <c r="H112" s="26"/>
      <c r="I112" s="26"/>
      <c r="J112" s="26"/>
      <c r="K112" s="26"/>
      <c r="L112" s="26"/>
      <c r="M112" s="26"/>
      <c r="N112" s="25"/>
    </row>
    <row r="113" spans="1:14" x14ac:dyDescent="0.25">
      <c r="A113" s="26"/>
      <c r="B113" s="26"/>
      <c r="C113" s="26"/>
      <c r="D113" s="26"/>
      <c r="E113" s="627"/>
      <c r="F113" s="627"/>
      <c r="G113" s="632"/>
      <c r="H113" s="26"/>
      <c r="I113" s="26"/>
      <c r="J113" s="26"/>
      <c r="K113" s="26"/>
      <c r="L113" s="26"/>
      <c r="M113" s="26"/>
      <c r="N113" s="25"/>
    </row>
    <row r="114" spans="1:14" x14ac:dyDescent="0.25">
      <c r="A114" s="26"/>
      <c r="B114" s="26"/>
      <c r="C114" s="26"/>
      <c r="D114" s="26"/>
      <c r="E114" s="627"/>
      <c r="F114" s="627"/>
      <c r="G114" s="632"/>
      <c r="H114" s="26"/>
      <c r="I114" s="26"/>
      <c r="J114" s="26"/>
      <c r="K114" s="26"/>
      <c r="L114" s="26"/>
      <c r="M114" s="26"/>
      <c r="N114" s="25"/>
    </row>
    <row r="115" spans="1:14" x14ac:dyDescent="0.25">
      <c r="A115" s="26"/>
      <c r="B115" s="26"/>
      <c r="C115" s="26"/>
      <c r="D115" s="26"/>
      <c r="E115" s="627"/>
      <c r="F115" s="627"/>
      <c r="G115" s="632"/>
      <c r="H115" s="26"/>
      <c r="I115" s="26"/>
      <c r="J115" s="26"/>
      <c r="K115" s="26"/>
      <c r="L115" s="26"/>
      <c r="M115" s="26"/>
      <c r="N115" s="25"/>
    </row>
    <row r="116" spans="1:14" x14ac:dyDescent="0.25">
      <c r="E116" s="633"/>
      <c r="F116" s="633"/>
    </row>
    <row r="117" spans="1:14" x14ac:dyDescent="0.25">
      <c r="E117" s="633"/>
      <c r="F117" s="633"/>
    </row>
    <row r="118" spans="1:14" x14ac:dyDescent="0.25">
      <c r="E118" s="633"/>
      <c r="F118" s="633"/>
    </row>
    <row r="119" spans="1:14" x14ac:dyDescent="0.25">
      <c r="E119" s="633"/>
      <c r="F119" s="633"/>
    </row>
    <row r="120" spans="1:14" x14ac:dyDescent="0.25">
      <c r="E120" s="633"/>
      <c r="F120" s="633"/>
    </row>
    <row r="121" spans="1:14" x14ac:dyDescent="0.25">
      <c r="E121" s="633"/>
      <c r="F121" s="633"/>
    </row>
    <row r="122" spans="1:14" x14ac:dyDescent="0.25">
      <c r="E122" s="633"/>
      <c r="F122" s="633"/>
    </row>
    <row r="123" spans="1:14" x14ac:dyDescent="0.25">
      <c r="E123" s="633"/>
      <c r="F123" s="633"/>
    </row>
    <row r="124" spans="1:14" x14ac:dyDescent="0.25">
      <c r="E124" s="633"/>
      <c r="F124" s="633"/>
    </row>
    <row r="125" spans="1:14" x14ac:dyDescent="0.25">
      <c r="E125" s="633"/>
      <c r="F125" s="633"/>
    </row>
    <row r="126" spans="1:14" x14ac:dyDescent="0.25">
      <c r="E126" s="633"/>
      <c r="F126" s="633"/>
    </row>
    <row r="127" spans="1:14" x14ac:dyDescent="0.25">
      <c r="E127" s="633"/>
      <c r="F127" s="633"/>
    </row>
    <row r="128" spans="1:14" x14ac:dyDescent="0.25">
      <c r="E128" s="633"/>
      <c r="F128" s="633"/>
    </row>
    <row r="129" spans="5:6" x14ac:dyDescent="0.25">
      <c r="E129" s="633"/>
      <c r="F129" s="633"/>
    </row>
    <row r="130" spans="5:6" x14ac:dyDescent="0.25">
      <c r="E130" s="633"/>
      <c r="F130" s="633"/>
    </row>
    <row r="131" spans="5:6" x14ac:dyDescent="0.25">
      <c r="E131" s="633"/>
      <c r="F131" s="633"/>
    </row>
    <row r="132" spans="5:6" x14ac:dyDescent="0.25">
      <c r="E132" s="633"/>
      <c r="F132" s="633"/>
    </row>
    <row r="133" spans="5:6" x14ac:dyDescent="0.25">
      <c r="E133" s="633"/>
      <c r="F133" s="633"/>
    </row>
    <row r="134" spans="5:6" x14ac:dyDescent="0.25">
      <c r="E134" s="633"/>
      <c r="F134" s="633"/>
    </row>
    <row r="135" spans="5:6" x14ac:dyDescent="0.25">
      <c r="E135" s="633"/>
      <c r="F135" s="633"/>
    </row>
    <row r="136" spans="5:6" x14ac:dyDescent="0.25">
      <c r="E136" s="633"/>
      <c r="F136" s="633"/>
    </row>
    <row r="137" spans="5:6" x14ac:dyDescent="0.25">
      <c r="E137" s="633"/>
      <c r="F137" s="633"/>
    </row>
    <row r="138" spans="5:6" x14ac:dyDescent="0.25">
      <c r="E138" s="633"/>
      <c r="F138" s="633"/>
    </row>
    <row r="139" spans="5:6" x14ac:dyDescent="0.25">
      <c r="E139" s="633"/>
      <c r="F139" s="633"/>
    </row>
    <row r="140" spans="5:6" x14ac:dyDescent="0.25">
      <c r="E140" s="633"/>
      <c r="F140" s="633"/>
    </row>
    <row r="141" spans="5:6" x14ac:dyDescent="0.25">
      <c r="E141" s="633"/>
      <c r="F141" s="633"/>
    </row>
    <row r="142" spans="5:6" x14ac:dyDescent="0.25">
      <c r="E142" s="633"/>
      <c r="F142" s="633"/>
    </row>
    <row r="143" spans="5:6" x14ac:dyDescent="0.25">
      <c r="E143" s="633"/>
      <c r="F143" s="633"/>
    </row>
    <row r="144" spans="5:6" x14ac:dyDescent="0.25">
      <c r="E144" s="633"/>
      <c r="F144" s="633"/>
    </row>
    <row r="145" spans="5:6" x14ac:dyDescent="0.25">
      <c r="E145" s="633"/>
      <c r="F145" s="633"/>
    </row>
    <row r="146" spans="5:6" x14ac:dyDescent="0.25">
      <c r="E146" s="633"/>
      <c r="F146" s="633"/>
    </row>
    <row r="147" spans="5:6" x14ac:dyDescent="0.25">
      <c r="E147" s="633"/>
      <c r="F147" s="633"/>
    </row>
    <row r="148" spans="5:6" x14ac:dyDescent="0.25">
      <c r="E148" s="633"/>
      <c r="F148" s="633"/>
    </row>
    <row r="149" spans="5:6" x14ac:dyDescent="0.25">
      <c r="E149" s="633"/>
      <c r="F149" s="633"/>
    </row>
    <row r="150" spans="5:6" x14ac:dyDescent="0.25">
      <c r="E150" s="633"/>
      <c r="F150" s="633"/>
    </row>
    <row r="151" spans="5:6" x14ac:dyDescent="0.25">
      <c r="E151" s="633"/>
      <c r="F151" s="633"/>
    </row>
    <row r="152" spans="5:6" x14ac:dyDescent="0.25">
      <c r="E152" s="633"/>
      <c r="F152" s="633"/>
    </row>
  </sheetData>
  <autoFilter ref="A1:N18"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L15" sqref="L15"/>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41" t="s">
        <v>109</v>
      </c>
      <c r="E1" s="941"/>
      <c r="F1" s="941"/>
      <c r="G1" s="941"/>
      <c r="H1" s="941"/>
      <c r="I1" s="941"/>
      <c r="J1" s="941"/>
    </row>
    <row r="2" spans="1:14" ht="15" customHeight="1" x14ac:dyDescent="0.25">
      <c r="D2" s="941"/>
      <c r="E2" s="941"/>
      <c r="F2" s="941"/>
      <c r="G2" s="941"/>
      <c r="H2" s="941"/>
      <c r="I2" s="941"/>
      <c r="J2" s="941"/>
    </row>
    <row r="4" spans="1:14" x14ac:dyDescent="0.25">
      <c r="A4" s="544"/>
      <c r="B4" s="528"/>
      <c r="C4" s="942"/>
      <c r="D4" s="942"/>
      <c r="E4" s="942"/>
      <c r="F4" s="942"/>
      <c r="G4" s="942"/>
      <c r="H4" s="942"/>
      <c r="I4" s="942"/>
      <c r="J4" s="942"/>
      <c r="K4" s="942"/>
      <c r="L4" s="942"/>
      <c r="M4" s="942"/>
      <c r="N4" s="943"/>
    </row>
    <row r="5" spans="1:14" x14ac:dyDescent="0.25">
      <c r="A5" s="545" t="s">
        <v>2</v>
      </c>
      <c r="B5" s="529"/>
      <c r="C5" s="530">
        <v>43831</v>
      </c>
      <c r="D5" s="530">
        <v>43862</v>
      </c>
      <c r="E5" s="530">
        <v>43891</v>
      </c>
      <c r="F5" s="530">
        <v>43922</v>
      </c>
      <c r="G5" s="530">
        <v>43952</v>
      </c>
      <c r="H5" s="530">
        <v>43983</v>
      </c>
      <c r="I5" s="530">
        <v>44013</v>
      </c>
      <c r="J5" s="530">
        <v>44044</v>
      </c>
      <c r="K5" s="530">
        <v>44075</v>
      </c>
      <c r="L5" s="530">
        <v>44105</v>
      </c>
      <c r="M5" s="530">
        <v>44136</v>
      </c>
      <c r="N5" s="530">
        <v>44166</v>
      </c>
    </row>
    <row r="6" spans="1:14" x14ac:dyDescent="0.25">
      <c r="A6" s="546"/>
      <c r="B6" s="531" t="s">
        <v>110</v>
      </c>
      <c r="C6" s="532"/>
      <c r="D6" s="533"/>
      <c r="E6" s="534"/>
      <c r="F6" s="533"/>
      <c r="G6" s="533"/>
      <c r="H6" s="533">
        <v>2500000</v>
      </c>
      <c r="I6" s="588"/>
      <c r="J6" s="533"/>
      <c r="K6" s="533"/>
      <c r="L6" s="533"/>
      <c r="M6" s="533"/>
      <c r="N6" s="533"/>
    </row>
    <row r="7" spans="1:14" x14ac:dyDescent="0.25">
      <c r="A7" s="547" t="s">
        <v>42</v>
      </c>
      <c r="B7" s="535" t="s">
        <v>111</v>
      </c>
      <c r="C7" s="536"/>
      <c r="D7" s="536"/>
      <c r="E7" s="536"/>
      <c r="F7" s="536"/>
      <c r="G7" s="536"/>
      <c r="H7" s="536">
        <v>500000</v>
      </c>
      <c r="I7" s="536">
        <v>0</v>
      </c>
      <c r="J7" s="536">
        <v>1000000</v>
      </c>
      <c r="K7" s="536">
        <v>0</v>
      </c>
      <c r="L7" s="536">
        <v>0</v>
      </c>
      <c r="M7" s="536">
        <v>650000</v>
      </c>
      <c r="N7" s="536"/>
    </row>
    <row r="8" spans="1:14" x14ac:dyDescent="0.25">
      <c r="A8" s="548"/>
      <c r="B8" s="537" t="s">
        <v>41</v>
      </c>
      <c r="C8" s="538"/>
      <c r="D8" s="539"/>
      <c r="E8" s="540"/>
      <c r="F8" s="540"/>
      <c r="G8" s="540"/>
      <c r="H8" s="540">
        <f>H6-H7</f>
        <v>2000000</v>
      </c>
      <c r="I8" s="540">
        <f>H8-I7</f>
        <v>2000000</v>
      </c>
      <c r="J8" s="540">
        <f>I8-J7</f>
        <v>1000000</v>
      </c>
      <c r="K8" s="540">
        <f t="shared" ref="K8:N8" si="0">J8-K7</f>
        <v>1000000</v>
      </c>
      <c r="L8" s="540">
        <f t="shared" si="0"/>
        <v>1000000</v>
      </c>
      <c r="M8" s="540">
        <f t="shared" si="0"/>
        <v>350000</v>
      </c>
      <c r="N8" s="540">
        <f t="shared" si="0"/>
        <v>350000</v>
      </c>
    </row>
    <row r="9" spans="1:14" x14ac:dyDescent="0.25">
      <c r="A9" s="545"/>
      <c r="B9" s="541" t="s">
        <v>110</v>
      </c>
      <c r="C9" s="542"/>
      <c r="D9" s="542"/>
      <c r="E9" s="543"/>
      <c r="F9" s="543"/>
      <c r="G9" s="542"/>
      <c r="H9" s="542">
        <v>1870000</v>
      </c>
      <c r="I9" s="543"/>
      <c r="J9" s="542"/>
      <c r="K9" s="542"/>
      <c r="L9" s="542"/>
      <c r="M9" s="542"/>
      <c r="N9" s="542"/>
    </row>
    <row r="10" spans="1:14" x14ac:dyDescent="0.25">
      <c r="A10" s="547" t="s">
        <v>54</v>
      </c>
      <c r="B10" s="535" t="s">
        <v>111</v>
      </c>
      <c r="C10" s="536"/>
      <c r="D10" s="536"/>
      <c r="E10" s="536"/>
      <c r="F10" s="536"/>
      <c r="G10" s="536"/>
      <c r="H10" s="536">
        <v>0</v>
      </c>
      <c r="I10" s="536">
        <v>0</v>
      </c>
      <c r="J10" s="536"/>
      <c r="K10" s="536"/>
      <c r="L10" s="536">
        <v>935000</v>
      </c>
      <c r="M10" s="536">
        <v>935000</v>
      </c>
      <c r="N10" s="536"/>
    </row>
    <row r="11" spans="1:14" x14ac:dyDescent="0.25">
      <c r="A11" s="548"/>
      <c r="B11" s="537" t="s">
        <v>41</v>
      </c>
      <c r="C11" s="540"/>
      <c r="D11" s="540"/>
      <c r="E11" s="540"/>
      <c r="F11" s="540"/>
      <c r="G11" s="540"/>
      <c r="H11" s="540">
        <f>H9-H10</f>
        <v>1870000</v>
      </c>
      <c r="I11" s="540">
        <f>H11-I10</f>
        <v>1870000</v>
      </c>
      <c r="J11" s="540">
        <f t="shared" ref="J11:N11" si="1">I11-J10</f>
        <v>1870000</v>
      </c>
      <c r="K11" s="540">
        <f t="shared" si="1"/>
        <v>1870000</v>
      </c>
      <c r="L11" s="540">
        <f t="shared" si="1"/>
        <v>935000</v>
      </c>
      <c r="M11" s="540">
        <f>L11-M10</f>
        <v>0</v>
      </c>
      <c r="N11" s="540">
        <f t="shared" si="1"/>
        <v>0</v>
      </c>
    </row>
    <row r="12" spans="1:14" x14ac:dyDescent="0.25">
      <c r="A12" s="545"/>
      <c r="B12" s="541"/>
      <c r="C12" s="542"/>
      <c r="D12" s="542"/>
      <c r="E12" s="543"/>
      <c r="F12" s="543"/>
      <c r="G12" s="542"/>
      <c r="H12" s="542"/>
      <c r="I12" s="543"/>
      <c r="J12" s="542"/>
      <c r="K12" s="542"/>
      <c r="L12" s="542"/>
      <c r="M12" s="542"/>
      <c r="N12" s="542"/>
    </row>
    <row r="13" spans="1:14" x14ac:dyDescent="0.25">
      <c r="A13" s="547"/>
      <c r="B13" s="535"/>
      <c r="C13" s="536"/>
      <c r="D13" s="536"/>
      <c r="E13" s="536"/>
      <c r="F13" s="536"/>
      <c r="G13" s="536"/>
      <c r="H13" s="536"/>
      <c r="I13" s="536"/>
      <c r="J13" s="536"/>
      <c r="K13" s="536"/>
      <c r="L13" s="536"/>
      <c r="M13" s="536"/>
      <c r="N13" s="536"/>
    </row>
    <row r="14" spans="1:14" x14ac:dyDescent="0.25">
      <c r="A14" s="548"/>
      <c r="B14" s="537"/>
      <c r="C14" s="540"/>
      <c r="D14" s="540"/>
      <c r="E14" s="540"/>
      <c r="F14" s="540"/>
      <c r="G14" s="540"/>
      <c r="H14" s="540"/>
      <c r="I14" s="540"/>
      <c r="J14" s="540"/>
      <c r="K14" s="540"/>
      <c r="L14" s="540"/>
      <c r="M14" s="540"/>
      <c r="N14" s="540"/>
    </row>
  </sheetData>
  <mergeCells count="2">
    <mergeCell ref="D1:J2"/>
    <mergeCell ref="C4:N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93"/>
  <sheetViews>
    <sheetView topLeftCell="A163" zoomScale="110" zoomScaleNormal="85" workbookViewId="0">
      <selection activeCell="B167" sqref="B167:B170"/>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39" t="s">
        <v>45</v>
      </c>
      <c r="B1" s="939"/>
      <c r="C1" s="939"/>
      <c r="D1" s="939"/>
      <c r="E1" s="939"/>
      <c r="F1" s="939"/>
      <c r="G1" s="939"/>
      <c r="H1" s="939"/>
      <c r="I1" s="939"/>
      <c r="J1" s="939"/>
      <c r="K1" s="939"/>
      <c r="L1" s="939"/>
      <c r="M1" s="939"/>
      <c r="N1" s="939"/>
    </row>
    <row r="2" spans="1:15" s="85" customFormat="1" ht="18.75" x14ac:dyDescent="0.25">
      <c r="A2" s="940" t="s">
        <v>52</v>
      </c>
      <c r="B2" s="940"/>
      <c r="C2" s="940"/>
      <c r="D2" s="940"/>
      <c r="E2" s="940"/>
      <c r="F2" s="940"/>
      <c r="G2" s="940"/>
      <c r="H2" s="940"/>
      <c r="I2" s="940"/>
      <c r="J2" s="940"/>
      <c r="K2" s="940"/>
      <c r="L2" s="940"/>
      <c r="M2" s="940"/>
      <c r="N2" s="940"/>
    </row>
    <row r="3" spans="1:15" s="85" customFormat="1" ht="45.75" hidden="1"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519" t="s">
        <v>0</v>
      </c>
      <c r="B4" s="520" t="s">
        <v>5</v>
      </c>
      <c r="C4" s="520" t="s">
        <v>10</v>
      </c>
      <c r="D4" s="521" t="s">
        <v>8</v>
      </c>
      <c r="E4" s="521" t="s">
        <v>13</v>
      </c>
      <c r="F4" s="524" t="s">
        <v>34</v>
      </c>
      <c r="G4" s="523" t="s">
        <v>41</v>
      </c>
      <c r="H4" s="521" t="s">
        <v>2</v>
      </c>
      <c r="I4" s="521" t="s">
        <v>3</v>
      </c>
      <c r="J4" s="520" t="s">
        <v>9</v>
      </c>
      <c r="K4" s="520" t="s">
        <v>1</v>
      </c>
      <c r="L4" s="520" t="s">
        <v>4</v>
      </c>
      <c r="M4" s="520" t="s">
        <v>12</v>
      </c>
      <c r="N4" s="522" t="s">
        <v>11</v>
      </c>
    </row>
    <row r="5" spans="1:15" s="23" customFormat="1" ht="27.95" customHeight="1" thickBot="1" x14ac:dyDescent="0.3">
      <c r="A5" s="329">
        <v>44136</v>
      </c>
      <c r="B5" s="330" t="s">
        <v>197</v>
      </c>
      <c r="C5" s="256"/>
      <c r="D5" s="257"/>
      <c r="E5" s="369"/>
      <c r="F5" s="369"/>
      <c r="G5" s="352">
        <v>0</v>
      </c>
      <c r="H5" s="69"/>
      <c r="I5" s="461" t="s">
        <v>18</v>
      </c>
      <c r="J5" s="339"/>
      <c r="K5" s="220" t="s">
        <v>129</v>
      </c>
      <c r="L5" s="339" t="s">
        <v>63</v>
      </c>
      <c r="M5" s="101"/>
      <c r="N5" s="102"/>
    </row>
    <row r="6" spans="1:15" s="23" customFormat="1" ht="14.25" customHeight="1" x14ac:dyDescent="0.25">
      <c r="A6" s="287">
        <v>44137</v>
      </c>
      <c r="B6" s="288" t="s">
        <v>181</v>
      </c>
      <c r="C6" s="288" t="s">
        <v>51</v>
      </c>
      <c r="D6" s="288" t="s">
        <v>95</v>
      </c>
      <c r="E6" s="479"/>
      <c r="F6" s="293">
        <v>48000</v>
      </c>
      <c r="G6" s="293">
        <f>G5-E6+F6</f>
        <v>48000</v>
      </c>
      <c r="H6" s="455" t="s">
        <v>71</v>
      </c>
      <c r="I6" s="456" t="s">
        <v>18</v>
      </c>
      <c r="J6" s="455" t="s">
        <v>161</v>
      </c>
      <c r="K6" s="458" t="s">
        <v>74</v>
      </c>
      <c r="L6" s="458" t="s">
        <v>63</v>
      </c>
      <c r="M6" s="459"/>
      <c r="N6" s="460"/>
    </row>
    <row r="7" spans="1:15" s="23" customFormat="1" ht="16.5" customHeight="1" x14ac:dyDescent="0.25">
      <c r="A7" s="221">
        <v>44137</v>
      </c>
      <c r="B7" s="222" t="s">
        <v>69</v>
      </c>
      <c r="C7" s="222" t="s">
        <v>68</v>
      </c>
      <c r="D7" s="222" t="s">
        <v>95</v>
      </c>
      <c r="E7" s="240">
        <v>7000</v>
      </c>
      <c r="F7" s="254"/>
      <c r="G7" s="211">
        <f>G6-E7+F7</f>
        <v>41000</v>
      </c>
      <c r="H7" s="284" t="s">
        <v>71</v>
      </c>
      <c r="I7" s="284" t="s">
        <v>18</v>
      </c>
      <c r="J7" s="463" t="s">
        <v>161</v>
      </c>
      <c r="K7" s="462" t="s">
        <v>74</v>
      </c>
      <c r="L7" s="462" t="s">
        <v>63</v>
      </c>
      <c r="M7" s="266"/>
      <c r="N7" s="267" t="s">
        <v>124</v>
      </c>
    </row>
    <row r="8" spans="1:15" s="23" customFormat="1" ht="15" customHeight="1" x14ac:dyDescent="0.25">
      <c r="A8" s="221">
        <v>44137</v>
      </c>
      <c r="B8" s="222" t="s">
        <v>69</v>
      </c>
      <c r="C8" s="222" t="s">
        <v>68</v>
      </c>
      <c r="D8" s="222" t="s">
        <v>95</v>
      </c>
      <c r="E8" s="211">
        <v>12000</v>
      </c>
      <c r="F8" s="234"/>
      <c r="G8" s="211">
        <f t="shared" ref="G8:G22" si="0">G7-E8+F8</f>
        <v>29000</v>
      </c>
      <c r="H8" s="284" t="s">
        <v>71</v>
      </c>
      <c r="I8" s="284" t="s">
        <v>18</v>
      </c>
      <c r="J8" s="463" t="s">
        <v>161</v>
      </c>
      <c r="K8" s="462" t="s">
        <v>74</v>
      </c>
      <c r="L8" s="462" t="s">
        <v>63</v>
      </c>
      <c r="M8" s="266"/>
      <c r="N8" s="267" t="s">
        <v>198</v>
      </c>
    </row>
    <row r="9" spans="1:15" s="23" customFormat="1" ht="15" customHeight="1" x14ac:dyDescent="0.25">
      <c r="A9" s="221">
        <v>44137</v>
      </c>
      <c r="B9" s="222" t="s">
        <v>69</v>
      </c>
      <c r="C9" s="222" t="s">
        <v>68</v>
      </c>
      <c r="D9" s="222" t="s">
        <v>95</v>
      </c>
      <c r="E9" s="211">
        <v>11000</v>
      </c>
      <c r="F9" s="234"/>
      <c r="G9" s="211">
        <f t="shared" si="0"/>
        <v>18000</v>
      </c>
      <c r="H9" s="284" t="s">
        <v>71</v>
      </c>
      <c r="I9" s="284" t="s">
        <v>18</v>
      </c>
      <c r="J9" s="463" t="s">
        <v>161</v>
      </c>
      <c r="K9" s="462" t="s">
        <v>74</v>
      </c>
      <c r="L9" s="462" t="s">
        <v>63</v>
      </c>
      <c r="M9" s="266"/>
      <c r="N9" s="267" t="s">
        <v>199</v>
      </c>
    </row>
    <row r="10" spans="1:15" s="97" customFormat="1" x14ac:dyDescent="0.25">
      <c r="A10" s="221">
        <v>44137</v>
      </c>
      <c r="B10" s="222" t="s">
        <v>69</v>
      </c>
      <c r="C10" s="222" t="s">
        <v>68</v>
      </c>
      <c r="D10" s="222" t="s">
        <v>95</v>
      </c>
      <c r="E10" s="232">
        <v>5000</v>
      </c>
      <c r="F10" s="231"/>
      <c r="G10" s="211">
        <f t="shared" si="0"/>
        <v>13000</v>
      </c>
      <c r="H10" s="284" t="s">
        <v>71</v>
      </c>
      <c r="I10" s="284" t="s">
        <v>18</v>
      </c>
      <c r="J10" s="463" t="s">
        <v>161</v>
      </c>
      <c r="K10" s="462" t="s">
        <v>74</v>
      </c>
      <c r="L10" s="462" t="s">
        <v>63</v>
      </c>
      <c r="M10" s="262"/>
      <c r="N10" s="263" t="s">
        <v>200</v>
      </c>
    </row>
    <row r="11" spans="1:15" s="97" customFormat="1" x14ac:dyDescent="0.25">
      <c r="A11" s="221">
        <v>44137</v>
      </c>
      <c r="B11" s="222" t="s">
        <v>100</v>
      </c>
      <c r="C11" s="222" t="s">
        <v>100</v>
      </c>
      <c r="D11" s="222" t="s">
        <v>95</v>
      </c>
      <c r="E11" s="261">
        <v>5000</v>
      </c>
      <c r="F11" s="234"/>
      <c r="G11" s="211">
        <f t="shared" si="0"/>
        <v>8000</v>
      </c>
      <c r="H11" s="284" t="s">
        <v>71</v>
      </c>
      <c r="I11" s="284" t="s">
        <v>18</v>
      </c>
      <c r="J11" s="463" t="s">
        <v>161</v>
      </c>
      <c r="K11" s="462" t="s">
        <v>74</v>
      </c>
      <c r="L11" s="462" t="s">
        <v>63</v>
      </c>
      <c r="M11" s="236"/>
      <c r="N11" s="237"/>
    </row>
    <row r="12" spans="1:15" x14ac:dyDescent="0.25">
      <c r="A12" s="221">
        <v>44137</v>
      </c>
      <c r="B12" s="222" t="s">
        <v>100</v>
      </c>
      <c r="C12" s="222" t="s">
        <v>100</v>
      </c>
      <c r="D12" s="222" t="s">
        <v>95</v>
      </c>
      <c r="E12" s="211">
        <v>2000</v>
      </c>
      <c r="F12" s="211"/>
      <c r="G12" s="211">
        <f t="shared" si="0"/>
        <v>6000</v>
      </c>
      <c r="H12" s="284" t="s">
        <v>71</v>
      </c>
      <c r="I12" s="284" t="s">
        <v>18</v>
      </c>
      <c r="J12" s="463" t="s">
        <v>161</v>
      </c>
      <c r="K12" s="462" t="s">
        <v>74</v>
      </c>
      <c r="L12" s="462" t="s">
        <v>63</v>
      </c>
      <c r="M12" s="220"/>
      <c r="N12" s="222"/>
    </row>
    <row r="13" spans="1:15" ht="15.75" customHeight="1" x14ac:dyDescent="0.25">
      <c r="A13" s="221">
        <v>44137</v>
      </c>
      <c r="B13" s="222" t="s">
        <v>100</v>
      </c>
      <c r="C13" s="222" t="s">
        <v>100</v>
      </c>
      <c r="D13" s="222" t="s">
        <v>95</v>
      </c>
      <c r="E13" s="232">
        <v>3000</v>
      </c>
      <c r="F13" s="232"/>
      <c r="G13" s="232">
        <f t="shared" si="0"/>
        <v>3000</v>
      </c>
      <c r="H13" s="284" t="s">
        <v>71</v>
      </c>
      <c r="I13" s="284" t="s">
        <v>18</v>
      </c>
      <c r="J13" s="463" t="s">
        <v>161</v>
      </c>
      <c r="K13" s="462" t="s">
        <v>74</v>
      </c>
      <c r="L13" s="462" t="s">
        <v>63</v>
      </c>
      <c r="M13" s="312"/>
      <c r="N13" s="265"/>
    </row>
    <row r="14" spans="1:15" ht="15" customHeight="1" x14ac:dyDescent="0.25">
      <c r="A14" s="221">
        <v>44138</v>
      </c>
      <c r="B14" s="222" t="s">
        <v>73</v>
      </c>
      <c r="C14" s="222" t="s">
        <v>51</v>
      </c>
      <c r="D14" s="222" t="s">
        <v>95</v>
      </c>
      <c r="E14" s="277"/>
      <c r="F14" s="232">
        <v>-3000</v>
      </c>
      <c r="G14" s="211">
        <f t="shared" si="0"/>
        <v>0</v>
      </c>
      <c r="H14" s="284" t="s">
        <v>71</v>
      </c>
      <c r="I14" s="284" t="s">
        <v>18</v>
      </c>
      <c r="J14" s="463" t="s">
        <v>161</v>
      </c>
      <c r="K14" s="462" t="s">
        <v>74</v>
      </c>
      <c r="L14" s="462" t="s">
        <v>63</v>
      </c>
      <c r="M14" s="312"/>
      <c r="N14" s="265"/>
      <c r="O14" s="299"/>
    </row>
    <row r="15" spans="1:15" ht="15.75" customHeight="1" x14ac:dyDescent="0.25">
      <c r="A15" s="287">
        <v>44138</v>
      </c>
      <c r="B15" s="447" t="s">
        <v>181</v>
      </c>
      <c r="C15" s="447" t="s">
        <v>51</v>
      </c>
      <c r="D15" s="798" t="s">
        <v>95</v>
      </c>
      <c r="E15" s="296"/>
      <c r="F15" s="289">
        <v>54000</v>
      </c>
      <c r="G15" s="293">
        <f t="shared" si="0"/>
        <v>54000</v>
      </c>
      <c r="H15" s="456" t="s">
        <v>71</v>
      </c>
      <c r="I15" s="290" t="s">
        <v>18</v>
      </c>
      <c r="J15" s="457" t="s">
        <v>163</v>
      </c>
      <c r="K15" s="566" t="s">
        <v>74</v>
      </c>
      <c r="L15" s="566" t="s">
        <v>63</v>
      </c>
      <c r="M15" s="290"/>
      <c r="N15" s="288"/>
    </row>
    <row r="16" spans="1:15" x14ac:dyDescent="0.25">
      <c r="A16" s="221">
        <v>44138</v>
      </c>
      <c r="B16" s="222" t="s">
        <v>69</v>
      </c>
      <c r="C16" s="222" t="s">
        <v>68</v>
      </c>
      <c r="D16" s="307" t="s">
        <v>95</v>
      </c>
      <c r="E16" s="232">
        <v>8000</v>
      </c>
      <c r="F16" s="232"/>
      <c r="G16" s="211">
        <f t="shared" si="0"/>
        <v>46000</v>
      </c>
      <c r="H16" s="471" t="s">
        <v>71</v>
      </c>
      <c r="I16" s="220" t="s">
        <v>18</v>
      </c>
      <c r="J16" s="463" t="s">
        <v>163</v>
      </c>
      <c r="K16" s="484" t="s">
        <v>74</v>
      </c>
      <c r="L16" s="484" t="s">
        <v>63</v>
      </c>
      <c r="M16" s="220"/>
      <c r="N16" s="222" t="s">
        <v>125</v>
      </c>
    </row>
    <row r="17" spans="1:15" ht="17.25" customHeight="1" x14ac:dyDescent="0.25">
      <c r="A17" s="221">
        <v>44138</v>
      </c>
      <c r="B17" s="222" t="s">
        <v>69</v>
      </c>
      <c r="C17" s="222" t="s">
        <v>68</v>
      </c>
      <c r="D17" s="307" t="s">
        <v>95</v>
      </c>
      <c r="E17" s="300">
        <v>9000</v>
      </c>
      <c r="F17" s="254"/>
      <c r="G17" s="211">
        <f t="shared" si="0"/>
        <v>37000</v>
      </c>
      <c r="H17" s="471" t="s">
        <v>71</v>
      </c>
      <c r="I17" s="220" t="s">
        <v>18</v>
      </c>
      <c r="J17" s="463" t="s">
        <v>163</v>
      </c>
      <c r="K17" s="484" t="s">
        <v>74</v>
      </c>
      <c r="L17" s="484" t="s">
        <v>63</v>
      </c>
      <c r="M17" s="220"/>
      <c r="N17" s="222" t="s">
        <v>201</v>
      </c>
    </row>
    <row r="18" spans="1:15" x14ac:dyDescent="0.25">
      <c r="A18" s="221">
        <v>44138</v>
      </c>
      <c r="B18" s="222" t="s">
        <v>69</v>
      </c>
      <c r="C18" s="222" t="s">
        <v>68</v>
      </c>
      <c r="D18" s="307" t="s">
        <v>95</v>
      </c>
      <c r="E18" s="231">
        <v>11000</v>
      </c>
      <c r="F18" s="234"/>
      <c r="G18" s="211">
        <f t="shared" si="0"/>
        <v>26000</v>
      </c>
      <c r="H18" s="471" t="s">
        <v>71</v>
      </c>
      <c r="I18" s="220" t="s">
        <v>18</v>
      </c>
      <c r="J18" s="463" t="s">
        <v>163</v>
      </c>
      <c r="K18" s="484" t="s">
        <v>74</v>
      </c>
      <c r="L18" s="484" t="s">
        <v>63</v>
      </c>
      <c r="M18" s="220"/>
      <c r="N18" s="222" t="s">
        <v>202</v>
      </c>
    </row>
    <row r="19" spans="1:15" x14ac:dyDescent="0.25">
      <c r="A19" s="221">
        <v>44138</v>
      </c>
      <c r="B19" s="222" t="s">
        <v>69</v>
      </c>
      <c r="C19" s="222" t="s">
        <v>68</v>
      </c>
      <c r="D19" s="307" t="s">
        <v>95</v>
      </c>
      <c r="E19" s="211">
        <v>12000</v>
      </c>
      <c r="F19" s="211"/>
      <c r="G19" s="211">
        <f t="shared" si="0"/>
        <v>14000</v>
      </c>
      <c r="H19" s="471" t="s">
        <v>71</v>
      </c>
      <c r="I19" s="220" t="s">
        <v>18</v>
      </c>
      <c r="J19" s="463" t="s">
        <v>163</v>
      </c>
      <c r="K19" s="484" t="s">
        <v>74</v>
      </c>
      <c r="L19" s="484" t="s">
        <v>63</v>
      </c>
      <c r="M19" s="220"/>
      <c r="N19" s="222" t="s">
        <v>203</v>
      </c>
    </row>
    <row r="20" spans="1:15" x14ac:dyDescent="0.25">
      <c r="A20" s="221">
        <v>44138</v>
      </c>
      <c r="B20" s="222" t="s">
        <v>100</v>
      </c>
      <c r="C20" s="222" t="s">
        <v>100</v>
      </c>
      <c r="D20" s="307" t="s">
        <v>95</v>
      </c>
      <c r="E20" s="240">
        <v>5000</v>
      </c>
      <c r="F20" s="240"/>
      <c r="G20" s="211">
        <f t="shared" si="0"/>
        <v>9000</v>
      </c>
      <c r="H20" s="471" t="s">
        <v>71</v>
      </c>
      <c r="I20" s="220" t="s">
        <v>18</v>
      </c>
      <c r="J20" s="463" t="s">
        <v>163</v>
      </c>
      <c r="K20" s="484" t="s">
        <v>74</v>
      </c>
      <c r="L20" s="484" t="s">
        <v>63</v>
      </c>
      <c r="M20" s="220"/>
      <c r="N20" s="222"/>
    </row>
    <row r="21" spans="1:15" ht="15.75" customHeight="1" x14ac:dyDescent="0.25">
      <c r="A21" s="221">
        <v>44138</v>
      </c>
      <c r="B21" s="222" t="s">
        <v>100</v>
      </c>
      <c r="C21" s="222" t="s">
        <v>100</v>
      </c>
      <c r="D21" s="307" t="s">
        <v>95</v>
      </c>
      <c r="E21" s="231">
        <v>3000</v>
      </c>
      <c r="F21" s="231"/>
      <c r="G21" s="232">
        <f t="shared" si="0"/>
        <v>6000</v>
      </c>
      <c r="H21" s="471" t="s">
        <v>71</v>
      </c>
      <c r="I21" s="220" t="s">
        <v>18</v>
      </c>
      <c r="J21" s="463" t="s">
        <v>163</v>
      </c>
      <c r="K21" s="484" t="s">
        <v>74</v>
      </c>
      <c r="L21" s="484" t="s">
        <v>63</v>
      </c>
      <c r="M21" s="220"/>
      <c r="N21" s="222"/>
    </row>
    <row r="22" spans="1:15" x14ac:dyDescent="0.25">
      <c r="A22" s="221">
        <v>44138</v>
      </c>
      <c r="B22" s="222" t="s">
        <v>100</v>
      </c>
      <c r="C22" s="222" t="s">
        <v>100</v>
      </c>
      <c r="D22" s="307" t="s">
        <v>95</v>
      </c>
      <c r="E22" s="295">
        <v>2000</v>
      </c>
      <c r="F22" s="231"/>
      <c r="G22" s="234">
        <f t="shared" si="0"/>
        <v>4000</v>
      </c>
      <c r="H22" s="471" t="s">
        <v>71</v>
      </c>
      <c r="I22" s="220" t="s">
        <v>18</v>
      </c>
      <c r="J22" s="463" t="s">
        <v>163</v>
      </c>
      <c r="K22" s="484" t="s">
        <v>74</v>
      </c>
      <c r="L22" s="484" t="s">
        <v>63</v>
      </c>
      <c r="M22" s="312"/>
      <c r="N22" s="265"/>
    </row>
    <row r="23" spans="1:15" ht="15" customHeight="1" x14ac:dyDescent="0.25">
      <c r="A23" s="221">
        <v>44139</v>
      </c>
      <c r="B23" s="222" t="s">
        <v>73</v>
      </c>
      <c r="C23" s="222" t="s">
        <v>51</v>
      </c>
      <c r="D23" s="307" t="s">
        <v>95</v>
      </c>
      <c r="E23" s="282"/>
      <c r="F23" s="232">
        <v>-4000</v>
      </c>
      <c r="G23" s="232">
        <f>G22-E23+F23</f>
        <v>0</v>
      </c>
      <c r="H23" s="471" t="s">
        <v>71</v>
      </c>
      <c r="I23" s="220" t="s">
        <v>18</v>
      </c>
      <c r="J23" s="463" t="s">
        <v>163</v>
      </c>
      <c r="K23" s="484" t="s">
        <v>74</v>
      </c>
      <c r="L23" s="484" t="s">
        <v>63</v>
      </c>
      <c r="M23" s="312"/>
      <c r="N23" s="265"/>
      <c r="O23" s="494"/>
    </row>
    <row r="24" spans="1:15" x14ac:dyDescent="0.25">
      <c r="A24" s="287">
        <v>44139</v>
      </c>
      <c r="B24" s="288" t="s">
        <v>181</v>
      </c>
      <c r="C24" s="288" t="s">
        <v>51</v>
      </c>
      <c r="D24" s="448" t="s">
        <v>95</v>
      </c>
      <c r="E24" s="467"/>
      <c r="F24" s="814">
        <v>48000</v>
      </c>
      <c r="G24" s="296">
        <f t="shared" ref="G24:G30" si="1">G23-E24+F24</f>
        <v>48000</v>
      </c>
      <c r="H24" s="456" t="s">
        <v>71</v>
      </c>
      <c r="I24" s="815" t="s">
        <v>18</v>
      </c>
      <c r="J24" s="457" t="s">
        <v>173</v>
      </c>
      <c r="K24" s="458" t="s">
        <v>74</v>
      </c>
      <c r="L24" s="458" t="s">
        <v>63</v>
      </c>
      <c r="M24" s="815"/>
      <c r="N24" s="315"/>
      <c r="O24" s="494"/>
    </row>
    <row r="25" spans="1:15" ht="14.25" customHeight="1" x14ac:dyDescent="0.25">
      <c r="A25" s="221">
        <v>44139</v>
      </c>
      <c r="B25" s="222" t="s">
        <v>69</v>
      </c>
      <c r="C25" s="222" t="s">
        <v>68</v>
      </c>
      <c r="D25" s="307" t="s">
        <v>95</v>
      </c>
      <c r="E25" s="232">
        <v>9000</v>
      </c>
      <c r="F25" s="232"/>
      <c r="G25" s="232">
        <f t="shared" si="1"/>
        <v>39000</v>
      </c>
      <c r="H25" s="284" t="s">
        <v>71</v>
      </c>
      <c r="I25" s="233" t="s">
        <v>18</v>
      </c>
      <c r="J25" s="463" t="s">
        <v>173</v>
      </c>
      <c r="K25" s="462" t="s">
        <v>74</v>
      </c>
      <c r="L25" s="462" t="s">
        <v>63</v>
      </c>
      <c r="M25" s="220"/>
      <c r="N25" s="222" t="s">
        <v>204</v>
      </c>
      <c r="O25" s="494"/>
    </row>
    <row r="26" spans="1:15" x14ac:dyDescent="0.25">
      <c r="A26" s="221">
        <v>44139</v>
      </c>
      <c r="B26" s="222" t="s">
        <v>69</v>
      </c>
      <c r="C26" s="222" t="s">
        <v>68</v>
      </c>
      <c r="D26" s="307" t="s">
        <v>95</v>
      </c>
      <c r="E26" s="277">
        <v>11000</v>
      </c>
      <c r="F26" s="277"/>
      <c r="G26" s="232">
        <f t="shared" si="1"/>
        <v>28000</v>
      </c>
      <c r="H26" s="284" t="s">
        <v>71</v>
      </c>
      <c r="I26" s="233" t="s">
        <v>18</v>
      </c>
      <c r="J26" s="463" t="s">
        <v>173</v>
      </c>
      <c r="K26" s="462" t="s">
        <v>74</v>
      </c>
      <c r="L26" s="462" t="s">
        <v>63</v>
      </c>
      <c r="M26" s="496"/>
      <c r="N26" s="791" t="s">
        <v>205</v>
      </c>
      <c r="O26" s="494"/>
    </row>
    <row r="27" spans="1:15" x14ac:dyDescent="0.25">
      <c r="A27" s="221">
        <v>44139</v>
      </c>
      <c r="B27" s="222" t="s">
        <v>69</v>
      </c>
      <c r="C27" s="222" t="s">
        <v>68</v>
      </c>
      <c r="D27" s="307" t="s">
        <v>95</v>
      </c>
      <c r="E27" s="277">
        <v>7000</v>
      </c>
      <c r="F27" s="240"/>
      <c r="G27" s="232">
        <f t="shared" si="1"/>
        <v>21000</v>
      </c>
      <c r="H27" s="284" t="s">
        <v>71</v>
      </c>
      <c r="I27" s="233" t="s">
        <v>18</v>
      </c>
      <c r="J27" s="463" t="s">
        <v>173</v>
      </c>
      <c r="K27" s="462" t="s">
        <v>74</v>
      </c>
      <c r="L27" s="462" t="s">
        <v>63</v>
      </c>
      <c r="M27" s="228"/>
      <c r="N27" s="229" t="s">
        <v>206</v>
      </c>
      <c r="O27" s="494"/>
    </row>
    <row r="28" spans="1:15" x14ac:dyDescent="0.25">
      <c r="A28" s="221">
        <v>44139</v>
      </c>
      <c r="B28" s="222" t="s">
        <v>69</v>
      </c>
      <c r="C28" s="222" t="s">
        <v>68</v>
      </c>
      <c r="D28" s="307" t="s">
        <v>95</v>
      </c>
      <c r="E28" s="232">
        <v>8000</v>
      </c>
      <c r="F28" s="240"/>
      <c r="G28" s="232">
        <f t="shared" si="1"/>
        <v>13000</v>
      </c>
      <c r="H28" s="284" t="s">
        <v>71</v>
      </c>
      <c r="I28" s="233" t="s">
        <v>18</v>
      </c>
      <c r="J28" s="463" t="s">
        <v>173</v>
      </c>
      <c r="K28" s="462" t="s">
        <v>74</v>
      </c>
      <c r="L28" s="462" t="s">
        <v>63</v>
      </c>
      <c r="M28" s="228"/>
      <c r="N28" s="229" t="s">
        <v>207</v>
      </c>
      <c r="O28" s="494"/>
    </row>
    <row r="29" spans="1:15" ht="13.5" customHeight="1" x14ac:dyDescent="0.25">
      <c r="A29" s="221">
        <v>44139</v>
      </c>
      <c r="B29" s="222" t="s">
        <v>100</v>
      </c>
      <c r="C29" s="222" t="s">
        <v>100</v>
      </c>
      <c r="D29" s="222" t="s">
        <v>95</v>
      </c>
      <c r="E29" s="277">
        <v>6000</v>
      </c>
      <c r="F29" s="277"/>
      <c r="G29" s="232">
        <f t="shared" si="1"/>
        <v>7000</v>
      </c>
      <c r="H29" s="284" t="s">
        <v>71</v>
      </c>
      <c r="I29" s="233" t="s">
        <v>18</v>
      </c>
      <c r="J29" s="463" t="s">
        <v>173</v>
      </c>
      <c r="K29" s="462" t="s">
        <v>74</v>
      </c>
      <c r="L29" s="462" t="s">
        <v>63</v>
      </c>
      <c r="M29" s="228"/>
      <c r="N29" s="229"/>
      <c r="O29" s="494"/>
    </row>
    <row r="30" spans="1:15" x14ac:dyDescent="0.25">
      <c r="A30" s="221">
        <v>44139</v>
      </c>
      <c r="B30" s="222" t="s">
        <v>100</v>
      </c>
      <c r="C30" s="222" t="s">
        <v>100</v>
      </c>
      <c r="D30" s="222" t="s">
        <v>95</v>
      </c>
      <c r="E30" s="232">
        <v>3000</v>
      </c>
      <c r="F30" s="240"/>
      <c r="G30" s="232">
        <f t="shared" si="1"/>
        <v>4000</v>
      </c>
      <c r="H30" s="284" t="s">
        <v>71</v>
      </c>
      <c r="I30" s="233" t="s">
        <v>18</v>
      </c>
      <c r="J30" s="463" t="s">
        <v>173</v>
      </c>
      <c r="K30" s="462" t="s">
        <v>74</v>
      </c>
      <c r="L30" s="462" t="s">
        <v>63</v>
      </c>
      <c r="M30" s="228"/>
      <c r="N30" s="229"/>
      <c r="O30" s="494"/>
    </row>
    <row r="31" spans="1:15" ht="30" x14ac:dyDescent="0.25">
      <c r="A31" s="221">
        <v>44140</v>
      </c>
      <c r="B31" s="222" t="s">
        <v>73</v>
      </c>
      <c r="C31" s="222" t="s">
        <v>51</v>
      </c>
      <c r="D31" s="222" t="s">
        <v>95</v>
      </c>
      <c r="E31" s="234"/>
      <c r="F31" s="254">
        <v>-4000</v>
      </c>
      <c r="G31" s="234">
        <f>G30-E31+F31</f>
        <v>0</v>
      </c>
      <c r="H31" s="284" t="s">
        <v>71</v>
      </c>
      <c r="I31" s="233" t="s">
        <v>18</v>
      </c>
      <c r="J31" s="463" t="s">
        <v>173</v>
      </c>
      <c r="K31" s="462" t="s">
        <v>74</v>
      </c>
      <c r="L31" s="462" t="s">
        <v>63</v>
      </c>
      <c r="M31" s="228"/>
      <c r="N31" s="229"/>
      <c r="O31" s="494"/>
    </row>
    <row r="32" spans="1:15" x14ac:dyDescent="0.25">
      <c r="A32" s="287">
        <v>44140</v>
      </c>
      <c r="B32" s="288" t="s">
        <v>181</v>
      </c>
      <c r="C32" s="288" t="s">
        <v>51</v>
      </c>
      <c r="D32" s="288" t="s">
        <v>95</v>
      </c>
      <c r="E32" s="291"/>
      <c r="F32" s="293">
        <v>51000</v>
      </c>
      <c r="G32" s="289">
        <f t="shared" ref="G32:G85" si="2">G31-E32+F32</f>
        <v>51000</v>
      </c>
      <c r="H32" s="456" t="s">
        <v>71</v>
      </c>
      <c r="I32" s="469" t="s">
        <v>18</v>
      </c>
      <c r="J32" s="457" t="s">
        <v>176</v>
      </c>
      <c r="K32" s="566" t="s">
        <v>74</v>
      </c>
      <c r="L32" s="566" t="s">
        <v>63</v>
      </c>
      <c r="M32" s="290"/>
      <c r="N32" s="288"/>
      <c r="O32" s="494"/>
    </row>
    <row r="33" spans="1:15" x14ac:dyDescent="0.25">
      <c r="A33" s="264">
        <v>44140</v>
      </c>
      <c r="B33" s="222" t="s">
        <v>69</v>
      </c>
      <c r="C33" s="222" t="s">
        <v>68</v>
      </c>
      <c r="D33" s="222" t="s">
        <v>95</v>
      </c>
      <c r="E33" s="240">
        <v>8000</v>
      </c>
      <c r="F33" s="240"/>
      <c r="G33" s="234">
        <f t="shared" si="2"/>
        <v>43000</v>
      </c>
      <c r="H33" s="284" t="s">
        <v>71</v>
      </c>
      <c r="I33" s="228" t="s">
        <v>18</v>
      </c>
      <c r="J33" s="463" t="s">
        <v>176</v>
      </c>
      <c r="K33" s="484" t="s">
        <v>74</v>
      </c>
      <c r="L33" s="484" t="s">
        <v>63</v>
      </c>
      <c r="M33" s="220"/>
      <c r="N33" s="222" t="s">
        <v>208</v>
      </c>
      <c r="O33" s="494"/>
    </row>
    <row r="34" spans="1:15" x14ac:dyDescent="0.25">
      <c r="A34" s="264">
        <v>44140</v>
      </c>
      <c r="B34" s="222" t="s">
        <v>69</v>
      </c>
      <c r="C34" s="222" t="s">
        <v>68</v>
      </c>
      <c r="D34" s="222" t="s">
        <v>95</v>
      </c>
      <c r="E34" s="232">
        <v>10000</v>
      </c>
      <c r="F34" s="240"/>
      <c r="G34" s="234">
        <f t="shared" si="2"/>
        <v>33000</v>
      </c>
      <c r="H34" s="284" t="s">
        <v>71</v>
      </c>
      <c r="I34" s="228" t="s">
        <v>18</v>
      </c>
      <c r="J34" s="463" t="s">
        <v>176</v>
      </c>
      <c r="K34" s="484" t="s">
        <v>74</v>
      </c>
      <c r="L34" s="484" t="s">
        <v>63</v>
      </c>
      <c r="M34" s="220"/>
      <c r="N34" s="222" t="s">
        <v>209</v>
      </c>
      <c r="O34" s="494"/>
    </row>
    <row r="35" spans="1:15" ht="15.75" customHeight="1" x14ac:dyDescent="0.25">
      <c r="A35" s="264">
        <v>44140</v>
      </c>
      <c r="B35" s="222" t="s">
        <v>69</v>
      </c>
      <c r="C35" s="222" t="s">
        <v>68</v>
      </c>
      <c r="D35" s="222" t="s">
        <v>95</v>
      </c>
      <c r="E35" s="231">
        <v>11000</v>
      </c>
      <c r="F35" s="231"/>
      <c r="G35" s="231">
        <f t="shared" si="2"/>
        <v>22000</v>
      </c>
      <c r="H35" s="284" t="s">
        <v>71</v>
      </c>
      <c r="I35" s="228" t="s">
        <v>18</v>
      </c>
      <c r="J35" s="463" t="s">
        <v>176</v>
      </c>
      <c r="K35" s="484" t="s">
        <v>74</v>
      </c>
      <c r="L35" s="484" t="s">
        <v>63</v>
      </c>
      <c r="M35" s="312"/>
      <c r="N35" s="265" t="s">
        <v>210</v>
      </c>
      <c r="O35" s="494"/>
    </row>
    <row r="36" spans="1:15" x14ac:dyDescent="0.25">
      <c r="A36" s="264">
        <v>44140</v>
      </c>
      <c r="B36" s="222" t="s">
        <v>69</v>
      </c>
      <c r="C36" s="222" t="s">
        <v>68</v>
      </c>
      <c r="D36" s="222" t="s">
        <v>95</v>
      </c>
      <c r="E36" s="232">
        <v>7000</v>
      </c>
      <c r="F36" s="211"/>
      <c r="G36" s="234">
        <f t="shared" si="2"/>
        <v>15000</v>
      </c>
      <c r="H36" s="284" t="s">
        <v>71</v>
      </c>
      <c r="I36" s="228" t="s">
        <v>18</v>
      </c>
      <c r="J36" s="463" t="s">
        <v>176</v>
      </c>
      <c r="K36" s="484" t="s">
        <v>74</v>
      </c>
      <c r="L36" s="484" t="s">
        <v>63</v>
      </c>
      <c r="M36" s="220"/>
      <c r="N36" s="222" t="s">
        <v>211</v>
      </c>
      <c r="O36" s="494"/>
    </row>
    <row r="37" spans="1:15" x14ac:dyDescent="0.25">
      <c r="A37" s="264">
        <v>44140</v>
      </c>
      <c r="B37" s="265" t="s">
        <v>100</v>
      </c>
      <c r="C37" s="265" t="s">
        <v>100</v>
      </c>
      <c r="D37" s="359" t="s">
        <v>95</v>
      </c>
      <c r="E37" s="295">
        <v>2000</v>
      </c>
      <c r="F37" s="240"/>
      <c r="G37" s="234">
        <f t="shared" si="2"/>
        <v>13000</v>
      </c>
      <c r="H37" s="284" t="s">
        <v>71</v>
      </c>
      <c r="I37" s="228" t="s">
        <v>18</v>
      </c>
      <c r="J37" s="463" t="s">
        <v>176</v>
      </c>
      <c r="K37" s="484" t="s">
        <v>74</v>
      </c>
      <c r="L37" s="484" t="s">
        <v>63</v>
      </c>
      <c r="M37" s="220"/>
      <c r="N37" s="222"/>
      <c r="O37" s="494"/>
    </row>
    <row r="38" spans="1:15" ht="16.5" customHeight="1" x14ac:dyDescent="0.25">
      <c r="A38" s="264">
        <v>44140</v>
      </c>
      <c r="B38" s="265" t="s">
        <v>100</v>
      </c>
      <c r="C38" s="265" t="s">
        <v>100</v>
      </c>
      <c r="D38" s="359" t="s">
        <v>95</v>
      </c>
      <c r="E38" s="232">
        <v>6000</v>
      </c>
      <c r="F38" s="277"/>
      <c r="G38" s="234">
        <f t="shared" si="2"/>
        <v>7000</v>
      </c>
      <c r="H38" s="284" t="s">
        <v>71</v>
      </c>
      <c r="I38" s="228" t="s">
        <v>18</v>
      </c>
      <c r="J38" s="463" t="s">
        <v>176</v>
      </c>
      <c r="K38" s="484" t="s">
        <v>74</v>
      </c>
      <c r="L38" s="484" t="s">
        <v>63</v>
      </c>
      <c r="M38" s="220"/>
      <c r="N38" s="222"/>
      <c r="O38" s="494"/>
    </row>
    <row r="39" spans="1:15" ht="14.25" customHeight="1" x14ac:dyDescent="0.25">
      <c r="A39" s="264">
        <v>44140</v>
      </c>
      <c r="B39" s="265" t="s">
        <v>100</v>
      </c>
      <c r="C39" s="265" t="s">
        <v>100</v>
      </c>
      <c r="D39" s="359" t="s">
        <v>95</v>
      </c>
      <c r="E39" s="211">
        <v>2000</v>
      </c>
      <c r="F39" s="211"/>
      <c r="G39" s="234">
        <f t="shared" si="2"/>
        <v>5000</v>
      </c>
      <c r="H39" s="284" t="s">
        <v>71</v>
      </c>
      <c r="I39" s="228" t="s">
        <v>18</v>
      </c>
      <c r="J39" s="463" t="s">
        <v>176</v>
      </c>
      <c r="K39" s="484" t="s">
        <v>74</v>
      </c>
      <c r="L39" s="484" t="s">
        <v>63</v>
      </c>
      <c r="M39" s="220"/>
      <c r="N39" s="222"/>
      <c r="O39" s="494"/>
    </row>
    <row r="40" spans="1:15" ht="30" x14ac:dyDescent="0.25">
      <c r="A40" s="264">
        <v>44140</v>
      </c>
      <c r="B40" s="222" t="s">
        <v>73</v>
      </c>
      <c r="C40" s="222" t="s">
        <v>51</v>
      </c>
      <c r="D40" s="222" t="s">
        <v>95</v>
      </c>
      <c r="E40" s="295"/>
      <c r="F40" s="234">
        <v>-5000</v>
      </c>
      <c r="G40" s="234">
        <f t="shared" si="2"/>
        <v>0</v>
      </c>
      <c r="H40" s="284" t="s">
        <v>71</v>
      </c>
      <c r="I40" s="228" t="s">
        <v>18</v>
      </c>
      <c r="J40" s="463" t="s">
        <v>176</v>
      </c>
      <c r="K40" s="484" t="s">
        <v>74</v>
      </c>
      <c r="L40" s="484" t="s">
        <v>63</v>
      </c>
      <c r="M40" s="220"/>
      <c r="N40" s="222"/>
      <c r="O40" s="494"/>
    </row>
    <row r="41" spans="1:15" x14ac:dyDescent="0.25">
      <c r="A41" s="287">
        <v>44141</v>
      </c>
      <c r="B41" s="288" t="s">
        <v>181</v>
      </c>
      <c r="C41" s="288" t="s">
        <v>51</v>
      </c>
      <c r="D41" s="288" t="s">
        <v>95</v>
      </c>
      <c r="E41" s="291"/>
      <c r="F41" s="289">
        <v>50000</v>
      </c>
      <c r="G41" s="293">
        <f t="shared" si="2"/>
        <v>50000</v>
      </c>
      <c r="H41" s="450" t="s">
        <v>71</v>
      </c>
      <c r="I41" s="290" t="s">
        <v>18</v>
      </c>
      <c r="J41" s="457" t="s">
        <v>219</v>
      </c>
      <c r="K41" s="290" t="s">
        <v>74</v>
      </c>
      <c r="L41" s="290" t="s">
        <v>63</v>
      </c>
      <c r="M41" s="290"/>
      <c r="N41" s="288" t="s">
        <v>104</v>
      </c>
      <c r="O41" s="494"/>
    </row>
    <row r="42" spans="1:15" ht="15" customHeight="1" x14ac:dyDescent="0.25">
      <c r="A42" s="221">
        <v>44141</v>
      </c>
      <c r="B42" s="265" t="s">
        <v>69</v>
      </c>
      <c r="C42" s="265" t="s">
        <v>68</v>
      </c>
      <c r="D42" s="359" t="s">
        <v>95</v>
      </c>
      <c r="E42" s="277">
        <v>12000</v>
      </c>
      <c r="F42" s="277"/>
      <c r="G42" s="211">
        <f t="shared" si="2"/>
        <v>38000</v>
      </c>
      <c r="H42" s="275" t="s">
        <v>71</v>
      </c>
      <c r="I42" s="220" t="s">
        <v>18</v>
      </c>
      <c r="J42" s="463" t="s">
        <v>219</v>
      </c>
      <c r="K42" s="220" t="s">
        <v>74</v>
      </c>
      <c r="L42" s="220" t="s">
        <v>63</v>
      </c>
      <c r="M42" s="220"/>
      <c r="N42" s="222" t="s">
        <v>143</v>
      </c>
      <c r="O42" s="494"/>
    </row>
    <row r="43" spans="1:15" x14ac:dyDescent="0.25">
      <c r="A43" s="221">
        <v>44141</v>
      </c>
      <c r="B43" s="265" t="s">
        <v>69</v>
      </c>
      <c r="C43" s="265" t="s">
        <v>68</v>
      </c>
      <c r="D43" s="359" t="s">
        <v>95</v>
      </c>
      <c r="E43" s="211">
        <v>9000</v>
      </c>
      <c r="F43" s="211"/>
      <c r="G43" s="211">
        <f t="shared" si="2"/>
        <v>29000</v>
      </c>
      <c r="H43" s="275" t="s">
        <v>71</v>
      </c>
      <c r="I43" s="220" t="s">
        <v>18</v>
      </c>
      <c r="J43" s="463" t="s">
        <v>219</v>
      </c>
      <c r="K43" s="220" t="s">
        <v>74</v>
      </c>
      <c r="L43" s="220" t="s">
        <v>63</v>
      </c>
      <c r="M43" s="220"/>
      <c r="N43" s="222" t="s">
        <v>220</v>
      </c>
      <c r="O43" s="494"/>
    </row>
    <row r="44" spans="1:15" x14ac:dyDescent="0.25">
      <c r="A44" s="221">
        <v>44141</v>
      </c>
      <c r="B44" s="265" t="s">
        <v>69</v>
      </c>
      <c r="C44" s="265" t="s">
        <v>68</v>
      </c>
      <c r="D44" s="359" t="s">
        <v>95</v>
      </c>
      <c r="E44" s="300">
        <v>9000</v>
      </c>
      <c r="F44" s="232"/>
      <c r="G44" s="211">
        <f t="shared" si="2"/>
        <v>20000</v>
      </c>
      <c r="H44" s="275" t="s">
        <v>71</v>
      </c>
      <c r="I44" s="220" t="s">
        <v>18</v>
      </c>
      <c r="J44" s="463" t="s">
        <v>219</v>
      </c>
      <c r="K44" s="220" t="s">
        <v>74</v>
      </c>
      <c r="L44" s="220" t="s">
        <v>63</v>
      </c>
      <c r="M44" s="220"/>
      <c r="N44" s="222" t="s">
        <v>142</v>
      </c>
      <c r="O44" s="494"/>
    </row>
    <row r="45" spans="1:15" ht="15" customHeight="1" x14ac:dyDescent="0.25">
      <c r="A45" s="221">
        <v>44141</v>
      </c>
      <c r="B45" s="265" t="s">
        <v>69</v>
      </c>
      <c r="C45" s="265" t="s">
        <v>68</v>
      </c>
      <c r="D45" s="359" t="s">
        <v>95</v>
      </c>
      <c r="E45" s="211">
        <v>8000</v>
      </c>
      <c r="F45" s="211"/>
      <c r="G45" s="211">
        <f t="shared" si="2"/>
        <v>12000</v>
      </c>
      <c r="H45" s="275" t="s">
        <v>71</v>
      </c>
      <c r="I45" s="220" t="s">
        <v>18</v>
      </c>
      <c r="J45" s="463" t="s">
        <v>219</v>
      </c>
      <c r="K45" s="220" t="s">
        <v>74</v>
      </c>
      <c r="L45" s="220" t="s">
        <v>63</v>
      </c>
      <c r="M45" s="220"/>
      <c r="N45" s="222" t="s">
        <v>221</v>
      </c>
      <c r="O45" s="494"/>
    </row>
    <row r="46" spans="1:15" x14ac:dyDescent="0.25">
      <c r="A46" s="221">
        <v>44141</v>
      </c>
      <c r="B46" s="222" t="s">
        <v>100</v>
      </c>
      <c r="C46" s="222" t="s">
        <v>100</v>
      </c>
      <c r="D46" s="307" t="s">
        <v>95</v>
      </c>
      <c r="E46" s="279">
        <v>6000</v>
      </c>
      <c r="F46" s="211"/>
      <c r="G46" s="211">
        <f t="shared" si="2"/>
        <v>6000</v>
      </c>
      <c r="H46" s="275" t="s">
        <v>71</v>
      </c>
      <c r="I46" s="220" t="s">
        <v>18</v>
      </c>
      <c r="J46" s="463" t="s">
        <v>219</v>
      </c>
      <c r="K46" s="220" t="s">
        <v>74</v>
      </c>
      <c r="L46" s="220" t="s">
        <v>63</v>
      </c>
      <c r="M46" s="220"/>
      <c r="N46" s="222"/>
      <c r="O46" s="494"/>
    </row>
    <row r="47" spans="1:15" x14ac:dyDescent="0.25">
      <c r="A47" s="221">
        <v>44141</v>
      </c>
      <c r="B47" s="222" t="s">
        <v>100</v>
      </c>
      <c r="C47" s="222" t="s">
        <v>100</v>
      </c>
      <c r="D47" s="307" t="s">
        <v>95</v>
      </c>
      <c r="E47" s="232">
        <v>2000</v>
      </c>
      <c r="F47" s="211"/>
      <c r="G47" s="211">
        <f t="shared" si="2"/>
        <v>4000</v>
      </c>
      <c r="H47" s="275" t="s">
        <v>71</v>
      </c>
      <c r="I47" s="220" t="s">
        <v>18</v>
      </c>
      <c r="J47" s="463" t="s">
        <v>219</v>
      </c>
      <c r="K47" s="220" t="s">
        <v>74</v>
      </c>
      <c r="L47" s="220" t="s">
        <v>63</v>
      </c>
      <c r="M47" s="220"/>
      <c r="N47" s="222"/>
      <c r="O47" s="494"/>
    </row>
    <row r="48" spans="1:15" x14ac:dyDescent="0.25">
      <c r="A48" s="221">
        <v>44141</v>
      </c>
      <c r="B48" s="222" t="s">
        <v>100</v>
      </c>
      <c r="C48" s="222" t="s">
        <v>100</v>
      </c>
      <c r="D48" s="307" t="s">
        <v>95</v>
      </c>
      <c r="E48" s="211">
        <v>2000</v>
      </c>
      <c r="F48" s="211"/>
      <c r="G48" s="211">
        <f t="shared" si="2"/>
        <v>2000</v>
      </c>
      <c r="H48" s="275" t="s">
        <v>71</v>
      </c>
      <c r="I48" s="220" t="s">
        <v>18</v>
      </c>
      <c r="J48" s="463" t="s">
        <v>219</v>
      </c>
      <c r="K48" s="220" t="s">
        <v>74</v>
      </c>
      <c r="L48" s="220" t="s">
        <v>63</v>
      </c>
      <c r="M48" s="220"/>
      <c r="N48" s="222"/>
      <c r="O48" s="494"/>
    </row>
    <row r="49" spans="1:15" ht="15" customHeight="1" x14ac:dyDescent="0.25">
      <c r="A49" s="264">
        <v>44144</v>
      </c>
      <c r="B49" s="222" t="s">
        <v>73</v>
      </c>
      <c r="C49" s="222" t="s">
        <v>51</v>
      </c>
      <c r="D49" s="307" t="s">
        <v>95</v>
      </c>
      <c r="E49" s="211"/>
      <c r="F49" s="211">
        <v>-2000</v>
      </c>
      <c r="G49" s="211">
        <f t="shared" si="2"/>
        <v>0</v>
      </c>
      <c r="H49" s="275" t="s">
        <v>71</v>
      </c>
      <c r="I49" s="220" t="s">
        <v>18</v>
      </c>
      <c r="J49" s="463" t="s">
        <v>219</v>
      </c>
      <c r="K49" s="220" t="s">
        <v>74</v>
      </c>
      <c r="L49" s="220" t="s">
        <v>63</v>
      </c>
      <c r="M49" s="220"/>
      <c r="N49" s="222"/>
      <c r="O49" s="494"/>
    </row>
    <row r="50" spans="1:15" x14ac:dyDescent="0.25">
      <c r="A50" s="287">
        <v>44144</v>
      </c>
      <c r="B50" s="288" t="s">
        <v>181</v>
      </c>
      <c r="C50" s="288" t="s">
        <v>51</v>
      </c>
      <c r="D50" s="288" t="s">
        <v>95</v>
      </c>
      <c r="E50" s="296"/>
      <c r="F50" s="293">
        <v>52000</v>
      </c>
      <c r="G50" s="293">
        <f t="shared" si="2"/>
        <v>52000</v>
      </c>
      <c r="H50" s="456" t="s">
        <v>71</v>
      </c>
      <c r="I50" s="290" t="s">
        <v>18</v>
      </c>
      <c r="J50" s="457" t="s">
        <v>229</v>
      </c>
      <c r="K50" s="290" t="s">
        <v>74</v>
      </c>
      <c r="L50" s="290" t="s">
        <v>63</v>
      </c>
      <c r="M50" s="290"/>
      <c r="N50" s="288"/>
      <c r="O50" s="494"/>
    </row>
    <row r="51" spans="1:15" ht="15" customHeight="1" x14ac:dyDescent="0.25">
      <c r="A51" s="264">
        <v>44144</v>
      </c>
      <c r="B51" s="222" t="s">
        <v>69</v>
      </c>
      <c r="C51" s="222" t="s">
        <v>68</v>
      </c>
      <c r="D51" s="307" t="s">
        <v>95</v>
      </c>
      <c r="E51" s="232">
        <v>7000</v>
      </c>
      <c r="F51" s="232"/>
      <c r="G51" s="211">
        <f t="shared" si="2"/>
        <v>45000</v>
      </c>
      <c r="H51" s="284" t="s">
        <v>71</v>
      </c>
      <c r="I51" s="220" t="s">
        <v>18</v>
      </c>
      <c r="J51" s="463" t="s">
        <v>229</v>
      </c>
      <c r="K51" s="220" t="s">
        <v>74</v>
      </c>
      <c r="L51" s="220" t="s">
        <v>63</v>
      </c>
      <c r="M51" s="312"/>
      <c r="N51" s="265" t="s">
        <v>124</v>
      </c>
      <c r="O51" s="494"/>
    </row>
    <row r="52" spans="1:15" x14ac:dyDescent="0.25">
      <c r="A52" s="264">
        <v>44144</v>
      </c>
      <c r="B52" s="222" t="s">
        <v>69</v>
      </c>
      <c r="C52" s="222" t="s">
        <v>68</v>
      </c>
      <c r="D52" s="307" t="s">
        <v>95</v>
      </c>
      <c r="E52" s="232">
        <v>8000</v>
      </c>
      <c r="F52" s="240"/>
      <c r="G52" s="211">
        <f t="shared" si="2"/>
        <v>37000</v>
      </c>
      <c r="H52" s="284" t="s">
        <v>71</v>
      </c>
      <c r="I52" s="220" t="s">
        <v>18</v>
      </c>
      <c r="J52" s="463" t="s">
        <v>229</v>
      </c>
      <c r="K52" s="220" t="s">
        <v>74</v>
      </c>
      <c r="L52" s="220" t="s">
        <v>63</v>
      </c>
      <c r="M52" s="228"/>
      <c r="N52" s="229" t="s">
        <v>230</v>
      </c>
      <c r="O52" s="494"/>
    </row>
    <row r="53" spans="1:15" x14ac:dyDescent="0.25">
      <c r="A53" s="264">
        <v>44144</v>
      </c>
      <c r="B53" s="222" t="s">
        <v>69</v>
      </c>
      <c r="C53" s="222" t="s">
        <v>68</v>
      </c>
      <c r="D53" s="307" t="s">
        <v>95</v>
      </c>
      <c r="E53" s="675">
        <v>11000</v>
      </c>
      <c r="F53" s="232"/>
      <c r="G53" s="211">
        <f t="shared" si="2"/>
        <v>26000</v>
      </c>
      <c r="H53" s="284" t="s">
        <v>71</v>
      </c>
      <c r="I53" s="220" t="s">
        <v>18</v>
      </c>
      <c r="J53" s="463" t="s">
        <v>229</v>
      </c>
      <c r="K53" s="220" t="s">
        <v>74</v>
      </c>
      <c r="L53" s="220" t="s">
        <v>63</v>
      </c>
      <c r="M53" s="312"/>
      <c r="N53" s="265" t="s">
        <v>231</v>
      </c>
      <c r="O53" s="494"/>
    </row>
    <row r="54" spans="1:15" ht="18.75" customHeight="1" x14ac:dyDescent="0.25">
      <c r="A54" s="264">
        <v>44144</v>
      </c>
      <c r="B54" s="222" t="s">
        <v>69</v>
      </c>
      <c r="C54" s="222" t="s">
        <v>68</v>
      </c>
      <c r="D54" s="307" t="s">
        <v>95</v>
      </c>
      <c r="E54" s="232">
        <v>12000</v>
      </c>
      <c r="F54" s="211"/>
      <c r="G54" s="211">
        <f t="shared" si="2"/>
        <v>14000</v>
      </c>
      <c r="H54" s="284" t="s">
        <v>71</v>
      </c>
      <c r="I54" s="220" t="s">
        <v>18</v>
      </c>
      <c r="J54" s="463" t="s">
        <v>229</v>
      </c>
      <c r="K54" s="220" t="s">
        <v>74</v>
      </c>
      <c r="L54" s="220" t="s">
        <v>63</v>
      </c>
      <c r="M54" s="220"/>
      <c r="N54" s="222" t="s">
        <v>141</v>
      </c>
      <c r="O54" s="494"/>
    </row>
    <row r="55" spans="1:15" ht="15" customHeight="1" x14ac:dyDescent="0.25">
      <c r="A55" s="264">
        <v>44144</v>
      </c>
      <c r="B55" s="265" t="s">
        <v>100</v>
      </c>
      <c r="C55" s="222" t="s">
        <v>100</v>
      </c>
      <c r="D55" s="307" t="s">
        <v>95</v>
      </c>
      <c r="E55" s="277">
        <v>6500</v>
      </c>
      <c r="F55" s="231"/>
      <c r="G55" s="211">
        <f t="shared" si="2"/>
        <v>7500</v>
      </c>
      <c r="H55" s="284" t="s">
        <v>71</v>
      </c>
      <c r="I55" s="220" t="s">
        <v>18</v>
      </c>
      <c r="J55" s="463" t="s">
        <v>229</v>
      </c>
      <c r="K55" s="220" t="s">
        <v>74</v>
      </c>
      <c r="L55" s="220" t="s">
        <v>63</v>
      </c>
      <c r="M55" s="312"/>
      <c r="N55" s="265"/>
      <c r="O55" s="494"/>
    </row>
    <row r="56" spans="1:15" x14ac:dyDescent="0.25">
      <c r="A56" s="264">
        <v>44144</v>
      </c>
      <c r="B56" s="265" t="s">
        <v>100</v>
      </c>
      <c r="C56" s="222" t="s">
        <v>100</v>
      </c>
      <c r="D56" s="307" t="s">
        <v>95</v>
      </c>
      <c r="E56" s="234">
        <v>1500</v>
      </c>
      <c r="F56" s="234"/>
      <c r="G56" s="211">
        <f t="shared" si="2"/>
        <v>6000</v>
      </c>
      <c r="H56" s="284" t="s">
        <v>71</v>
      </c>
      <c r="I56" s="220" t="s">
        <v>18</v>
      </c>
      <c r="J56" s="463" t="s">
        <v>229</v>
      </c>
      <c r="K56" s="220" t="s">
        <v>74</v>
      </c>
      <c r="L56" s="220" t="s">
        <v>63</v>
      </c>
      <c r="M56" s="220"/>
      <c r="N56" s="222"/>
      <c r="O56" s="494"/>
    </row>
    <row r="57" spans="1:15" x14ac:dyDescent="0.25">
      <c r="A57" s="264">
        <v>44144</v>
      </c>
      <c r="B57" s="265" t="s">
        <v>100</v>
      </c>
      <c r="C57" s="222" t="s">
        <v>100</v>
      </c>
      <c r="D57" s="307" t="s">
        <v>95</v>
      </c>
      <c r="E57" s="211">
        <v>2000</v>
      </c>
      <c r="F57" s="211"/>
      <c r="G57" s="211">
        <f t="shared" si="2"/>
        <v>4000</v>
      </c>
      <c r="H57" s="284" t="s">
        <v>71</v>
      </c>
      <c r="I57" s="220" t="s">
        <v>18</v>
      </c>
      <c r="J57" s="463" t="s">
        <v>229</v>
      </c>
      <c r="K57" s="220" t="s">
        <v>74</v>
      </c>
      <c r="L57" s="220" t="s">
        <v>63</v>
      </c>
      <c r="M57" s="220"/>
      <c r="N57" s="222"/>
      <c r="O57" s="494"/>
    </row>
    <row r="58" spans="1:15" ht="15.75" customHeight="1" x14ac:dyDescent="0.25">
      <c r="A58" s="264">
        <v>44145</v>
      </c>
      <c r="B58" s="265" t="s">
        <v>73</v>
      </c>
      <c r="C58" s="265" t="s">
        <v>51</v>
      </c>
      <c r="D58" s="359" t="s">
        <v>95</v>
      </c>
      <c r="E58" s="240"/>
      <c r="F58" s="254">
        <v>-4000</v>
      </c>
      <c r="G58" s="211">
        <f t="shared" si="2"/>
        <v>0</v>
      </c>
      <c r="H58" s="284" t="s">
        <v>71</v>
      </c>
      <c r="I58" s="220" t="s">
        <v>18</v>
      </c>
      <c r="J58" s="463" t="s">
        <v>229</v>
      </c>
      <c r="K58" s="220" t="s">
        <v>74</v>
      </c>
      <c r="L58" s="220" t="s">
        <v>63</v>
      </c>
      <c r="M58" s="220"/>
      <c r="N58" s="222"/>
      <c r="O58" s="494"/>
    </row>
    <row r="59" spans="1:15" ht="16.5" customHeight="1" x14ac:dyDescent="0.25">
      <c r="A59" s="287">
        <v>44145</v>
      </c>
      <c r="B59" s="288" t="s">
        <v>232</v>
      </c>
      <c r="C59" s="288" t="s">
        <v>51</v>
      </c>
      <c r="D59" s="448" t="s">
        <v>95</v>
      </c>
      <c r="E59" s="467"/>
      <c r="F59" s="296">
        <v>53000</v>
      </c>
      <c r="G59" s="293">
        <f t="shared" si="2"/>
        <v>53000</v>
      </c>
      <c r="H59" s="456" t="s">
        <v>71</v>
      </c>
      <c r="I59" s="466" t="s">
        <v>18</v>
      </c>
      <c r="J59" s="457" t="s">
        <v>251</v>
      </c>
      <c r="K59" s="466" t="s">
        <v>74</v>
      </c>
      <c r="L59" s="466" t="s">
        <v>63</v>
      </c>
      <c r="M59" s="466"/>
      <c r="N59" s="447"/>
      <c r="O59" s="494"/>
    </row>
    <row r="60" spans="1:15" x14ac:dyDescent="0.25">
      <c r="A60" s="264">
        <v>44145</v>
      </c>
      <c r="B60" s="222" t="s">
        <v>69</v>
      </c>
      <c r="C60" s="222" t="s">
        <v>68</v>
      </c>
      <c r="D60" s="222" t="s">
        <v>95</v>
      </c>
      <c r="E60" s="234">
        <v>7000</v>
      </c>
      <c r="F60" s="240"/>
      <c r="G60" s="211">
        <f t="shared" si="2"/>
        <v>46000</v>
      </c>
      <c r="H60" s="284" t="s">
        <v>71</v>
      </c>
      <c r="I60" s="312" t="s">
        <v>18</v>
      </c>
      <c r="J60" s="463" t="s">
        <v>251</v>
      </c>
      <c r="K60" s="312" t="s">
        <v>74</v>
      </c>
      <c r="L60" s="312" t="s">
        <v>63</v>
      </c>
      <c r="M60" s="220"/>
      <c r="N60" s="222" t="s">
        <v>140</v>
      </c>
      <c r="O60" s="494"/>
    </row>
    <row r="61" spans="1:15" x14ac:dyDescent="0.25">
      <c r="A61" s="264">
        <v>44145</v>
      </c>
      <c r="B61" s="222" t="s">
        <v>69</v>
      </c>
      <c r="C61" s="222" t="s">
        <v>68</v>
      </c>
      <c r="D61" s="222" t="s">
        <v>95</v>
      </c>
      <c r="E61" s="211">
        <v>12000</v>
      </c>
      <c r="F61" s="211"/>
      <c r="G61" s="211">
        <f t="shared" si="2"/>
        <v>34000</v>
      </c>
      <c r="H61" s="284" t="s">
        <v>71</v>
      </c>
      <c r="I61" s="312" t="s">
        <v>18</v>
      </c>
      <c r="J61" s="463" t="s">
        <v>251</v>
      </c>
      <c r="K61" s="312" t="s">
        <v>74</v>
      </c>
      <c r="L61" s="312" t="s">
        <v>63</v>
      </c>
      <c r="M61" s="220"/>
      <c r="N61" s="222" t="s">
        <v>252</v>
      </c>
      <c r="O61" s="494"/>
    </row>
    <row r="62" spans="1:15" x14ac:dyDescent="0.25">
      <c r="A62" s="264">
        <v>44145</v>
      </c>
      <c r="B62" s="222" t="s">
        <v>69</v>
      </c>
      <c r="C62" s="222" t="s">
        <v>68</v>
      </c>
      <c r="D62" s="222" t="s">
        <v>95</v>
      </c>
      <c r="E62" s="211">
        <v>10000</v>
      </c>
      <c r="F62" s="211"/>
      <c r="G62" s="211">
        <f t="shared" si="2"/>
        <v>24000</v>
      </c>
      <c r="H62" s="284" t="s">
        <v>71</v>
      </c>
      <c r="I62" s="312" t="s">
        <v>18</v>
      </c>
      <c r="J62" s="463" t="s">
        <v>251</v>
      </c>
      <c r="K62" s="312" t="s">
        <v>74</v>
      </c>
      <c r="L62" s="312" t="s">
        <v>63</v>
      </c>
      <c r="M62" s="220"/>
      <c r="N62" s="222" t="s">
        <v>253</v>
      </c>
      <c r="O62" s="494"/>
    </row>
    <row r="63" spans="1:15" x14ac:dyDescent="0.25">
      <c r="A63" s="264">
        <v>44145</v>
      </c>
      <c r="B63" s="222" t="s">
        <v>69</v>
      </c>
      <c r="C63" s="222" t="s">
        <v>68</v>
      </c>
      <c r="D63" s="222" t="s">
        <v>95</v>
      </c>
      <c r="E63" s="294">
        <v>11000</v>
      </c>
      <c r="F63" s="232"/>
      <c r="G63" s="211">
        <f t="shared" si="2"/>
        <v>13000</v>
      </c>
      <c r="H63" s="284" t="s">
        <v>71</v>
      </c>
      <c r="I63" s="312" t="s">
        <v>18</v>
      </c>
      <c r="J63" s="463" t="s">
        <v>251</v>
      </c>
      <c r="K63" s="312" t="s">
        <v>74</v>
      </c>
      <c r="L63" s="312" t="s">
        <v>63</v>
      </c>
      <c r="M63" s="220"/>
      <c r="N63" s="222" t="s">
        <v>254</v>
      </c>
      <c r="O63" s="494"/>
    </row>
    <row r="64" spans="1:15" x14ac:dyDescent="0.25">
      <c r="A64" s="264">
        <v>44145</v>
      </c>
      <c r="B64" s="222" t="s">
        <v>100</v>
      </c>
      <c r="C64" s="222" t="s">
        <v>100</v>
      </c>
      <c r="D64" s="222" t="s">
        <v>95</v>
      </c>
      <c r="E64" s="231">
        <v>6000</v>
      </c>
      <c r="F64" s="234"/>
      <c r="G64" s="211">
        <f t="shared" si="2"/>
        <v>7000</v>
      </c>
      <c r="H64" s="284" t="s">
        <v>71</v>
      </c>
      <c r="I64" s="312" t="s">
        <v>18</v>
      </c>
      <c r="J64" s="463" t="s">
        <v>251</v>
      </c>
      <c r="K64" s="312" t="s">
        <v>74</v>
      </c>
      <c r="L64" s="312" t="s">
        <v>63</v>
      </c>
      <c r="M64" s="220"/>
      <c r="N64" s="222"/>
      <c r="O64" s="494"/>
    </row>
    <row r="65" spans="1:15" x14ac:dyDescent="0.25">
      <c r="A65" s="264">
        <v>44145</v>
      </c>
      <c r="B65" s="222" t="s">
        <v>100</v>
      </c>
      <c r="C65" s="222" t="s">
        <v>100</v>
      </c>
      <c r="D65" s="222" t="s">
        <v>95</v>
      </c>
      <c r="E65" s="211">
        <v>3000</v>
      </c>
      <c r="F65" s="211"/>
      <c r="G65" s="211">
        <f t="shared" si="2"/>
        <v>4000</v>
      </c>
      <c r="H65" s="284" t="s">
        <v>71</v>
      </c>
      <c r="I65" s="312" t="s">
        <v>18</v>
      </c>
      <c r="J65" s="463" t="s">
        <v>251</v>
      </c>
      <c r="K65" s="312" t="s">
        <v>74</v>
      </c>
      <c r="L65" s="312" t="s">
        <v>63</v>
      </c>
      <c r="M65" s="220"/>
      <c r="N65" s="222"/>
      <c r="O65" s="494"/>
    </row>
    <row r="66" spans="1:15" ht="15" customHeight="1" x14ac:dyDescent="0.25">
      <c r="A66" s="264">
        <v>44146</v>
      </c>
      <c r="B66" s="222" t="s">
        <v>73</v>
      </c>
      <c r="C66" s="222" t="s">
        <v>51</v>
      </c>
      <c r="D66" s="222" t="s">
        <v>95</v>
      </c>
      <c r="E66" s="240"/>
      <c r="F66" s="240">
        <v>-4000</v>
      </c>
      <c r="G66" s="211">
        <f t="shared" si="2"/>
        <v>0</v>
      </c>
      <c r="H66" s="284" t="s">
        <v>71</v>
      </c>
      <c r="I66" s="312" t="s">
        <v>18</v>
      </c>
      <c r="J66" s="463" t="s">
        <v>251</v>
      </c>
      <c r="K66" s="312" t="s">
        <v>74</v>
      </c>
      <c r="L66" s="312" t="s">
        <v>63</v>
      </c>
      <c r="M66" s="220"/>
      <c r="N66" s="222"/>
      <c r="O66" s="494"/>
    </row>
    <row r="67" spans="1:15" ht="18" customHeight="1" x14ac:dyDescent="0.25">
      <c r="A67" s="287">
        <v>44146</v>
      </c>
      <c r="B67" s="447" t="s">
        <v>232</v>
      </c>
      <c r="C67" s="288" t="s">
        <v>51</v>
      </c>
      <c r="D67" s="448" t="s">
        <v>95</v>
      </c>
      <c r="E67" s="468"/>
      <c r="F67" s="296">
        <v>51000</v>
      </c>
      <c r="G67" s="293">
        <f t="shared" si="2"/>
        <v>51000</v>
      </c>
      <c r="H67" s="456" t="s">
        <v>71</v>
      </c>
      <c r="I67" s="290" t="s">
        <v>18</v>
      </c>
      <c r="J67" s="457" t="s">
        <v>255</v>
      </c>
      <c r="K67" s="290" t="s">
        <v>74</v>
      </c>
      <c r="L67" s="290" t="s">
        <v>63</v>
      </c>
      <c r="M67" s="466"/>
      <c r="N67" s="447"/>
      <c r="O67" s="494"/>
    </row>
    <row r="68" spans="1:15" ht="16.5" customHeight="1" x14ac:dyDescent="0.25">
      <c r="A68" s="264">
        <v>44146</v>
      </c>
      <c r="B68" s="265" t="s">
        <v>69</v>
      </c>
      <c r="C68" s="265" t="s">
        <v>68</v>
      </c>
      <c r="D68" s="359" t="s">
        <v>95</v>
      </c>
      <c r="E68" s="300">
        <v>6000</v>
      </c>
      <c r="F68" s="232"/>
      <c r="G68" s="211">
        <f t="shared" si="2"/>
        <v>45000</v>
      </c>
      <c r="H68" s="284" t="s">
        <v>71</v>
      </c>
      <c r="I68" s="220" t="s">
        <v>18</v>
      </c>
      <c r="J68" s="463" t="s">
        <v>255</v>
      </c>
      <c r="K68" s="220" t="s">
        <v>74</v>
      </c>
      <c r="L68" s="220" t="s">
        <v>63</v>
      </c>
      <c r="M68" s="220"/>
      <c r="N68" s="222" t="s">
        <v>256</v>
      </c>
      <c r="O68" s="494"/>
    </row>
    <row r="69" spans="1:15" x14ac:dyDescent="0.25">
      <c r="A69" s="264">
        <v>44146</v>
      </c>
      <c r="B69" s="265" t="s">
        <v>69</v>
      </c>
      <c r="C69" s="265" t="s">
        <v>68</v>
      </c>
      <c r="D69" s="359" t="s">
        <v>95</v>
      </c>
      <c r="E69" s="231">
        <v>12000</v>
      </c>
      <c r="F69" s="211"/>
      <c r="G69" s="211">
        <f t="shared" si="2"/>
        <v>33000</v>
      </c>
      <c r="H69" s="284" t="s">
        <v>71</v>
      </c>
      <c r="I69" s="220" t="s">
        <v>18</v>
      </c>
      <c r="J69" s="463" t="s">
        <v>255</v>
      </c>
      <c r="K69" s="220" t="s">
        <v>74</v>
      </c>
      <c r="L69" s="220" t="s">
        <v>63</v>
      </c>
      <c r="M69" s="220"/>
      <c r="N69" s="222" t="s">
        <v>257</v>
      </c>
      <c r="O69" s="494"/>
    </row>
    <row r="70" spans="1:15" x14ac:dyDescent="0.25">
      <c r="A70" s="264">
        <v>44146</v>
      </c>
      <c r="B70" s="265" t="s">
        <v>69</v>
      </c>
      <c r="C70" s="265" t="s">
        <v>68</v>
      </c>
      <c r="D70" s="359" t="s">
        <v>95</v>
      </c>
      <c r="E70" s="211">
        <v>11000</v>
      </c>
      <c r="F70" s="211"/>
      <c r="G70" s="211">
        <f t="shared" si="2"/>
        <v>22000</v>
      </c>
      <c r="H70" s="284" t="s">
        <v>71</v>
      </c>
      <c r="I70" s="220" t="s">
        <v>18</v>
      </c>
      <c r="J70" s="463" t="s">
        <v>255</v>
      </c>
      <c r="K70" s="220" t="s">
        <v>74</v>
      </c>
      <c r="L70" s="220" t="s">
        <v>63</v>
      </c>
      <c r="M70" s="220"/>
      <c r="N70" s="222" t="s">
        <v>258</v>
      </c>
      <c r="O70" s="494"/>
    </row>
    <row r="71" spans="1:15" x14ac:dyDescent="0.25">
      <c r="A71" s="264">
        <v>44146</v>
      </c>
      <c r="B71" s="265" t="s">
        <v>69</v>
      </c>
      <c r="C71" s="265" t="s">
        <v>68</v>
      </c>
      <c r="D71" s="359" t="s">
        <v>95</v>
      </c>
      <c r="E71" s="211">
        <v>9000</v>
      </c>
      <c r="F71" s="211"/>
      <c r="G71" s="211">
        <f t="shared" si="2"/>
        <v>13000</v>
      </c>
      <c r="H71" s="284" t="s">
        <v>71</v>
      </c>
      <c r="I71" s="220" t="s">
        <v>18</v>
      </c>
      <c r="J71" s="463" t="s">
        <v>255</v>
      </c>
      <c r="K71" s="220" t="s">
        <v>74</v>
      </c>
      <c r="L71" s="220" t="s">
        <v>63</v>
      </c>
      <c r="M71" s="220"/>
      <c r="N71" s="222" t="s">
        <v>259</v>
      </c>
      <c r="O71" s="494"/>
    </row>
    <row r="72" spans="1:15" x14ac:dyDescent="0.25">
      <c r="A72" s="264">
        <v>44146</v>
      </c>
      <c r="B72" s="222" t="s">
        <v>100</v>
      </c>
      <c r="C72" s="222" t="s">
        <v>100</v>
      </c>
      <c r="D72" s="307" t="s">
        <v>95</v>
      </c>
      <c r="E72" s="211">
        <v>4000</v>
      </c>
      <c r="F72" s="211"/>
      <c r="G72" s="211">
        <f t="shared" si="2"/>
        <v>9000</v>
      </c>
      <c r="H72" s="284" t="s">
        <v>71</v>
      </c>
      <c r="I72" s="220" t="s">
        <v>18</v>
      </c>
      <c r="J72" s="463" t="s">
        <v>255</v>
      </c>
      <c r="K72" s="220" t="s">
        <v>74</v>
      </c>
      <c r="L72" s="220" t="s">
        <v>63</v>
      </c>
      <c r="M72" s="220"/>
      <c r="N72" s="222"/>
      <c r="O72" s="494"/>
    </row>
    <row r="73" spans="1:15" x14ac:dyDescent="0.25">
      <c r="A73" s="264">
        <v>44146</v>
      </c>
      <c r="B73" s="222" t="s">
        <v>100</v>
      </c>
      <c r="C73" s="222" t="s">
        <v>100</v>
      </c>
      <c r="D73" s="307" t="s">
        <v>95</v>
      </c>
      <c r="E73" s="254">
        <v>3000</v>
      </c>
      <c r="F73" s="211"/>
      <c r="G73" s="211">
        <f t="shared" si="2"/>
        <v>6000</v>
      </c>
      <c r="H73" s="284" t="s">
        <v>71</v>
      </c>
      <c r="I73" s="220" t="s">
        <v>18</v>
      </c>
      <c r="J73" s="463" t="s">
        <v>255</v>
      </c>
      <c r="K73" s="220" t="s">
        <v>74</v>
      </c>
      <c r="L73" s="220" t="s">
        <v>63</v>
      </c>
      <c r="M73" s="220"/>
      <c r="N73" s="222"/>
      <c r="O73" s="494"/>
    </row>
    <row r="74" spans="1:15" x14ac:dyDescent="0.25">
      <c r="A74" s="264">
        <v>44146</v>
      </c>
      <c r="B74" s="222" t="s">
        <v>100</v>
      </c>
      <c r="C74" s="222" t="s">
        <v>100</v>
      </c>
      <c r="D74" s="307" t="s">
        <v>95</v>
      </c>
      <c r="E74" s="283">
        <v>3000</v>
      </c>
      <c r="F74" s="211"/>
      <c r="G74" s="211">
        <f t="shared" si="2"/>
        <v>3000</v>
      </c>
      <c r="H74" s="284" t="s">
        <v>71</v>
      </c>
      <c r="I74" s="220" t="s">
        <v>18</v>
      </c>
      <c r="J74" s="463" t="s">
        <v>255</v>
      </c>
      <c r="K74" s="220" t="s">
        <v>74</v>
      </c>
      <c r="L74" s="220" t="s">
        <v>63</v>
      </c>
      <c r="M74" s="220"/>
      <c r="N74" s="222"/>
      <c r="O74" s="494"/>
    </row>
    <row r="75" spans="1:15" ht="14.25" customHeight="1" x14ac:dyDescent="0.25">
      <c r="A75" s="264">
        <v>44176</v>
      </c>
      <c r="B75" s="222" t="s">
        <v>73</v>
      </c>
      <c r="C75" s="222" t="s">
        <v>51</v>
      </c>
      <c r="D75" s="307" t="s">
        <v>95</v>
      </c>
      <c r="E75" s="211"/>
      <c r="F75" s="211">
        <v>-3000</v>
      </c>
      <c r="G75" s="211">
        <f t="shared" si="2"/>
        <v>0</v>
      </c>
      <c r="H75" s="284" t="s">
        <v>71</v>
      </c>
      <c r="I75" s="220" t="s">
        <v>18</v>
      </c>
      <c r="J75" s="463" t="s">
        <v>255</v>
      </c>
      <c r="K75" s="220" t="s">
        <v>74</v>
      </c>
      <c r="L75" s="220" t="s">
        <v>63</v>
      </c>
      <c r="M75" s="220"/>
      <c r="N75" s="222"/>
      <c r="O75" s="494"/>
    </row>
    <row r="76" spans="1:15" x14ac:dyDescent="0.25">
      <c r="A76" s="287">
        <v>44147</v>
      </c>
      <c r="B76" s="288" t="s">
        <v>232</v>
      </c>
      <c r="C76" s="288" t="s">
        <v>51</v>
      </c>
      <c r="D76" s="448" t="s">
        <v>95</v>
      </c>
      <c r="E76" s="772"/>
      <c r="F76" s="289">
        <v>50000</v>
      </c>
      <c r="G76" s="293">
        <f>G75-E76+F76</f>
        <v>50000</v>
      </c>
      <c r="H76" s="456" t="s">
        <v>71</v>
      </c>
      <c r="I76" s="290" t="s">
        <v>18</v>
      </c>
      <c r="J76" s="457" t="s">
        <v>296</v>
      </c>
      <c r="K76" s="290" t="s">
        <v>74</v>
      </c>
      <c r="L76" s="290" t="s">
        <v>63</v>
      </c>
      <c r="M76" s="290"/>
      <c r="N76" s="288"/>
      <c r="O76" s="494"/>
    </row>
    <row r="77" spans="1:15" x14ac:dyDescent="0.25">
      <c r="A77" s="264">
        <v>44147</v>
      </c>
      <c r="B77" s="220" t="s">
        <v>69</v>
      </c>
      <c r="C77" s="220" t="s">
        <v>68</v>
      </c>
      <c r="D77" s="220" t="s">
        <v>95</v>
      </c>
      <c r="E77" s="211">
        <v>11000</v>
      </c>
      <c r="F77" s="211"/>
      <c r="G77" s="211">
        <f t="shared" si="2"/>
        <v>39000</v>
      </c>
      <c r="H77" s="284" t="s">
        <v>71</v>
      </c>
      <c r="I77" s="220" t="s">
        <v>18</v>
      </c>
      <c r="J77" s="463" t="s">
        <v>296</v>
      </c>
      <c r="K77" s="220" t="s">
        <v>74</v>
      </c>
      <c r="L77" s="220" t="s">
        <v>63</v>
      </c>
      <c r="M77" s="220"/>
      <c r="N77" s="222" t="s">
        <v>297</v>
      </c>
      <c r="O77" s="494"/>
    </row>
    <row r="78" spans="1:15" x14ac:dyDescent="0.25">
      <c r="A78" s="264">
        <v>44147</v>
      </c>
      <c r="B78" s="220" t="s">
        <v>69</v>
      </c>
      <c r="C78" s="220" t="s">
        <v>68</v>
      </c>
      <c r="D78" s="220" t="s">
        <v>95</v>
      </c>
      <c r="E78" s="211">
        <v>11000</v>
      </c>
      <c r="F78" s="240"/>
      <c r="G78" s="211">
        <f t="shared" si="2"/>
        <v>28000</v>
      </c>
      <c r="H78" s="284" t="s">
        <v>71</v>
      </c>
      <c r="I78" s="220" t="s">
        <v>18</v>
      </c>
      <c r="J78" s="463" t="s">
        <v>296</v>
      </c>
      <c r="K78" s="220" t="s">
        <v>74</v>
      </c>
      <c r="L78" s="220" t="s">
        <v>63</v>
      </c>
      <c r="M78" s="220"/>
      <c r="N78" s="222" t="s">
        <v>298</v>
      </c>
      <c r="O78" s="494"/>
    </row>
    <row r="79" spans="1:15" x14ac:dyDescent="0.25">
      <c r="A79" s="264">
        <v>44147</v>
      </c>
      <c r="B79" s="220" t="s">
        <v>69</v>
      </c>
      <c r="C79" s="220" t="s">
        <v>68</v>
      </c>
      <c r="D79" s="220" t="s">
        <v>95</v>
      </c>
      <c r="E79" s="211">
        <v>8000</v>
      </c>
      <c r="F79" s="211"/>
      <c r="G79" s="211">
        <f t="shared" si="2"/>
        <v>20000</v>
      </c>
      <c r="H79" s="284" t="s">
        <v>71</v>
      </c>
      <c r="I79" s="220" t="s">
        <v>18</v>
      </c>
      <c r="J79" s="463" t="s">
        <v>296</v>
      </c>
      <c r="K79" s="220" t="s">
        <v>74</v>
      </c>
      <c r="L79" s="220" t="s">
        <v>63</v>
      </c>
      <c r="M79" s="220"/>
      <c r="N79" s="222" t="s">
        <v>299</v>
      </c>
      <c r="O79" s="494"/>
    </row>
    <row r="80" spans="1:15" x14ac:dyDescent="0.25">
      <c r="A80" s="264">
        <v>44147</v>
      </c>
      <c r="B80" s="220" t="s">
        <v>69</v>
      </c>
      <c r="C80" s="220" t="s">
        <v>68</v>
      </c>
      <c r="D80" s="220" t="s">
        <v>95</v>
      </c>
      <c r="E80" s="211">
        <v>6000</v>
      </c>
      <c r="F80" s="211"/>
      <c r="G80" s="211">
        <f t="shared" si="2"/>
        <v>14000</v>
      </c>
      <c r="H80" s="284" t="s">
        <v>71</v>
      </c>
      <c r="I80" s="220" t="s">
        <v>18</v>
      </c>
      <c r="J80" s="463" t="s">
        <v>296</v>
      </c>
      <c r="K80" s="220" t="s">
        <v>74</v>
      </c>
      <c r="L80" s="220" t="s">
        <v>63</v>
      </c>
      <c r="M80" s="220"/>
      <c r="N80" s="222" t="s">
        <v>300</v>
      </c>
      <c r="O80" s="494"/>
    </row>
    <row r="81" spans="1:15" x14ac:dyDescent="0.25">
      <c r="A81" s="264">
        <v>44147</v>
      </c>
      <c r="B81" s="220" t="s">
        <v>100</v>
      </c>
      <c r="C81" s="220" t="s">
        <v>100</v>
      </c>
      <c r="D81" s="239" t="s">
        <v>95</v>
      </c>
      <c r="E81" s="234">
        <v>6000</v>
      </c>
      <c r="F81" s="211"/>
      <c r="G81" s="211">
        <f t="shared" si="2"/>
        <v>8000</v>
      </c>
      <c r="H81" s="284" t="s">
        <v>71</v>
      </c>
      <c r="I81" s="220" t="s">
        <v>18</v>
      </c>
      <c r="J81" s="463" t="s">
        <v>296</v>
      </c>
      <c r="K81" s="220" t="s">
        <v>74</v>
      </c>
      <c r="L81" s="220" t="s">
        <v>63</v>
      </c>
      <c r="M81" s="220"/>
      <c r="N81" s="222"/>
      <c r="O81" s="494"/>
    </row>
    <row r="82" spans="1:15" x14ac:dyDescent="0.25">
      <c r="A82" s="264">
        <v>44147</v>
      </c>
      <c r="B82" s="220" t="s">
        <v>100</v>
      </c>
      <c r="C82" s="220" t="s">
        <v>100</v>
      </c>
      <c r="D82" s="239" t="s">
        <v>95</v>
      </c>
      <c r="E82" s="211">
        <v>2000</v>
      </c>
      <c r="F82" s="211"/>
      <c r="G82" s="211">
        <f t="shared" si="2"/>
        <v>6000</v>
      </c>
      <c r="H82" s="284" t="s">
        <v>71</v>
      </c>
      <c r="I82" s="220" t="s">
        <v>18</v>
      </c>
      <c r="J82" s="463" t="s">
        <v>296</v>
      </c>
      <c r="K82" s="220" t="s">
        <v>74</v>
      </c>
      <c r="L82" s="220" t="s">
        <v>63</v>
      </c>
      <c r="M82" s="220"/>
      <c r="N82" s="222"/>
      <c r="O82" s="494"/>
    </row>
    <row r="83" spans="1:15" ht="15.75" customHeight="1" x14ac:dyDescent="0.25">
      <c r="A83" s="264">
        <v>44147</v>
      </c>
      <c r="B83" s="220" t="s">
        <v>100</v>
      </c>
      <c r="C83" s="220" t="s">
        <v>100</v>
      </c>
      <c r="D83" s="239" t="s">
        <v>95</v>
      </c>
      <c r="E83" s="211">
        <v>2000</v>
      </c>
      <c r="F83" s="211"/>
      <c r="G83" s="211">
        <f t="shared" ref="G83" si="3">G82-E83+F83</f>
        <v>4000</v>
      </c>
      <c r="H83" s="284" t="s">
        <v>71</v>
      </c>
      <c r="I83" s="220" t="s">
        <v>18</v>
      </c>
      <c r="J83" s="463" t="s">
        <v>296</v>
      </c>
      <c r="K83" s="220" t="s">
        <v>74</v>
      </c>
      <c r="L83" s="220" t="s">
        <v>63</v>
      </c>
      <c r="M83" s="220"/>
      <c r="N83" s="222"/>
      <c r="O83" s="494"/>
    </row>
    <row r="84" spans="1:15" x14ac:dyDescent="0.25">
      <c r="A84" s="227">
        <v>44148</v>
      </c>
      <c r="B84" s="220" t="s">
        <v>73</v>
      </c>
      <c r="C84" s="220" t="s">
        <v>51</v>
      </c>
      <c r="D84" s="239" t="s">
        <v>95</v>
      </c>
      <c r="E84" s="211"/>
      <c r="F84" s="211">
        <v>-4000</v>
      </c>
      <c r="G84" s="211">
        <f t="shared" si="2"/>
        <v>0</v>
      </c>
      <c r="H84" s="284" t="s">
        <v>71</v>
      </c>
      <c r="I84" s="220" t="s">
        <v>18</v>
      </c>
      <c r="J84" s="463" t="s">
        <v>296</v>
      </c>
      <c r="K84" s="220" t="s">
        <v>74</v>
      </c>
      <c r="L84" s="220" t="s">
        <v>63</v>
      </c>
      <c r="M84" s="220"/>
      <c r="N84" s="222"/>
      <c r="O84" s="494"/>
    </row>
    <row r="85" spans="1:15" x14ac:dyDescent="0.25">
      <c r="A85" s="826">
        <v>44148</v>
      </c>
      <c r="B85" s="447" t="s">
        <v>232</v>
      </c>
      <c r="C85" s="288" t="s">
        <v>51</v>
      </c>
      <c r="D85" s="288" t="s">
        <v>95</v>
      </c>
      <c r="E85" s="467"/>
      <c r="F85" s="289">
        <v>48000</v>
      </c>
      <c r="G85" s="289">
        <f t="shared" si="2"/>
        <v>48000</v>
      </c>
      <c r="H85" s="456" t="s">
        <v>71</v>
      </c>
      <c r="I85" s="290" t="s">
        <v>18</v>
      </c>
      <c r="J85" s="457" t="s">
        <v>342</v>
      </c>
      <c r="K85" s="290" t="s">
        <v>74</v>
      </c>
      <c r="L85" s="290" t="s">
        <v>63</v>
      </c>
      <c r="M85" s="290"/>
      <c r="N85" s="288"/>
      <c r="O85" s="494"/>
    </row>
    <row r="86" spans="1:15" x14ac:dyDescent="0.25">
      <c r="A86" s="227">
        <v>44148</v>
      </c>
      <c r="B86" s="220" t="s">
        <v>69</v>
      </c>
      <c r="C86" s="220" t="s">
        <v>68</v>
      </c>
      <c r="D86" s="239" t="s">
        <v>95</v>
      </c>
      <c r="E86" s="211">
        <v>11000</v>
      </c>
      <c r="F86" s="211"/>
      <c r="G86" s="211">
        <f>G85-E86+F86</f>
        <v>37000</v>
      </c>
      <c r="H86" s="471" t="s">
        <v>71</v>
      </c>
      <c r="I86" s="220" t="s">
        <v>18</v>
      </c>
      <c r="J86" s="463" t="s">
        <v>342</v>
      </c>
      <c r="K86" s="220" t="s">
        <v>74</v>
      </c>
      <c r="L86" s="220" t="s">
        <v>63</v>
      </c>
      <c r="M86" s="220"/>
      <c r="N86" s="222" t="s">
        <v>343</v>
      </c>
      <c r="O86" s="494"/>
    </row>
    <row r="87" spans="1:15" x14ac:dyDescent="0.25">
      <c r="A87" s="227">
        <v>44148</v>
      </c>
      <c r="B87" s="220" t="s">
        <v>69</v>
      </c>
      <c r="C87" s="220" t="s">
        <v>68</v>
      </c>
      <c r="D87" s="239" t="s">
        <v>95</v>
      </c>
      <c r="E87" s="240">
        <v>8000</v>
      </c>
      <c r="F87" s="240"/>
      <c r="G87" s="211">
        <f t="shared" ref="G87:G148" si="4">G86-E87+F87</f>
        <v>29000</v>
      </c>
      <c r="H87" s="471" t="s">
        <v>71</v>
      </c>
      <c r="I87" s="220" t="s">
        <v>18</v>
      </c>
      <c r="J87" s="463" t="s">
        <v>342</v>
      </c>
      <c r="K87" s="220" t="s">
        <v>74</v>
      </c>
      <c r="L87" s="220" t="s">
        <v>63</v>
      </c>
      <c r="M87" s="220"/>
      <c r="N87" s="222" t="s">
        <v>344</v>
      </c>
      <c r="O87" s="494"/>
    </row>
    <row r="88" spans="1:15" ht="15" customHeight="1" x14ac:dyDescent="0.25">
      <c r="A88" s="227">
        <v>44148</v>
      </c>
      <c r="B88" s="220" t="s">
        <v>69</v>
      </c>
      <c r="C88" s="220" t="s">
        <v>68</v>
      </c>
      <c r="D88" s="239" t="s">
        <v>95</v>
      </c>
      <c r="E88" s="300">
        <v>5000</v>
      </c>
      <c r="F88" s="300"/>
      <c r="G88" s="211">
        <f t="shared" si="4"/>
        <v>24000</v>
      </c>
      <c r="H88" s="833" t="s">
        <v>71</v>
      </c>
      <c r="I88" s="312" t="s">
        <v>18</v>
      </c>
      <c r="J88" s="463" t="s">
        <v>342</v>
      </c>
      <c r="K88" s="220" t="s">
        <v>74</v>
      </c>
      <c r="L88" s="220" t="s">
        <v>63</v>
      </c>
      <c r="M88" s="220"/>
      <c r="N88" s="222" t="s">
        <v>345</v>
      </c>
      <c r="O88" s="494"/>
    </row>
    <row r="89" spans="1:15" x14ac:dyDescent="0.25">
      <c r="A89" s="227">
        <v>44148</v>
      </c>
      <c r="B89" s="220" t="s">
        <v>69</v>
      </c>
      <c r="C89" s="220" t="s">
        <v>68</v>
      </c>
      <c r="D89" s="239" t="s">
        <v>95</v>
      </c>
      <c r="E89" s="211">
        <v>10000</v>
      </c>
      <c r="F89" s="211"/>
      <c r="G89" s="211">
        <f t="shared" si="4"/>
        <v>14000</v>
      </c>
      <c r="H89" s="471" t="s">
        <v>71</v>
      </c>
      <c r="I89" s="220" t="s">
        <v>18</v>
      </c>
      <c r="J89" s="463" t="s">
        <v>342</v>
      </c>
      <c r="K89" s="220" t="s">
        <v>74</v>
      </c>
      <c r="L89" s="220" t="s">
        <v>63</v>
      </c>
      <c r="M89" s="220"/>
      <c r="N89" s="222" t="s">
        <v>141</v>
      </c>
      <c r="O89" s="494"/>
    </row>
    <row r="90" spans="1:15" x14ac:dyDescent="0.25">
      <c r="A90" s="227">
        <v>44148</v>
      </c>
      <c r="B90" s="265" t="s">
        <v>100</v>
      </c>
      <c r="C90" s="265" t="s">
        <v>100</v>
      </c>
      <c r="D90" s="359" t="s">
        <v>95</v>
      </c>
      <c r="E90" s="254">
        <v>6000</v>
      </c>
      <c r="F90" s="254"/>
      <c r="G90" s="211">
        <f t="shared" si="4"/>
        <v>8000</v>
      </c>
      <c r="H90" s="284" t="s">
        <v>71</v>
      </c>
      <c r="I90" s="220" t="s">
        <v>18</v>
      </c>
      <c r="J90" s="463" t="s">
        <v>342</v>
      </c>
      <c r="K90" s="220" t="s">
        <v>74</v>
      </c>
      <c r="L90" s="220" t="s">
        <v>63</v>
      </c>
      <c r="M90" s="220"/>
      <c r="N90" s="222"/>
      <c r="O90" s="494"/>
    </row>
    <row r="91" spans="1:15" x14ac:dyDescent="0.25">
      <c r="A91" s="227">
        <v>44148</v>
      </c>
      <c r="B91" s="265" t="s">
        <v>100</v>
      </c>
      <c r="C91" s="265" t="s">
        <v>100</v>
      </c>
      <c r="D91" s="359" t="s">
        <v>95</v>
      </c>
      <c r="E91" s="211">
        <v>4000</v>
      </c>
      <c r="F91" s="211"/>
      <c r="G91" s="211">
        <f t="shared" si="4"/>
        <v>4000</v>
      </c>
      <c r="H91" s="471" t="s">
        <v>71</v>
      </c>
      <c r="I91" s="220" t="s">
        <v>18</v>
      </c>
      <c r="J91" s="463" t="s">
        <v>342</v>
      </c>
      <c r="K91" s="220" t="s">
        <v>74</v>
      </c>
      <c r="L91" s="220" t="s">
        <v>63</v>
      </c>
      <c r="M91" s="220"/>
      <c r="N91" s="222"/>
      <c r="O91" s="494"/>
    </row>
    <row r="92" spans="1:15" x14ac:dyDescent="0.25">
      <c r="A92" s="338">
        <v>44151</v>
      </c>
      <c r="B92" s="220" t="s">
        <v>73</v>
      </c>
      <c r="C92" s="220" t="s">
        <v>51</v>
      </c>
      <c r="D92" s="239" t="s">
        <v>95</v>
      </c>
      <c r="E92" s="231"/>
      <c r="F92" s="300">
        <v>-4000</v>
      </c>
      <c r="G92" s="211">
        <f t="shared" si="4"/>
        <v>0</v>
      </c>
      <c r="H92" s="497" t="s">
        <v>71</v>
      </c>
      <c r="I92" s="220" t="s">
        <v>18</v>
      </c>
      <c r="J92" s="463" t="s">
        <v>342</v>
      </c>
      <c r="K92" s="220" t="s">
        <v>74</v>
      </c>
      <c r="L92" s="220" t="s">
        <v>63</v>
      </c>
      <c r="M92" s="312"/>
      <c r="N92" s="222"/>
      <c r="O92" s="494"/>
    </row>
    <row r="93" spans="1:15" ht="15.75" customHeight="1" x14ac:dyDescent="0.25">
      <c r="A93" s="826">
        <v>44151</v>
      </c>
      <c r="B93" s="288" t="s">
        <v>232</v>
      </c>
      <c r="C93" s="288" t="s">
        <v>51</v>
      </c>
      <c r="D93" s="288" t="s">
        <v>95</v>
      </c>
      <c r="E93" s="293"/>
      <c r="F93" s="293">
        <v>48000</v>
      </c>
      <c r="G93" s="293">
        <f t="shared" si="4"/>
        <v>48000</v>
      </c>
      <c r="H93" s="455" t="s">
        <v>71</v>
      </c>
      <c r="I93" s="290" t="s">
        <v>18</v>
      </c>
      <c r="J93" s="457" t="s">
        <v>351</v>
      </c>
      <c r="K93" s="290" t="s">
        <v>74</v>
      </c>
      <c r="L93" s="290" t="s">
        <v>63</v>
      </c>
      <c r="M93" s="290"/>
      <c r="N93" s="447"/>
      <c r="O93" s="494"/>
    </row>
    <row r="94" spans="1:15" x14ac:dyDescent="0.25">
      <c r="A94" s="338">
        <v>44151</v>
      </c>
      <c r="B94" s="220" t="s">
        <v>69</v>
      </c>
      <c r="C94" s="220" t="s">
        <v>68</v>
      </c>
      <c r="D94" s="239" t="s">
        <v>95</v>
      </c>
      <c r="E94" s="240">
        <v>8000</v>
      </c>
      <c r="F94" s="240"/>
      <c r="G94" s="211">
        <f t="shared" si="4"/>
        <v>40000</v>
      </c>
      <c r="H94" s="471" t="s">
        <v>71</v>
      </c>
      <c r="I94" s="220" t="s">
        <v>18</v>
      </c>
      <c r="J94" s="463" t="s">
        <v>351</v>
      </c>
      <c r="K94" s="220" t="s">
        <v>74</v>
      </c>
      <c r="L94" s="220" t="s">
        <v>63</v>
      </c>
      <c r="M94" s="220"/>
      <c r="N94" s="222" t="s">
        <v>225</v>
      </c>
      <c r="O94" s="494"/>
    </row>
    <row r="95" spans="1:15" x14ac:dyDescent="0.25">
      <c r="A95" s="338">
        <v>44151</v>
      </c>
      <c r="B95" s="220" t="s">
        <v>69</v>
      </c>
      <c r="C95" s="220" t="s">
        <v>68</v>
      </c>
      <c r="D95" s="239" t="s">
        <v>95</v>
      </c>
      <c r="E95" s="234">
        <v>5000</v>
      </c>
      <c r="F95" s="234"/>
      <c r="G95" s="211">
        <f t="shared" si="4"/>
        <v>35000</v>
      </c>
      <c r="H95" s="471" t="s">
        <v>71</v>
      </c>
      <c r="I95" s="220" t="s">
        <v>18</v>
      </c>
      <c r="J95" s="463" t="s">
        <v>351</v>
      </c>
      <c r="K95" s="220" t="s">
        <v>74</v>
      </c>
      <c r="L95" s="220" t="s">
        <v>63</v>
      </c>
      <c r="M95" s="220"/>
      <c r="N95" s="222" t="s">
        <v>352</v>
      </c>
      <c r="O95" s="494"/>
    </row>
    <row r="96" spans="1:15" x14ac:dyDescent="0.25">
      <c r="A96" s="338">
        <v>44151</v>
      </c>
      <c r="B96" s="220" t="s">
        <v>69</v>
      </c>
      <c r="C96" s="220" t="s">
        <v>68</v>
      </c>
      <c r="D96" s="239" t="s">
        <v>95</v>
      </c>
      <c r="E96" s="246">
        <v>12000</v>
      </c>
      <c r="F96" s="211"/>
      <c r="G96" s="211">
        <f t="shared" si="4"/>
        <v>23000</v>
      </c>
      <c r="H96" s="471" t="s">
        <v>71</v>
      </c>
      <c r="I96" s="220" t="s">
        <v>18</v>
      </c>
      <c r="J96" s="463" t="s">
        <v>351</v>
      </c>
      <c r="K96" s="220" t="s">
        <v>74</v>
      </c>
      <c r="L96" s="220" t="s">
        <v>63</v>
      </c>
      <c r="M96" s="220"/>
      <c r="N96" s="222" t="s">
        <v>353</v>
      </c>
      <c r="O96" s="494"/>
    </row>
    <row r="97" spans="1:15" ht="15.75" x14ac:dyDescent="0.25">
      <c r="A97" s="338">
        <v>44151</v>
      </c>
      <c r="B97" s="220" t="s">
        <v>69</v>
      </c>
      <c r="C97" s="220" t="s">
        <v>68</v>
      </c>
      <c r="D97" s="239" t="s">
        <v>95</v>
      </c>
      <c r="E97" s="499">
        <v>9000</v>
      </c>
      <c r="F97" s="788"/>
      <c r="G97" s="211">
        <f t="shared" si="4"/>
        <v>14000</v>
      </c>
      <c r="H97" s="471" t="s">
        <v>71</v>
      </c>
      <c r="I97" s="220" t="s">
        <v>18</v>
      </c>
      <c r="J97" s="463" t="s">
        <v>351</v>
      </c>
      <c r="K97" s="220" t="s">
        <v>74</v>
      </c>
      <c r="L97" s="220" t="s">
        <v>63</v>
      </c>
      <c r="M97" s="792"/>
      <c r="N97" s="793" t="s">
        <v>354</v>
      </c>
      <c r="O97" s="494"/>
    </row>
    <row r="98" spans="1:15" x14ac:dyDescent="0.25">
      <c r="A98" s="338">
        <v>44151</v>
      </c>
      <c r="B98" s="265" t="s">
        <v>100</v>
      </c>
      <c r="C98" s="265" t="s">
        <v>100</v>
      </c>
      <c r="D98" s="265" t="s">
        <v>95</v>
      </c>
      <c r="E98" s="211">
        <v>6000</v>
      </c>
      <c r="F98" s="240"/>
      <c r="G98" s="211">
        <f t="shared" si="4"/>
        <v>8000</v>
      </c>
      <c r="H98" s="471" t="s">
        <v>71</v>
      </c>
      <c r="I98" s="220" t="s">
        <v>18</v>
      </c>
      <c r="J98" s="463" t="s">
        <v>351</v>
      </c>
      <c r="K98" s="220" t="s">
        <v>74</v>
      </c>
      <c r="L98" s="220" t="s">
        <v>63</v>
      </c>
      <c r="M98" s="220"/>
      <c r="N98" s="222"/>
      <c r="O98" s="494"/>
    </row>
    <row r="99" spans="1:15" x14ac:dyDescent="0.25">
      <c r="A99" s="338">
        <v>44151</v>
      </c>
      <c r="B99" s="265" t="s">
        <v>100</v>
      </c>
      <c r="C99" s="265" t="s">
        <v>100</v>
      </c>
      <c r="D99" s="265" t="s">
        <v>95</v>
      </c>
      <c r="E99" s="211">
        <v>3000</v>
      </c>
      <c r="F99" s="211"/>
      <c r="G99" s="211">
        <f t="shared" si="4"/>
        <v>5000</v>
      </c>
      <c r="H99" s="471" t="s">
        <v>71</v>
      </c>
      <c r="I99" s="220" t="s">
        <v>18</v>
      </c>
      <c r="J99" s="463" t="s">
        <v>351</v>
      </c>
      <c r="K99" s="220" t="s">
        <v>74</v>
      </c>
      <c r="L99" s="220" t="s">
        <v>63</v>
      </c>
      <c r="M99" s="220"/>
      <c r="N99" s="222"/>
      <c r="O99" s="494"/>
    </row>
    <row r="100" spans="1:15" ht="15" customHeight="1" x14ac:dyDescent="0.25">
      <c r="A100" s="338">
        <v>44152</v>
      </c>
      <c r="B100" s="265" t="s">
        <v>73</v>
      </c>
      <c r="C100" s="265" t="s">
        <v>51</v>
      </c>
      <c r="D100" s="265" t="s">
        <v>95</v>
      </c>
      <c r="E100" s="211"/>
      <c r="F100" s="211">
        <v>-5000</v>
      </c>
      <c r="G100" s="211">
        <f t="shared" si="4"/>
        <v>0</v>
      </c>
      <c r="H100" s="471" t="s">
        <v>71</v>
      </c>
      <c r="I100" s="220" t="s">
        <v>18</v>
      </c>
      <c r="J100" s="463" t="s">
        <v>351</v>
      </c>
      <c r="K100" s="220" t="s">
        <v>74</v>
      </c>
      <c r="L100" s="220" t="s">
        <v>63</v>
      </c>
      <c r="M100" s="220"/>
      <c r="N100" s="222"/>
      <c r="O100" s="494"/>
    </row>
    <row r="101" spans="1:15" x14ac:dyDescent="0.25">
      <c r="A101" s="287">
        <v>44152</v>
      </c>
      <c r="B101" s="288" t="s">
        <v>232</v>
      </c>
      <c r="C101" s="288" t="s">
        <v>51</v>
      </c>
      <c r="D101" s="288" t="s">
        <v>95</v>
      </c>
      <c r="E101" s="504"/>
      <c r="F101" s="293">
        <v>50000</v>
      </c>
      <c r="G101" s="293">
        <f t="shared" si="4"/>
        <v>50000</v>
      </c>
      <c r="H101" s="834" t="s">
        <v>71</v>
      </c>
      <c r="I101" s="466" t="s">
        <v>18</v>
      </c>
      <c r="J101" s="457" t="s">
        <v>360</v>
      </c>
      <c r="K101" s="290" t="s">
        <v>74</v>
      </c>
      <c r="L101" s="290" t="s">
        <v>63</v>
      </c>
      <c r="M101" s="290"/>
      <c r="N101" s="288"/>
      <c r="O101" s="494"/>
    </row>
    <row r="102" spans="1:15" ht="17.25" customHeight="1" x14ac:dyDescent="0.25">
      <c r="A102" s="338">
        <v>44152</v>
      </c>
      <c r="B102" s="220" t="s">
        <v>69</v>
      </c>
      <c r="C102" s="220" t="s">
        <v>68</v>
      </c>
      <c r="D102" s="239" t="s">
        <v>95</v>
      </c>
      <c r="E102" s="211">
        <v>8000</v>
      </c>
      <c r="F102" s="211"/>
      <c r="G102" s="211">
        <f t="shared" si="4"/>
        <v>42000</v>
      </c>
      <c r="H102" s="497" t="s">
        <v>71</v>
      </c>
      <c r="I102" s="312" t="s">
        <v>18</v>
      </c>
      <c r="J102" s="463" t="s">
        <v>360</v>
      </c>
      <c r="K102" s="220" t="s">
        <v>74</v>
      </c>
      <c r="L102" s="220" t="s">
        <v>63</v>
      </c>
      <c r="M102" s="220"/>
      <c r="N102" s="222" t="s">
        <v>361</v>
      </c>
      <c r="O102" s="494"/>
    </row>
    <row r="103" spans="1:15" x14ac:dyDescent="0.25">
      <c r="A103" s="338">
        <v>44152</v>
      </c>
      <c r="B103" s="220" t="s">
        <v>69</v>
      </c>
      <c r="C103" s="220" t="s">
        <v>68</v>
      </c>
      <c r="D103" s="239" t="s">
        <v>95</v>
      </c>
      <c r="E103" s="789">
        <v>11000</v>
      </c>
      <c r="F103" s="789"/>
      <c r="G103" s="211">
        <f t="shared" si="4"/>
        <v>31000</v>
      </c>
      <c r="H103" s="497" t="s">
        <v>71</v>
      </c>
      <c r="I103" s="312" t="s">
        <v>18</v>
      </c>
      <c r="J103" s="463" t="s">
        <v>360</v>
      </c>
      <c r="K103" s="220" t="s">
        <v>74</v>
      </c>
      <c r="L103" s="220" t="s">
        <v>63</v>
      </c>
      <c r="M103" s="220"/>
      <c r="N103" s="222" t="s">
        <v>362</v>
      </c>
      <c r="O103" s="494"/>
    </row>
    <row r="104" spans="1:15" x14ac:dyDescent="0.25">
      <c r="A104" s="338">
        <v>44152</v>
      </c>
      <c r="B104" s="220" t="s">
        <v>69</v>
      </c>
      <c r="C104" s="220" t="s">
        <v>68</v>
      </c>
      <c r="D104" s="239" t="s">
        <v>95</v>
      </c>
      <c r="E104" s="246">
        <v>8000</v>
      </c>
      <c r="F104" s="211"/>
      <c r="G104" s="211">
        <f t="shared" si="4"/>
        <v>23000</v>
      </c>
      <c r="H104" s="497" t="s">
        <v>71</v>
      </c>
      <c r="I104" s="312" t="s">
        <v>18</v>
      </c>
      <c r="J104" s="463" t="s">
        <v>360</v>
      </c>
      <c r="K104" s="220" t="s">
        <v>74</v>
      </c>
      <c r="L104" s="220" t="s">
        <v>63</v>
      </c>
      <c r="M104" s="220"/>
      <c r="N104" s="222" t="s">
        <v>363</v>
      </c>
      <c r="O104" s="494"/>
    </row>
    <row r="105" spans="1:15" x14ac:dyDescent="0.25">
      <c r="A105" s="338">
        <v>44152</v>
      </c>
      <c r="B105" s="220" t="s">
        <v>69</v>
      </c>
      <c r="C105" s="220" t="s">
        <v>68</v>
      </c>
      <c r="D105" s="239" t="s">
        <v>95</v>
      </c>
      <c r="E105" s="499">
        <v>12000</v>
      </c>
      <c r="F105" s="232"/>
      <c r="G105" s="211">
        <f t="shared" si="4"/>
        <v>11000</v>
      </c>
      <c r="H105" s="497" t="s">
        <v>71</v>
      </c>
      <c r="I105" s="312" t="s">
        <v>18</v>
      </c>
      <c r="J105" s="463" t="s">
        <v>360</v>
      </c>
      <c r="K105" s="220" t="s">
        <v>74</v>
      </c>
      <c r="L105" s="220" t="s">
        <v>63</v>
      </c>
      <c r="M105" s="312"/>
      <c r="N105" s="265" t="s">
        <v>364</v>
      </c>
      <c r="O105" s="494"/>
    </row>
    <row r="106" spans="1:15" ht="14.25" customHeight="1" x14ac:dyDescent="0.25">
      <c r="A106" s="338">
        <v>44152</v>
      </c>
      <c r="B106" s="222" t="s">
        <v>100</v>
      </c>
      <c r="C106" s="222" t="s">
        <v>100</v>
      </c>
      <c r="D106" s="222" t="s">
        <v>95</v>
      </c>
      <c r="E106" s="499">
        <v>5000</v>
      </c>
      <c r="F106" s="232"/>
      <c r="G106" s="211">
        <f t="shared" si="4"/>
        <v>6000</v>
      </c>
      <c r="H106" s="497" t="s">
        <v>71</v>
      </c>
      <c r="I106" s="312" t="s">
        <v>18</v>
      </c>
      <c r="J106" s="463" t="s">
        <v>360</v>
      </c>
      <c r="K106" s="220" t="s">
        <v>74</v>
      </c>
      <c r="L106" s="220" t="s">
        <v>63</v>
      </c>
      <c r="M106" s="312"/>
      <c r="N106" s="265"/>
      <c r="O106" s="494"/>
    </row>
    <row r="107" spans="1:15" x14ac:dyDescent="0.25">
      <c r="A107" s="338">
        <v>44152</v>
      </c>
      <c r="B107" s="222" t="s">
        <v>100</v>
      </c>
      <c r="C107" s="222" t="s">
        <v>100</v>
      </c>
      <c r="D107" s="222" t="s">
        <v>95</v>
      </c>
      <c r="E107" s="211">
        <v>3000</v>
      </c>
      <c r="F107" s="211"/>
      <c r="G107" s="211">
        <f t="shared" si="4"/>
        <v>3000</v>
      </c>
      <c r="H107" s="497" t="s">
        <v>71</v>
      </c>
      <c r="I107" s="312" t="s">
        <v>18</v>
      </c>
      <c r="J107" s="463" t="s">
        <v>360</v>
      </c>
      <c r="K107" s="220" t="s">
        <v>74</v>
      </c>
      <c r="L107" s="220" t="s">
        <v>63</v>
      </c>
      <c r="M107" s="220"/>
      <c r="N107" s="222"/>
      <c r="O107" s="494"/>
    </row>
    <row r="108" spans="1:15" x14ac:dyDescent="0.25">
      <c r="A108" s="338">
        <v>44152</v>
      </c>
      <c r="B108" s="222" t="s">
        <v>100</v>
      </c>
      <c r="C108" s="222" t="s">
        <v>100</v>
      </c>
      <c r="D108" s="222" t="s">
        <v>95</v>
      </c>
      <c r="E108" s="211">
        <v>2000</v>
      </c>
      <c r="F108" s="211"/>
      <c r="G108" s="211">
        <f t="shared" si="4"/>
        <v>1000</v>
      </c>
      <c r="H108" s="497" t="s">
        <v>71</v>
      </c>
      <c r="I108" s="312" t="s">
        <v>18</v>
      </c>
      <c r="J108" s="463" t="s">
        <v>360</v>
      </c>
      <c r="K108" s="220" t="s">
        <v>74</v>
      </c>
      <c r="L108" s="220" t="s">
        <v>63</v>
      </c>
      <c r="M108" s="220"/>
      <c r="N108" s="222"/>
      <c r="O108" s="494"/>
    </row>
    <row r="109" spans="1:15" x14ac:dyDescent="0.25">
      <c r="A109" s="227">
        <v>44153</v>
      </c>
      <c r="B109" s="220" t="s">
        <v>73</v>
      </c>
      <c r="C109" s="220" t="s">
        <v>51</v>
      </c>
      <c r="D109" s="220" t="s">
        <v>95</v>
      </c>
      <c r="E109" s="279"/>
      <c r="F109" s="211"/>
      <c r="G109" s="211">
        <f t="shared" si="4"/>
        <v>1000</v>
      </c>
      <c r="H109" s="497" t="s">
        <v>71</v>
      </c>
      <c r="I109" s="312" t="s">
        <v>18</v>
      </c>
      <c r="J109" s="463" t="s">
        <v>360</v>
      </c>
      <c r="K109" s="220" t="s">
        <v>74</v>
      </c>
      <c r="L109" s="220" t="s">
        <v>63</v>
      </c>
      <c r="M109" s="220"/>
      <c r="N109" s="222"/>
      <c r="O109" s="494"/>
    </row>
    <row r="110" spans="1:15" x14ac:dyDescent="0.25">
      <c r="A110" s="287">
        <v>44153</v>
      </c>
      <c r="B110" s="288" t="s">
        <v>232</v>
      </c>
      <c r="C110" s="288" t="s">
        <v>51</v>
      </c>
      <c r="D110" s="288" t="s">
        <v>95</v>
      </c>
      <c r="E110" s="293"/>
      <c r="F110" s="293">
        <v>52000</v>
      </c>
      <c r="G110" s="293">
        <f t="shared" si="4"/>
        <v>53000</v>
      </c>
      <c r="H110" s="455" t="s">
        <v>71</v>
      </c>
      <c r="I110" s="290" t="s">
        <v>18</v>
      </c>
      <c r="J110" s="457" t="s">
        <v>384</v>
      </c>
      <c r="K110" s="290" t="s">
        <v>74</v>
      </c>
      <c r="L110" s="290" t="s">
        <v>63</v>
      </c>
      <c r="M110" s="290"/>
      <c r="N110" s="288"/>
      <c r="O110" s="494"/>
    </row>
    <row r="111" spans="1:15" x14ac:dyDescent="0.25">
      <c r="A111" s="227">
        <v>44153</v>
      </c>
      <c r="B111" s="220" t="s">
        <v>69</v>
      </c>
      <c r="C111" s="220" t="s">
        <v>68</v>
      </c>
      <c r="D111" s="220" t="s">
        <v>95</v>
      </c>
      <c r="E111" s="211">
        <v>8000</v>
      </c>
      <c r="F111" s="211"/>
      <c r="G111" s="211">
        <f t="shared" si="4"/>
        <v>45000</v>
      </c>
      <c r="H111" s="471" t="s">
        <v>71</v>
      </c>
      <c r="I111" s="220" t="s">
        <v>18</v>
      </c>
      <c r="J111" s="463" t="s">
        <v>384</v>
      </c>
      <c r="K111" s="220" t="s">
        <v>74</v>
      </c>
      <c r="L111" s="220" t="s">
        <v>63</v>
      </c>
      <c r="M111" s="220"/>
      <c r="N111" s="222" t="s">
        <v>381</v>
      </c>
      <c r="O111" s="494"/>
    </row>
    <row r="112" spans="1:15" x14ac:dyDescent="0.25">
      <c r="A112" s="227">
        <v>44153</v>
      </c>
      <c r="B112" s="220" t="s">
        <v>69</v>
      </c>
      <c r="C112" s="220" t="s">
        <v>68</v>
      </c>
      <c r="D112" s="220" t="s">
        <v>95</v>
      </c>
      <c r="E112" s="279">
        <v>13000</v>
      </c>
      <c r="F112" s="211"/>
      <c r="G112" s="211">
        <f t="shared" si="4"/>
        <v>32000</v>
      </c>
      <c r="H112" s="471" t="s">
        <v>71</v>
      </c>
      <c r="I112" s="220" t="s">
        <v>18</v>
      </c>
      <c r="J112" s="463" t="s">
        <v>384</v>
      </c>
      <c r="K112" s="220" t="s">
        <v>74</v>
      </c>
      <c r="L112" s="220" t="s">
        <v>63</v>
      </c>
      <c r="M112" s="220"/>
      <c r="N112" s="222" t="s">
        <v>382</v>
      </c>
      <c r="O112" s="494"/>
    </row>
    <row r="113" spans="1:15" x14ac:dyDescent="0.25">
      <c r="A113" s="227">
        <v>44153</v>
      </c>
      <c r="B113" s="220" t="s">
        <v>69</v>
      </c>
      <c r="C113" s="220" t="s">
        <v>68</v>
      </c>
      <c r="D113" s="220" t="s">
        <v>95</v>
      </c>
      <c r="E113" s="246">
        <v>14000</v>
      </c>
      <c r="F113" s="234"/>
      <c r="G113" s="211">
        <f t="shared" si="4"/>
        <v>18000</v>
      </c>
      <c r="H113" s="471" t="s">
        <v>71</v>
      </c>
      <c r="I113" s="220" t="s">
        <v>18</v>
      </c>
      <c r="J113" s="463" t="s">
        <v>384</v>
      </c>
      <c r="K113" s="220" t="s">
        <v>74</v>
      </c>
      <c r="L113" s="220" t="s">
        <v>63</v>
      </c>
      <c r="M113" s="220"/>
      <c r="N113" s="222" t="s">
        <v>383</v>
      </c>
      <c r="O113" s="494"/>
    </row>
    <row r="114" spans="1:15" x14ac:dyDescent="0.25">
      <c r="A114" s="227">
        <v>44153</v>
      </c>
      <c r="B114" s="220" t="s">
        <v>100</v>
      </c>
      <c r="C114" s="220" t="s">
        <v>100</v>
      </c>
      <c r="D114" s="220" t="s">
        <v>95</v>
      </c>
      <c r="E114" s="211">
        <v>7000</v>
      </c>
      <c r="F114" s="234"/>
      <c r="G114" s="211">
        <f t="shared" si="4"/>
        <v>11000</v>
      </c>
      <c r="H114" s="471" t="s">
        <v>71</v>
      </c>
      <c r="I114" s="220" t="s">
        <v>18</v>
      </c>
      <c r="J114" s="463" t="s">
        <v>384</v>
      </c>
      <c r="K114" s="220" t="s">
        <v>74</v>
      </c>
      <c r="L114" s="220" t="s">
        <v>63</v>
      </c>
      <c r="M114" s="220"/>
      <c r="N114" s="222"/>
      <c r="O114" s="494"/>
    </row>
    <row r="115" spans="1:15" x14ac:dyDescent="0.25">
      <c r="A115" s="227">
        <v>44153</v>
      </c>
      <c r="B115" s="220" t="s">
        <v>100</v>
      </c>
      <c r="C115" s="220" t="s">
        <v>100</v>
      </c>
      <c r="D115" s="220" t="s">
        <v>95</v>
      </c>
      <c r="E115" s="231">
        <v>3000</v>
      </c>
      <c r="F115" s="234"/>
      <c r="G115" s="211">
        <f t="shared" si="4"/>
        <v>8000</v>
      </c>
      <c r="H115" s="471" t="s">
        <v>71</v>
      </c>
      <c r="I115" s="220" t="s">
        <v>18</v>
      </c>
      <c r="J115" s="463" t="s">
        <v>384</v>
      </c>
      <c r="K115" s="220" t="s">
        <v>74</v>
      </c>
      <c r="L115" s="220" t="s">
        <v>63</v>
      </c>
      <c r="M115" s="220"/>
      <c r="N115" s="222"/>
      <c r="O115" s="494"/>
    </row>
    <row r="116" spans="1:15" x14ac:dyDescent="0.25">
      <c r="A116" s="227">
        <v>44154</v>
      </c>
      <c r="B116" s="220" t="s">
        <v>73</v>
      </c>
      <c r="C116" s="220" t="s">
        <v>51</v>
      </c>
      <c r="D116" s="220" t="s">
        <v>95</v>
      </c>
      <c r="E116" s="246"/>
      <c r="F116" s="234">
        <v>-7000</v>
      </c>
      <c r="G116" s="211">
        <f t="shared" si="4"/>
        <v>1000</v>
      </c>
      <c r="H116" s="471" t="s">
        <v>71</v>
      </c>
      <c r="I116" s="220" t="s">
        <v>18</v>
      </c>
      <c r="J116" s="463" t="s">
        <v>384</v>
      </c>
      <c r="K116" s="220" t="s">
        <v>74</v>
      </c>
      <c r="L116" s="220" t="s">
        <v>63</v>
      </c>
      <c r="M116" s="220"/>
      <c r="N116" s="222"/>
      <c r="O116" s="494"/>
    </row>
    <row r="117" spans="1:15" x14ac:dyDescent="0.25">
      <c r="A117" s="470">
        <v>44154</v>
      </c>
      <c r="B117" s="288" t="s">
        <v>232</v>
      </c>
      <c r="C117" s="288" t="s">
        <v>51</v>
      </c>
      <c r="D117" s="288" t="s">
        <v>95</v>
      </c>
      <c r="E117" s="293"/>
      <c r="F117" s="289">
        <v>55000</v>
      </c>
      <c r="G117" s="293">
        <f t="shared" si="4"/>
        <v>56000</v>
      </c>
      <c r="H117" s="455" t="s">
        <v>71</v>
      </c>
      <c r="I117" s="290" t="s">
        <v>18</v>
      </c>
      <c r="J117" s="457" t="s">
        <v>389</v>
      </c>
      <c r="K117" s="290" t="s">
        <v>74</v>
      </c>
      <c r="L117" s="290"/>
      <c r="M117" s="290"/>
      <c r="N117" s="288"/>
      <c r="O117" s="494"/>
    </row>
    <row r="118" spans="1:15" x14ac:dyDescent="0.25">
      <c r="A118" s="221">
        <v>44154</v>
      </c>
      <c r="B118" s="220" t="s">
        <v>69</v>
      </c>
      <c r="C118" s="220" t="s">
        <v>68</v>
      </c>
      <c r="D118" s="239" t="s">
        <v>95</v>
      </c>
      <c r="E118" s="211">
        <v>9000</v>
      </c>
      <c r="F118" s="234"/>
      <c r="G118" s="211">
        <f t="shared" si="4"/>
        <v>47000</v>
      </c>
      <c r="H118" s="471" t="s">
        <v>71</v>
      </c>
      <c r="I118" s="220" t="s">
        <v>18</v>
      </c>
      <c r="J118" s="463" t="s">
        <v>389</v>
      </c>
      <c r="K118" s="220" t="s">
        <v>74</v>
      </c>
      <c r="L118" s="220" t="s">
        <v>63</v>
      </c>
      <c r="M118" s="220"/>
      <c r="N118" s="222" t="s">
        <v>390</v>
      </c>
      <c r="O118" s="494"/>
    </row>
    <row r="119" spans="1:15" x14ac:dyDescent="0.25">
      <c r="A119" s="221">
        <v>44154</v>
      </c>
      <c r="B119" s="220" t="s">
        <v>69</v>
      </c>
      <c r="C119" s="220" t="s">
        <v>68</v>
      </c>
      <c r="D119" s="239" t="s">
        <v>95</v>
      </c>
      <c r="E119" s="211">
        <v>14000</v>
      </c>
      <c r="F119" s="234"/>
      <c r="G119" s="211">
        <f t="shared" si="4"/>
        <v>33000</v>
      </c>
      <c r="H119" s="471" t="s">
        <v>71</v>
      </c>
      <c r="I119" s="220" t="s">
        <v>18</v>
      </c>
      <c r="J119" s="463" t="s">
        <v>389</v>
      </c>
      <c r="K119" s="220" t="s">
        <v>74</v>
      </c>
      <c r="L119" s="220" t="s">
        <v>63</v>
      </c>
      <c r="M119" s="220"/>
      <c r="N119" s="222" t="s">
        <v>391</v>
      </c>
      <c r="O119" s="494"/>
    </row>
    <row r="120" spans="1:15" x14ac:dyDescent="0.25">
      <c r="A120" s="221">
        <v>44154</v>
      </c>
      <c r="B120" s="220" t="s">
        <v>69</v>
      </c>
      <c r="C120" s="220" t="s">
        <v>68</v>
      </c>
      <c r="D120" s="239" t="s">
        <v>95</v>
      </c>
      <c r="E120" s="211">
        <v>7000</v>
      </c>
      <c r="F120" s="211"/>
      <c r="G120" s="211">
        <f t="shared" si="4"/>
        <v>26000</v>
      </c>
      <c r="H120" s="471" t="s">
        <v>71</v>
      </c>
      <c r="I120" s="220" t="s">
        <v>18</v>
      </c>
      <c r="J120" s="463" t="s">
        <v>389</v>
      </c>
      <c r="K120" s="220" t="s">
        <v>74</v>
      </c>
      <c r="L120" s="220" t="s">
        <v>63</v>
      </c>
      <c r="M120" s="220"/>
      <c r="N120" s="222" t="s">
        <v>392</v>
      </c>
      <c r="O120" s="494"/>
    </row>
    <row r="121" spans="1:15" x14ac:dyDescent="0.25">
      <c r="A121" s="221">
        <v>44154</v>
      </c>
      <c r="B121" s="220" t="s">
        <v>100</v>
      </c>
      <c r="C121" s="220" t="s">
        <v>100</v>
      </c>
      <c r="D121" s="239" t="s">
        <v>95</v>
      </c>
      <c r="E121" s="246">
        <v>6000</v>
      </c>
      <c r="F121" s="211"/>
      <c r="G121" s="211">
        <f t="shared" si="4"/>
        <v>20000</v>
      </c>
      <c r="H121" s="471" t="s">
        <v>71</v>
      </c>
      <c r="I121" s="220" t="s">
        <v>18</v>
      </c>
      <c r="J121" s="463" t="s">
        <v>389</v>
      </c>
      <c r="K121" s="220" t="s">
        <v>74</v>
      </c>
      <c r="L121" s="220" t="s">
        <v>63</v>
      </c>
      <c r="M121" s="220"/>
      <c r="N121" s="222"/>
      <c r="O121" s="494"/>
    </row>
    <row r="122" spans="1:15" x14ac:dyDescent="0.25">
      <c r="A122" s="221">
        <v>44154</v>
      </c>
      <c r="B122" s="220" t="s">
        <v>100</v>
      </c>
      <c r="C122" s="220" t="s">
        <v>100</v>
      </c>
      <c r="D122" s="239" t="s">
        <v>95</v>
      </c>
      <c r="E122" s="569">
        <v>2000</v>
      </c>
      <c r="F122" s="234"/>
      <c r="G122" s="211">
        <f t="shared" si="4"/>
        <v>18000</v>
      </c>
      <c r="H122" s="471" t="s">
        <v>71</v>
      </c>
      <c r="I122" s="220" t="s">
        <v>18</v>
      </c>
      <c r="J122" s="463" t="s">
        <v>389</v>
      </c>
      <c r="K122" s="220" t="s">
        <v>74</v>
      </c>
      <c r="L122" s="220" t="s">
        <v>63</v>
      </c>
      <c r="M122" s="220"/>
      <c r="N122" s="222"/>
      <c r="O122" s="494"/>
    </row>
    <row r="123" spans="1:15" x14ac:dyDescent="0.25">
      <c r="A123" s="470">
        <v>44158</v>
      </c>
      <c r="B123" s="290" t="s">
        <v>232</v>
      </c>
      <c r="C123" s="290" t="s">
        <v>51</v>
      </c>
      <c r="D123" s="836" t="s">
        <v>95</v>
      </c>
      <c r="E123" s="293"/>
      <c r="F123" s="293">
        <v>51000</v>
      </c>
      <c r="G123" s="293">
        <f t="shared" si="4"/>
        <v>69000</v>
      </c>
      <c r="H123" s="450" t="s">
        <v>71</v>
      </c>
      <c r="I123" s="290" t="s">
        <v>18</v>
      </c>
      <c r="J123" s="457" t="s">
        <v>397</v>
      </c>
      <c r="K123" s="290" t="s">
        <v>74</v>
      </c>
      <c r="L123" s="290" t="s">
        <v>63</v>
      </c>
      <c r="M123" s="290"/>
      <c r="N123" s="288"/>
      <c r="O123" s="494"/>
    </row>
    <row r="124" spans="1:15" x14ac:dyDescent="0.25">
      <c r="A124" s="227">
        <v>44158</v>
      </c>
      <c r="B124" s="220" t="s">
        <v>69</v>
      </c>
      <c r="C124" s="220" t="s">
        <v>68</v>
      </c>
      <c r="D124" s="239" t="s">
        <v>95</v>
      </c>
      <c r="E124" s="240">
        <v>7000</v>
      </c>
      <c r="F124" s="240"/>
      <c r="G124" s="211">
        <f t="shared" si="4"/>
        <v>62000</v>
      </c>
      <c r="H124" s="275" t="s">
        <v>71</v>
      </c>
      <c r="I124" s="220" t="s">
        <v>18</v>
      </c>
      <c r="J124" s="463" t="s">
        <v>397</v>
      </c>
      <c r="K124" s="220" t="s">
        <v>74</v>
      </c>
      <c r="L124" s="220" t="s">
        <v>63</v>
      </c>
      <c r="M124" s="220"/>
      <c r="N124" s="222" t="s">
        <v>398</v>
      </c>
      <c r="O124" s="494"/>
    </row>
    <row r="125" spans="1:15" x14ac:dyDescent="0.25">
      <c r="A125" s="227">
        <v>44158</v>
      </c>
      <c r="B125" s="220" t="s">
        <v>69</v>
      </c>
      <c r="C125" s="220" t="s">
        <v>68</v>
      </c>
      <c r="D125" s="239" t="s">
        <v>95</v>
      </c>
      <c r="E125" s="234">
        <v>8000</v>
      </c>
      <c r="F125" s="234"/>
      <c r="G125" s="211">
        <f t="shared" si="4"/>
        <v>54000</v>
      </c>
      <c r="H125" s="275" t="s">
        <v>71</v>
      </c>
      <c r="I125" s="220" t="s">
        <v>18</v>
      </c>
      <c r="J125" s="463" t="s">
        <v>397</v>
      </c>
      <c r="K125" s="220" t="s">
        <v>74</v>
      </c>
      <c r="L125" s="220" t="s">
        <v>63</v>
      </c>
      <c r="M125" s="220"/>
      <c r="N125" s="222" t="s">
        <v>399</v>
      </c>
      <c r="O125" s="494"/>
    </row>
    <row r="126" spans="1:15" x14ac:dyDescent="0.25">
      <c r="A126" s="227">
        <v>44158</v>
      </c>
      <c r="B126" s="220" t="s">
        <v>69</v>
      </c>
      <c r="C126" s="220" t="s">
        <v>68</v>
      </c>
      <c r="D126" s="239" t="s">
        <v>95</v>
      </c>
      <c r="E126" s="232">
        <v>12000</v>
      </c>
      <c r="F126" s="232"/>
      <c r="G126" s="211">
        <f t="shared" si="4"/>
        <v>42000</v>
      </c>
      <c r="H126" s="275" t="s">
        <v>71</v>
      </c>
      <c r="I126" s="220" t="s">
        <v>18</v>
      </c>
      <c r="J126" s="463" t="s">
        <v>397</v>
      </c>
      <c r="K126" s="220" t="s">
        <v>74</v>
      </c>
      <c r="L126" s="220" t="s">
        <v>63</v>
      </c>
      <c r="M126" s="220"/>
      <c r="N126" s="222" t="s">
        <v>400</v>
      </c>
      <c r="O126" s="494"/>
    </row>
    <row r="127" spans="1:15" x14ac:dyDescent="0.25">
      <c r="A127" s="227">
        <v>44158</v>
      </c>
      <c r="B127" s="220" t="s">
        <v>69</v>
      </c>
      <c r="C127" s="220" t="s">
        <v>68</v>
      </c>
      <c r="D127" s="239" t="s">
        <v>95</v>
      </c>
      <c r="E127" s="499">
        <v>10000</v>
      </c>
      <c r="F127" s="240"/>
      <c r="G127" s="211">
        <f t="shared" si="4"/>
        <v>32000</v>
      </c>
      <c r="H127" s="275" t="s">
        <v>71</v>
      </c>
      <c r="I127" s="220" t="s">
        <v>18</v>
      </c>
      <c r="J127" s="463" t="s">
        <v>397</v>
      </c>
      <c r="K127" s="220" t="s">
        <v>74</v>
      </c>
      <c r="L127" s="220" t="s">
        <v>63</v>
      </c>
      <c r="M127" s="220"/>
      <c r="N127" s="222" t="s">
        <v>401</v>
      </c>
      <c r="O127" s="494"/>
    </row>
    <row r="128" spans="1:15" x14ac:dyDescent="0.25">
      <c r="A128" s="227">
        <v>44158</v>
      </c>
      <c r="B128" s="222" t="s">
        <v>100</v>
      </c>
      <c r="C128" s="222" t="s">
        <v>100</v>
      </c>
      <c r="D128" s="222" t="s">
        <v>95</v>
      </c>
      <c r="E128" s="211">
        <v>6000</v>
      </c>
      <c r="F128" s="211"/>
      <c r="G128" s="211">
        <f t="shared" si="4"/>
        <v>26000</v>
      </c>
      <c r="H128" s="275" t="s">
        <v>71</v>
      </c>
      <c r="I128" s="220" t="s">
        <v>18</v>
      </c>
      <c r="J128" s="463" t="s">
        <v>397</v>
      </c>
      <c r="K128" s="220" t="s">
        <v>74</v>
      </c>
      <c r="L128" s="220" t="s">
        <v>63</v>
      </c>
      <c r="M128" s="220"/>
      <c r="N128" s="222"/>
      <c r="O128" s="494"/>
    </row>
    <row r="129" spans="1:15" x14ac:dyDescent="0.25">
      <c r="A129" s="227">
        <v>44158</v>
      </c>
      <c r="B129" s="222" t="s">
        <v>100</v>
      </c>
      <c r="C129" s="222" t="s">
        <v>100</v>
      </c>
      <c r="D129" s="222" t="s">
        <v>95</v>
      </c>
      <c r="E129" s="246">
        <v>4000</v>
      </c>
      <c r="F129" s="211"/>
      <c r="G129" s="211">
        <f t="shared" si="4"/>
        <v>22000</v>
      </c>
      <c r="H129" s="275" t="s">
        <v>71</v>
      </c>
      <c r="I129" s="220" t="s">
        <v>18</v>
      </c>
      <c r="J129" s="463" t="s">
        <v>397</v>
      </c>
      <c r="K129" s="220" t="s">
        <v>74</v>
      </c>
      <c r="L129" s="220" t="s">
        <v>63</v>
      </c>
      <c r="M129" s="220"/>
      <c r="N129" s="222"/>
      <c r="O129" s="494"/>
    </row>
    <row r="130" spans="1:15" x14ac:dyDescent="0.25">
      <c r="A130" s="227">
        <v>44159</v>
      </c>
      <c r="B130" s="220" t="s">
        <v>73</v>
      </c>
      <c r="C130" s="220" t="s">
        <v>51</v>
      </c>
      <c r="D130" s="239" t="s">
        <v>95</v>
      </c>
      <c r="E130" s="234"/>
      <c r="F130" s="234">
        <v>-22000</v>
      </c>
      <c r="G130" s="234">
        <f t="shared" si="4"/>
        <v>0</v>
      </c>
      <c r="H130" s="275" t="s">
        <v>71</v>
      </c>
      <c r="I130" s="220" t="s">
        <v>18</v>
      </c>
      <c r="J130" s="463" t="s">
        <v>397</v>
      </c>
      <c r="K130" s="220" t="s">
        <v>74</v>
      </c>
      <c r="L130" s="220" t="s">
        <v>63</v>
      </c>
      <c r="M130" s="220"/>
      <c r="N130" s="222"/>
      <c r="O130" s="494"/>
    </row>
    <row r="131" spans="1:15" x14ac:dyDescent="0.25">
      <c r="A131" s="287">
        <v>44159</v>
      </c>
      <c r="B131" s="288" t="s">
        <v>232</v>
      </c>
      <c r="C131" s="288" t="s">
        <v>51</v>
      </c>
      <c r="D131" s="448" t="s">
        <v>95</v>
      </c>
      <c r="E131" s="840"/>
      <c r="F131" s="473">
        <v>53000</v>
      </c>
      <c r="G131" s="289">
        <f t="shared" si="4"/>
        <v>53000</v>
      </c>
      <c r="H131" s="478" t="s">
        <v>71</v>
      </c>
      <c r="I131" s="290" t="s">
        <v>18</v>
      </c>
      <c r="J131" s="457" t="s">
        <v>450</v>
      </c>
      <c r="K131" s="290" t="s">
        <v>74</v>
      </c>
      <c r="L131" s="290" t="s">
        <v>63</v>
      </c>
      <c r="M131" s="290"/>
      <c r="N131" s="288"/>
      <c r="O131" s="494"/>
    </row>
    <row r="132" spans="1:15" x14ac:dyDescent="0.25">
      <c r="A132" s="227">
        <v>44159</v>
      </c>
      <c r="B132" s="220" t="s">
        <v>69</v>
      </c>
      <c r="C132" s="220" t="s">
        <v>68</v>
      </c>
      <c r="D132" s="220" t="s">
        <v>95</v>
      </c>
      <c r="E132" s="240">
        <v>8000</v>
      </c>
      <c r="F132" s="240"/>
      <c r="G132" s="234">
        <f t="shared" si="4"/>
        <v>45000</v>
      </c>
      <c r="H132" s="507" t="s">
        <v>71</v>
      </c>
      <c r="I132" s="220" t="s">
        <v>18</v>
      </c>
      <c r="J132" s="463" t="s">
        <v>450</v>
      </c>
      <c r="K132" s="220" t="s">
        <v>74</v>
      </c>
      <c r="L132" s="220" t="s">
        <v>63</v>
      </c>
      <c r="M132" s="220"/>
      <c r="N132" s="222" t="s">
        <v>411</v>
      </c>
      <c r="O132" s="494"/>
    </row>
    <row r="133" spans="1:15" x14ac:dyDescent="0.25">
      <c r="A133" s="227">
        <v>44159</v>
      </c>
      <c r="B133" s="220" t="s">
        <v>69</v>
      </c>
      <c r="C133" s="220" t="s">
        <v>68</v>
      </c>
      <c r="D133" s="220" t="s">
        <v>95</v>
      </c>
      <c r="E133" s="211">
        <v>9000</v>
      </c>
      <c r="F133" s="211"/>
      <c r="G133" s="234">
        <f t="shared" si="4"/>
        <v>36000</v>
      </c>
      <c r="H133" s="507" t="s">
        <v>71</v>
      </c>
      <c r="I133" s="220" t="s">
        <v>18</v>
      </c>
      <c r="J133" s="463" t="s">
        <v>450</v>
      </c>
      <c r="K133" s="220" t="s">
        <v>74</v>
      </c>
      <c r="L133" s="220" t="s">
        <v>63</v>
      </c>
      <c r="M133" s="220"/>
      <c r="N133" s="222" t="s">
        <v>412</v>
      </c>
      <c r="O133" s="494"/>
    </row>
    <row r="134" spans="1:15" x14ac:dyDescent="0.25">
      <c r="A134" s="227">
        <v>44159</v>
      </c>
      <c r="B134" s="220" t="s">
        <v>69</v>
      </c>
      <c r="C134" s="220" t="s">
        <v>68</v>
      </c>
      <c r="D134" s="220" t="s">
        <v>95</v>
      </c>
      <c r="E134" s="211">
        <v>11000</v>
      </c>
      <c r="F134" s="211"/>
      <c r="G134" s="234">
        <f t="shared" si="4"/>
        <v>25000</v>
      </c>
      <c r="H134" s="507" t="s">
        <v>71</v>
      </c>
      <c r="I134" s="220" t="s">
        <v>18</v>
      </c>
      <c r="J134" s="463" t="s">
        <v>450</v>
      </c>
      <c r="K134" s="220" t="s">
        <v>74</v>
      </c>
      <c r="L134" s="220" t="s">
        <v>63</v>
      </c>
      <c r="M134" s="220"/>
      <c r="N134" s="222" t="s">
        <v>413</v>
      </c>
      <c r="O134" s="494"/>
    </row>
    <row r="135" spans="1:15" x14ac:dyDescent="0.25">
      <c r="A135" s="227">
        <v>44159</v>
      </c>
      <c r="B135" s="220" t="s">
        <v>69</v>
      </c>
      <c r="C135" s="220" t="s">
        <v>68</v>
      </c>
      <c r="D135" s="220" t="s">
        <v>95</v>
      </c>
      <c r="E135" s="211">
        <v>12000</v>
      </c>
      <c r="F135" s="211"/>
      <c r="G135" s="234">
        <f t="shared" si="4"/>
        <v>13000</v>
      </c>
      <c r="H135" s="507" t="s">
        <v>71</v>
      </c>
      <c r="I135" s="220" t="s">
        <v>18</v>
      </c>
      <c r="J135" s="463" t="s">
        <v>450</v>
      </c>
      <c r="K135" s="220" t="s">
        <v>74</v>
      </c>
      <c r="L135" s="220" t="s">
        <v>63</v>
      </c>
      <c r="M135" s="220"/>
      <c r="N135" s="222" t="s">
        <v>414</v>
      </c>
      <c r="O135" s="494"/>
    </row>
    <row r="136" spans="1:15" x14ac:dyDescent="0.25">
      <c r="A136" s="227">
        <v>44159</v>
      </c>
      <c r="B136" s="220" t="s">
        <v>100</v>
      </c>
      <c r="C136" s="220" t="s">
        <v>100</v>
      </c>
      <c r="D136" s="220" t="s">
        <v>95</v>
      </c>
      <c r="E136" s="211">
        <v>7000</v>
      </c>
      <c r="F136" s="211"/>
      <c r="G136" s="234">
        <f t="shared" si="4"/>
        <v>6000</v>
      </c>
      <c r="H136" s="507" t="s">
        <v>71</v>
      </c>
      <c r="I136" s="220" t="s">
        <v>18</v>
      </c>
      <c r="J136" s="463" t="s">
        <v>450</v>
      </c>
      <c r="K136" s="220" t="s">
        <v>74</v>
      </c>
      <c r="L136" s="220" t="s">
        <v>63</v>
      </c>
      <c r="M136" s="220"/>
      <c r="N136" s="222"/>
      <c r="O136" s="494"/>
    </row>
    <row r="137" spans="1:15" x14ac:dyDescent="0.25">
      <c r="A137" s="227">
        <v>44159</v>
      </c>
      <c r="B137" s="220" t="s">
        <v>100</v>
      </c>
      <c r="C137" s="220" t="s">
        <v>100</v>
      </c>
      <c r="D137" s="220" t="s">
        <v>95</v>
      </c>
      <c r="E137" s="569">
        <v>2000</v>
      </c>
      <c r="F137" s="234"/>
      <c r="G137" s="234">
        <f t="shared" si="4"/>
        <v>4000</v>
      </c>
      <c r="H137" s="507" t="s">
        <v>71</v>
      </c>
      <c r="I137" s="220" t="s">
        <v>18</v>
      </c>
      <c r="J137" s="463" t="s">
        <v>450</v>
      </c>
      <c r="K137" s="220" t="s">
        <v>74</v>
      </c>
      <c r="L137" s="220" t="s">
        <v>63</v>
      </c>
      <c r="M137" s="220"/>
      <c r="N137" s="222"/>
      <c r="O137" s="494"/>
    </row>
    <row r="138" spans="1:15" x14ac:dyDescent="0.25">
      <c r="A138" s="227">
        <v>44160</v>
      </c>
      <c r="B138" s="220" t="s">
        <v>73</v>
      </c>
      <c r="C138" s="220" t="s">
        <v>51</v>
      </c>
      <c r="D138" s="220" t="s">
        <v>95</v>
      </c>
      <c r="E138" s="211"/>
      <c r="F138" s="211">
        <v>-4000</v>
      </c>
      <c r="G138" s="234">
        <f t="shared" si="4"/>
        <v>0</v>
      </c>
      <c r="H138" s="507" t="s">
        <v>71</v>
      </c>
      <c r="I138" s="220" t="s">
        <v>18</v>
      </c>
      <c r="J138" s="463" t="s">
        <v>450</v>
      </c>
      <c r="K138" s="220" t="s">
        <v>74</v>
      </c>
      <c r="L138" s="220" t="s">
        <v>63</v>
      </c>
      <c r="M138" s="220"/>
      <c r="N138" s="222"/>
      <c r="O138" s="494"/>
    </row>
    <row r="139" spans="1:15" x14ac:dyDescent="0.25">
      <c r="A139" s="287">
        <v>44160</v>
      </c>
      <c r="B139" s="288" t="s">
        <v>232</v>
      </c>
      <c r="C139" s="288" t="s">
        <v>51</v>
      </c>
      <c r="D139" s="288" t="s">
        <v>95</v>
      </c>
      <c r="E139" s="473"/>
      <c r="F139" s="479">
        <v>51000</v>
      </c>
      <c r="G139" s="289">
        <f t="shared" si="4"/>
        <v>51000</v>
      </c>
      <c r="H139" s="478" t="s">
        <v>71</v>
      </c>
      <c r="I139" s="290" t="s">
        <v>18</v>
      </c>
      <c r="J139" s="457" t="s">
        <v>451</v>
      </c>
      <c r="K139" s="290" t="s">
        <v>74</v>
      </c>
      <c r="L139" s="290" t="s">
        <v>63</v>
      </c>
      <c r="M139" s="290"/>
      <c r="N139" s="288"/>
      <c r="O139" s="494"/>
    </row>
    <row r="140" spans="1:15" x14ac:dyDescent="0.25">
      <c r="A140" s="221">
        <v>44160</v>
      </c>
      <c r="B140" s="222" t="s">
        <v>69</v>
      </c>
      <c r="C140" s="222" t="s">
        <v>68</v>
      </c>
      <c r="D140" s="222" t="s">
        <v>95</v>
      </c>
      <c r="E140" s="246">
        <v>9000</v>
      </c>
      <c r="F140" s="211"/>
      <c r="G140" s="234">
        <f t="shared" si="4"/>
        <v>42000</v>
      </c>
      <c r="H140" s="507" t="s">
        <v>71</v>
      </c>
      <c r="I140" s="220" t="s">
        <v>18</v>
      </c>
      <c r="J140" s="463" t="s">
        <v>451</v>
      </c>
      <c r="K140" s="220" t="s">
        <v>74</v>
      </c>
      <c r="L140" s="220" t="s">
        <v>63</v>
      </c>
      <c r="M140" s="220"/>
      <c r="N140" s="222" t="s">
        <v>447</v>
      </c>
      <c r="O140" s="494"/>
    </row>
    <row r="141" spans="1:15" x14ac:dyDescent="0.25">
      <c r="A141" s="221">
        <v>44160</v>
      </c>
      <c r="B141" s="222" t="s">
        <v>69</v>
      </c>
      <c r="C141" s="222" t="s">
        <v>68</v>
      </c>
      <c r="D141" s="222" t="s">
        <v>95</v>
      </c>
      <c r="E141" s="211">
        <v>10000</v>
      </c>
      <c r="F141" s="211"/>
      <c r="G141" s="234">
        <f t="shared" si="4"/>
        <v>32000</v>
      </c>
      <c r="H141" s="507" t="s">
        <v>71</v>
      </c>
      <c r="I141" s="220" t="s">
        <v>18</v>
      </c>
      <c r="J141" s="463" t="s">
        <v>451</v>
      </c>
      <c r="K141" s="220" t="s">
        <v>74</v>
      </c>
      <c r="L141" s="220" t="s">
        <v>63</v>
      </c>
      <c r="M141" s="220"/>
      <c r="N141" s="222" t="s">
        <v>448</v>
      </c>
      <c r="O141" s="494"/>
    </row>
    <row r="142" spans="1:15" x14ac:dyDescent="0.25">
      <c r="A142" s="221">
        <v>44160</v>
      </c>
      <c r="B142" s="222" t="s">
        <v>69</v>
      </c>
      <c r="C142" s="222" t="s">
        <v>68</v>
      </c>
      <c r="D142" s="222" t="s">
        <v>95</v>
      </c>
      <c r="E142" s="283">
        <v>8000</v>
      </c>
      <c r="F142" s="211"/>
      <c r="G142" s="234">
        <f t="shared" si="4"/>
        <v>24000</v>
      </c>
      <c r="H142" s="507" t="s">
        <v>71</v>
      </c>
      <c r="I142" s="220" t="s">
        <v>18</v>
      </c>
      <c r="J142" s="463" t="s">
        <v>451</v>
      </c>
      <c r="K142" s="220" t="s">
        <v>74</v>
      </c>
      <c r="L142" s="220" t="s">
        <v>63</v>
      </c>
      <c r="M142" s="220"/>
      <c r="N142" s="222" t="s">
        <v>387</v>
      </c>
      <c r="O142" s="494"/>
    </row>
    <row r="143" spans="1:15" x14ac:dyDescent="0.25">
      <c r="A143" s="221">
        <v>44160</v>
      </c>
      <c r="B143" s="222" t="s">
        <v>69</v>
      </c>
      <c r="C143" s="222" t="s">
        <v>68</v>
      </c>
      <c r="D143" s="222" t="s">
        <v>95</v>
      </c>
      <c r="E143" s="553">
        <v>9000</v>
      </c>
      <c r="F143" s="234"/>
      <c r="G143" s="234">
        <f t="shared" si="4"/>
        <v>15000</v>
      </c>
      <c r="H143" s="507" t="s">
        <v>71</v>
      </c>
      <c r="I143" s="220" t="s">
        <v>18</v>
      </c>
      <c r="J143" s="463" t="s">
        <v>451</v>
      </c>
      <c r="K143" s="220" t="s">
        <v>74</v>
      </c>
      <c r="L143" s="220" t="s">
        <v>63</v>
      </c>
      <c r="M143" s="220"/>
      <c r="N143" s="222" t="s">
        <v>449</v>
      </c>
      <c r="O143" s="494"/>
    </row>
    <row r="144" spans="1:15" x14ac:dyDescent="0.25">
      <c r="A144" s="221">
        <v>44160</v>
      </c>
      <c r="B144" s="220" t="s">
        <v>100</v>
      </c>
      <c r="C144" s="220" t="s">
        <v>100</v>
      </c>
      <c r="D144" s="220" t="s">
        <v>95</v>
      </c>
      <c r="E144" s="211">
        <v>6000</v>
      </c>
      <c r="F144" s="211"/>
      <c r="G144" s="234">
        <f t="shared" si="4"/>
        <v>9000</v>
      </c>
      <c r="H144" s="507" t="s">
        <v>71</v>
      </c>
      <c r="I144" s="220" t="s">
        <v>18</v>
      </c>
      <c r="J144" s="463" t="s">
        <v>451</v>
      </c>
      <c r="K144" s="220" t="s">
        <v>74</v>
      </c>
      <c r="L144" s="220" t="s">
        <v>63</v>
      </c>
      <c r="M144" s="220"/>
      <c r="N144" s="222"/>
      <c r="O144" s="494"/>
    </row>
    <row r="145" spans="1:15" x14ac:dyDescent="0.25">
      <c r="A145" s="221">
        <v>44160</v>
      </c>
      <c r="B145" s="220" t="s">
        <v>100</v>
      </c>
      <c r="C145" s="220" t="s">
        <v>100</v>
      </c>
      <c r="D145" s="220" t="s">
        <v>95</v>
      </c>
      <c r="E145" s="240">
        <v>2000</v>
      </c>
      <c r="F145" s="240"/>
      <c r="G145" s="234">
        <f t="shared" si="4"/>
        <v>7000</v>
      </c>
      <c r="H145" s="507" t="s">
        <v>71</v>
      </c>
      <c r="I145" s="220" t="s">
        <v>18</v>
      </c>
      <c r="J145" s="463" t="s">
        <v>451</v>
      </c>
      <c r="K145" s="220" t="s">
        <v>74</v>
      </c>
      <c r="L145" s="220" t="s">
        <v>63</v>
      </c>
      <c r="M145" s="220"/>
      <c r="N145" s="222"/>
      <c r="O145" s="494"/>
    </row>
    <row r="146" spans="1:15" x14ac:dyDescent="0.25">
      <c r="A146" s="221">
        <v>44160</v>
      </c>
      <c r="B146" s="220" t="s">
        <v>100</v>
      </c>
      <c r="C146" s="220" t="s">
        <v>100</v>
      </c>
      <c r="D146" s="220" t="s">
        <v>95</v>
      </c>
      <c r="E146" s="246">
        <v>2000</v>
      </c>
      <c r="F146" s="234"/>
      <c r="G146" s="234">
        <f t="shared" si="4"/>
        <v>5000</v>
      </c>
      <c r="H146" s="507" t="s">
        <v>71</v>
      </c>
      <c r="I146" s="220" t="s">
        <v>18</v>
      </c>
      <c r="J146" s="463" t="s">
        <v>451</v>
      </c>
      <c r="K146" s="220" t="s">
        <v>74</v>
      </c>
      <c r="L146" s="220" t="s">
        <v>63</v>
      </c>
      <c r="M146" s="220"/>
      <c r="N146" s="222"/>
      <c r="O146" s="494"/>
    </row>
    <row r="147" spans="1:15" ht="14.25" customHeight="1" x14ac:dyDescent="0.25">
      <c r="A147" s="221">
        <v>44160</v>
      </c>
      <c r="B147" s="222" t="s">
        <v>73</v>
      </c>
      <c r="C147" s="222" t="s">
        <v>51</v>
      </c>
      <c r="D147" s="307" t="s">
        <v>95</v>
      </c>
      <c r="E147" s="211"/>
      <c r="F147" s="211">
        <v>-5000</v>
      </c>
      <c r="G147" s="234">
        <f t="shared" si="4"/>
        <v>0</v>
      </c>
      <c r="H147" s="507" t="s">
        <v>71</v>
      </c>
      <c r="I147" s="220" t="s">
        <v>18</v>
      </c>
      <c r="J147" s="463" t="s">
        <v>451</v>
      </c>
      <c r="K147" s="220" t="s">
        <v>74</v>
      </c>
      <c r="L147" s="220" t="s">
        <v>63</v>
      </c>
      <c r="M147" s="220"/>
      <c r="N147" s="222"/>
      <c r="O147" s="494"/>
    </row>
    <row r="148" spans="1:15" x14ac:dyDescent="0.25">
      <c r="A148" s="287">
        <v>44160</v>
      </c>
      <c r="B148" s="288" t="s">
        <v>232</v>
      </c>
      <c r="C148" s="288" t="s">
        <v>51</v>
      </c>
      <c r="D148" s="288" t="s">
        <v>95</v>
      </c>
      <c r="E148" s="850"/>
      <c r="F148" s="814">
        <v>200000</v>
      </c>
      <c r="G148" s="289">
        <f t="shared" si="4"/>
        <v>200000</v>
      </c>
      <c r="H148" s="478" t="s">
        <v>71</v>
      </c>
      <c r="I148" s="290" t="s">
        <v>18</v>
      </c>
      <c r="J148" s="457" t="s">
        <v>465</v>
      </c>
      <c r="K148" s="290" t="s">
        <v>74</v>
      </c>
      <c r="L148" s="290" t="s">
        <v>63</v>
      </c>
      <c r="M148" s="290"/>
      <c r="N148" s="288"/>
      <c r="O148" s="494"/>
    </row>
    <row r="149" spans="1:15" x14ac:dyDescent="0.25">
      <c r="A149" s="221">
        <v>44161</v>
      </c>
      <c r="B149" s="222" t="s">
        <v>69</v>
      </c>
      <c r="C149" s="222" t="s">
        <v>68</v>
      </c>
      <c r="D149" s="307" t="s">
        <v>95</v>
      </c>
      <c r="E149" s="279">
        <v>9000</v>
      </c>
      <c r="F149" s="211"/>
      <c r="G149" s="211">
        <f>G148-E149+F149</f>
        <v>191000</v>
      </c>
      <c r="H149" s="507" t="s">
        <v>71</v>
      </c>
      <c r="I149" s="220" t="s">
        <v>18</v>
      </c>
      <c r="J149" s="463" t="s">
        <v>465</v>
      </c>
      <c r="K149" s="220" t="s">
        <v>74</v>
      </c>
      <c r="L149" s="220" t="s">
        <v>63</v>
      </c>
      <c r="M149" s="220"/>
      <c r="N149" s="222" t="s">
        <v>473</v>
      </c>
      <c r="O149" s="494"/>
    </row>
    <row r="150" spans="1:15" x14ac:dyDescent="0.25">
      <c r="A150" s="221">
        <v>44161</v>
      </c>
      <c r="B150" s="222" t="s">
        <v>313</v>
      </c>
      <c r="C150" s="222" t="s">
        <v>68</v>
      </c>
      <c r="D150" s="307" t="s">
        <v>95</v>
      </c>
      <c r="E150" s="292">
        <v>30000</v>
      </c>
      <c r="F150" s="240"/>
      <c r="G150" s="211">
        <f t="shared" ref="G150:G179" si="5">G149-E150+F150</f>
        <v>161000</v>
      </c>
      <c r="H150" s="507" t="s">
        <v>71</v>
      </c>
      <c r="I150" s="220" t="s">
        <v>18</v>
      </c>
      <c r="J150" s="463" t="s">
        <v>487</v>
      </c>
      <c r="K150" s="220" t="s">
        <v>74</v>
      </c>
      <c r="L150" s="220" t="s">
        <v>63</v>
      </c>
      <c r="M150" s="220"/>
      <c r="N150" s="222" t="s">
        <v>474</v>
      </c>
      <c r="O150" s="494"/>
    </row>
    <row r="151" spans="1:15" ht="15" customHeight="1" x14ac:dyDescent="0.25">
      <c r="A151" s="221">
        <v>44161</v>
      </c>
      <c r="B151" s="222" t="s">
        <v>475</v>
      </c>
      <c r="C151" s="222" t="s">
        <v>115</v>
      </c>
      <c r="D151" s="307" t="s">
        <v>95</v>
      </c>
      <c r="E151" s="232">
        <v>60000</v>
      </c>
      <c r="F151" s="475"/>
      <c r="G151" s="211">
        <f t="shared" si="5"/>
        <v>101000</v>
      </c>
      <c r="H151" s="507" t="s">
        <v>71</v>
      </c>
      <c r="I151" s="220" t="s">
        <v>18</v>
      </c>
      <c r="J151" s="463" t="s">
        <v>488</v>
      </c>
      <c r="K151" s="220" t="s">
        <v>74</v>
      </c>
      <c r="L151" s="220" t="s">
        <v>63</v>
      </c>
      <c r="M151" s="220"/>
      <c r="N151" s="222"/>
      <c r="O151" s="494"/>
    </row>
    <row r="152" spans="1:15" x14ac:dyDescent="0.25">
      <c r="A152" s="221">
        <v>44161</v>
      </c>
      <c r="B152" s="222" t="s">
        <v>100</v>
      </c>
      <c r="C152" s="222" t="s">
        <v>100</v>
      </c>
      <c r="D152" s="307" t="s">
        <v>95</v>
      </c>
      <c r="E152" s="246">
        <v>6000</v>
      </c>
      <c r="F152" s="211"/>
      <c r="G152" s="211">
        <f t="shared" si="5"/>
        <v>95000</v>
      </c>
      <c r="H152" s="507" t="s">
        <v>71</v>
      </c>
      <c r="I152" s="220" t="s">
        <v>18</v>
      </c>
      <c r="J152" s="463" t="s">
        <v>491</v>
      </c>
      <c r="K152" s="220" t="s">
        <v>74</v>
      </c>
      <c r="L152" s="220" t="s">
        <v>63</v>
      </c>
      <c r="M152" s="220"/>
      <c r="N152" s="222"/>
      <c r="O152" s="494"/>
    </row>
    <row r="153" spans="1:15" x14ac:dyDescent="0.25">
      <c r="A153" s="221">
        <v>44161</v>
      </c>
      <c r="B153" s="222" t="s">
        <v>100</v>
      </c>
      <c r="C153" s="222" t="s">
        <v>100</v>
      </c>
      <c r="D153" s="307" t="s">
        <v>95</v>
      </c>
      <c r="E153" s="211">
        <v>8000</v>
      </c>
      <c r="F153" s="211"/>
      <c r="G153" s="211">
        <f t="shared" si="5"/>
        <v>87000</v>
      </c>
      <c r="H153" s="507" t="s">
        <v>71</v>
      </c>
      <c r="I153" s="220" t="s">
        <v>18</v>
      </c>
      <c r="J153" s="463" t="s">
        <v>491</v>
      </c>
      <c r="K153" s="220" t="s">
        <v>74</v>
      </c>
      <c r="L153" s="220" t="s">
        <v>63</v>
      </c>
      <c r="M153" s="220"/>
      <c r="N153" s="222"/>
      <c r="O153" s="494"/>
    </row>
    <row r="154" spans="1:15" x14ac:dyDescent="0.25">
      <c r="A154" s="221">
        <v>44161</v>
      </c>
      <c r="B154" s="222" t="s">
        <v>100</v>
      </c>
      <c r="C154" s="222" t="s">
        <v>100</v>
      </c>
      <c r="D154" s="307" t="s">
        <v>95</v>
      </c>
      <c r="E154" s="234">
        <v>8000</v>
      </c>
      <c r="F154" s="234"/>
      <c r="G154" s="211">
        <f t="shared" si="5"/>
        <v>79000</v>
      </c>
      <c r="H154" s="507" t="s">
        <v>71</v>
      </c>
      <c r="I154" s="220" t="s">
        <v>18</v>
      </c>
      <c r="J154" s="463" t="s">
        <v>491</v>
      </c>
      <c r="K154" s="220" t="s">
        <v>74</v>
      </c>
      <c r="L154" s="220" t="s">
        <v>63</v>
      </c>
      <c r="M154" s="220"/>
      <c r="N154" s="222"/>
      <c r="O154" s="494"/>
    </row>
    <row r="155" spans="1:15" ht="17.25" customHeight="1" x14ac:dyDescent="0.25">
      <c r="A155" s="221">
        <v>44161</v>
      </c>
      <c r="B155" s="222" t="s">
        <v>100</v>
      </c>
      <c r="C155" s="222" t="s">
        <v>100</v>
      </c>
      <c r="D155" s="307" t="s">
        <v>95</v>
      </c>
      <c r="E155" s="211">
        <v>2000</v>
      </c>
      <c r="F155" s="234"/>
      <c r="G155" s="211">
        <f t="shared" si="5"/>
        <v>77000</v>
      </c>
      <c r="H155" s="507" t="s">
        <v>71</v>
      </c>
      <c r="I155" s="220" t="s">
        <v>18</v>
      </c>
      <c r="J155" s="463" t="s">
        <v>491</v>
      </c>
      <c r="K155" s="220" t="s">
        <v>74</v>
      </c>
      <c r="L155" s="220" t="s">
        <v>63</v>
      </c>
      <c r="M155" s="220"/>
      <c r="N155" s="222"/>
      <c r="O155" s="494"/>
    </row>
    <row r="156" spans="1:15" ht="17.25" customHeight="1" x14ac:dyDescent="0.25">
      <c r="A156" s="221">
        <v>44161</v>
      </c>
      <c r="B156" s="243" t="s">
        <v>69</v>
      </c>
      <c r="C156" s="243" t="s">
        <v>68</v>
      </c>
      <c r="D156" s="853" t="s">
        <v>95</v>
      </c>
      <c r="E156" s="234">
        <v>8000</v>
      </c>
      <c r="F156" s="234"/>
      <c r="G156" s="211">
        <f t="shared" si="5"/>
        <v>69000</v>
      </c>
      <c r="H156" s="507" t="s">
        <v>71</v>
      </c>
      <c r="I156" s="220" t="s">
        <v>18</v>
      </c>
      <c r="J156" s="463" t="s">
        <v>465</v>
      </c>
      <c r="K156" s="220" t="s">
        <v>74</v>
      </c>
      <c r="L156" s="220" t="s">
        <v>63</v>
      </c>
      <c r="M156" s="220"/>
      <c r="N156" s="222" t="s">
        <v>478</v>
      </c>
      <c r="O156" s="494"/>
    </row>
    <row r="157" spans="1:15" ht="17.25" customHeight="1" x14ac:dyDescent="0.25">
      <c r="A157" s="221">
        <v>44161</v>
      </c>
      <c r="B157" s="243" t="s">
        <v>476</v>
      </c>
      <c r="C157" s="243" t="s">
        <v>115</v>
      </c>
      <c r="D157" s="853" t="s">
        <v>95</v>
      </c>
      <c r="E157" s="234">
        <v>13000</v>
      </c>
      <c r="F157" s="234"/>
      <c r="G157" s="211">
        <f t="shared" si="5"/>
        <v>56000</v>
      </c>
      <c r="H157" s="507" t="s">
        <v>71</v>
      </c>
      <c r="I157" s="220" t="s">
        <v>18</v>
      </c>
      <c r="J157" s="463" t="s">
        <v>492</v>
      </c>
      <c r="K157" s="220" t="s">
        <v>74</v>
      </c>
      <c r="L157" s="220" t="s">
        <v>63</v>
      </c>
      <c r="M157" s="220"/>
      <c r="N157" s="222"/>
      <c r="O157" s="494"/>
    </row>
    <row r="158" spans="1:15" x14ac:dyDescent="0.25">
      <c r="A158" s="221">
        <v>44162</v>
      </c>
      <c r="B158" s="243" t="s">
        <v>476</v>
      </c>
      <c r="C158" s="243" t="s">
        <v>115</v>
      </c>
      <c r="D158" s="243" t="s">
        <v>95</v>
      </c>
      <c r="E158" s="569">
        <v>13000</v>
      </c>
      <c r="F158" s="234"/>
      <c r="G158" s="211">
        <f t="shared" si="5"/>
        <v>43000</v>
      </c>
      <c r="H158" s="507" t="s">
        <v>71</v>
      </c>
      <c r="I158" s="220" t="s">
        <v>18</v>
      </c>
      <c r="J158" s="463" t="s">
        <v>493</v>
      </c>
      <c r="K158" s="220" t="s">
        <v>74</v>
      </c>
      <c r="L158" s="220" t="s">
        <v>63</v>
      </c>
      <c r="M158" s="220"/>
      <c r="N158" s="222"/>
      <c r="O158" s="494"/>
    </row>
    <row r="159" spans="1:15" ht="16.5" customHeight="1" x14ac:dyDescent="0.25">
      <c r="A159" s="221">
        <v>44162</v>
      </c>
      <c r="B159" s="222" t="s">
        <v>477</v>
      </c>
      <c r="C159" s="222" t="s">
        <v>115</v>
      </c>
      <c r="D159" s="307" t="s">
        <v>95</v>
      </c>
      <c r="E159" s="231">
        <v>2000</v>
      </c>
      <c r="F159" s="231"/>
      <c r="G159" s="211">
        <f t="shared" si="5"/>
        <v>41000</v>
      </c>
      <c r="H159" s="507" t="s">
        <v>71</v>
      </c>
      <c r="I159" s="220" t="s">
        <v>18</v>
      </c>
      <c r="J159" s="463" t="s">
        <v>493</v>
      </c>
      <c r="K159" s="220" t="s">
        <v>74</v>
      </c>
      <c r="L159" s="220" t="s">
        <v>63</v>
      </c>
      <c r="M159" s="312"/>
      <c r="N159" s="265"/>
      <c r="O159" s="494"/>
    </row>
    <row r="160" spans="1:15" x14ac:dyDescent="0.25">
      <c r="A160" s="221">
        <v>44162</v>
      </c>
      <c r="B160" s="222" t="s">
        <v>100</v>
      </c>
      <c r="C160" s="222" t="s">
        <v>100</v>
      </c>
      <c r="D160" s="307" t="s">
        <v>95</v>
      </c>
      <c r="E160" s="234">
        <v>8000</v>
      </c>
      <c r="F160" s="234"/>
      <c r="G160" s="211">
        <f t="shared" si="5"/>
        <v>33000</v>
      </c>
      <c r="H160" s="507" t="s">
        <v>71</v>
      </c>
      <c r="I160" s="220" t="s">
        <v>18</v>
      </c>
      <c r="J160" s="463" t="s">
        <v>494</v>
      </c>
      <c r="K160" s="220" t="s">
        <v>74</v>
      </c>
      <c r="L160" s="220" t="s">
        <v>63</v>
      </c>
      <c r="M160" s="233"/>
      <c r="N160" s="243"/>
      <c r="O160" s="494"/>
    </row>
    <row r="161" spans="1:14" x14ac:dyDescent="0.25">
      <c r="A161" s="221">
        <v>44162</v>
      </c>
      <c r="B161" s="222" t="s">
        <v>100</v>
      </c>
      <c r="C161" s="222" t="s">
        <v>100</v>
      </c>
      <c r="D161" s="307" t="s">
        <v>95</v>
      </c>
      <c r="E161" s="211">
        <v>3000</v>
      </c>
      <c r="F161" s="211"/>
      <c r="G161" s="211">
        <f t="shared" si="5"/>
        <v>30000</v>
      </c>
      <c r="H161" s="507" t="s">
        <v>71</v>
      </c>
      <c r="I161" s="220" t="s">
        <v>18</v>
      </c>
      <c r="J161" s="463" t="s">
        <v>494</v>
      </c>
      <c r="K161" s="220" t="s">
        <v>74</v>
      </c>
      <c r="L161" s="220" t="s">
        <v>63</v>
      </c>
      <c r="M161" s="220"/>
      <c r="N161" s="222"/>
    </row>
    <row r="162" spans="1:14" ht="15.75" customHeight="1" x14ac:dyDescent="0.25">
      <c r="A162" s="221">
        <v>44162</v>
      </c>
      <c r="B162" s="222" t="s">
        <v>100</v>
      </c>
      <c r="C162" s="222" t="s">
        <v>100</v>
      </c>
      <c r="D162" s="307" t="s">
        <v>95</v>
      </c>
      <c r="E162" s="577">
        <v>4000</v>
      </c>
      <c r="F162" s="232"/>
      <c r="G162" s="211">
        <f t="shared" si="5"/>
        <v>26000</v>
      </c>
      <c r="H162" s="507" t="s">
        <v>71</v>
      </c>
      <c r="I162" s="220" t="s">
        <v>18</v>
      </c>
      <c r="J162" s="463" t="s">
        <v>494</v>
      </c>
      <c r="K162" s="220" t="s">
        <v>74</v>
      </c>
      <c r="L162" s="220" t="s">
        <v>63</v>
      </c>
      <c r="M162" s="228"/>
      <c r="N162" s="229"/>
    </row>
    <row r="163" spans="1:14" x14ac:dyDescent="0.25">
      <c r="A163" s="221">
        <v>44162</v>
      </c>
      <c r="B163" s="222" t="s">
        <v>100</v>
      </c>
      <c r="C163" s="222" t="s">
        <v>100</v>
      </c>
      <c r="D163" s="307" t="s">
        <v>95</v>
      </c>
      <c r="E163" s="246">
        <v>2000</v>
      </c>
      <c r="F163" s="211"/>
      <c r="G163" s="211">
        <f t="shared" si="5"/>
        <v>24000</v>
      </c>
      <c r="H163" s="507" t="s">
        <v>71</v>
      </c>
      <c r="I163" s="220" t="s">
        <v>18</v>
      </c>
      <c r="J163" s="463" t="s">
        <v>494</v>
      </c>
      <c r="K163" s="220" t="s">
        <v>74</v>
      </c>
      <c r="L163" s="220" t="s">
        <v>63</v>
      </c>
      <c r="M163" s="228"/>
      <c r="N163" s="229"/>
    </row>
    <row r="164" spans="1:14" x14ac:dyDescent="0.25">
      <c r="A164" s="221">
        <v>44162</v>
      </c>
      <c r="B164" s="222" t="s">
        <v>69</v>
      </c>
      <c r="C164" s="222" t="s">
        <v>68</v>
      </c>
      <c r="D164" s="307" t="s">
        <v>95</v>
      </c>
      <c r="E164" s="246">
        <v>6000</v>
      </c>
      <c r="F164" s="211"/>
      <c r="G164" s="211">
        <f t="shared" si="5"/>
        <v>18000</v>
      </c>
      <c r="H164" s="507" t="s">
        <v>71</v>
      </c>
      <c r="I164" s="220" t="s">
        <v>18</v>
      </c>
      <c r="J164" s="463" t="s">
        <v>465</v>
      </c>
      <c r="K164" s="220" t="s">
        <v>74</v>
      </c>
      <c r="L164" s="220" t="s">
        <v>63</v>
      </c>
      <c r="M164" s="228"/>
      <c r="N164" s="229" t="s">
        <v>479</v>
      </c>
    </row>
    <row r="165" spans="1:14" x14ac:dyDescent="0.25">
      <c r="A165" s="221">
        <v>44163</v>
      </c>
      <c r="B165" s="222" t="s">
        <v>476</v>
      </c>
      <c r="C165" s="222" t="s">
        <v>115</v>
      </c>
      <c r="D165" s="307" t="s">
        <v>95</v>
      </c>
      <c r="E165" s="211">
        <v>12000</v>
      </c>
      <c r="F165" s="211"/>
      <c r="G165" s="211">
        <f t="shared" si="5"/>
        <v>6000</v>
      </c>
      <c r="H165" s="507" t="s">
        <v>71</v>
      </c>
      <c r="I165" s="220" t="s">
        <v>18</v>
      </c>
      <c r="J165" s="463" t="s">
        <v>520</v>
      </c>
      <c r="K165" s="220" t="s">
        <v>74</v>
      </c>
      <c r="L165" s="220" t="s">
        <v>63</v>
      </c>
      <c r="M165" s="220"/>
      <c r="N165" s="222"/>
    </row>
    <row r="166" spans="1:14" x14ac:dyDescent="0.25">
      <c r="A166" s="221">
        <v>44163</v>
      </c>
      <c r="B166" s="222" t="s">
        <v>223</v>
      </c>
      <c r="C166" s="222" t="s">
        <v>51</v>
      </c>
      <c r="D166" s="307" t="s">
        <v>95</v>
      </c>
      <c r="E166" s="254"/>
      <c r="F166" s="254">
        <v>51000</v>
      </c>
      <c r="G166" s="211">
        <f t="shared" si="5"/>
        <v>57000</v>
      </c>
      <c r="H166" s="507" t="s">
        <v>71</v>
      </c>
      <c r="I166" s="220" t="s">
        <v>18</v>
      </c>
      <c r="J166" s="463" t="s">
        <v>465</v>
      </c>
      <c r="K166" s="220" t="s">
        <v>74</v>
      </c>
      <c r="L166" s="220" t="s">
        <v>63</v>
      </c>
      <c r="M166" s="220"/>
      <c r="N166" s="222"/>
    </row>
    <row r="167" spans="1:14" ht="30" x14ac:dyDescent="0.25">
      <c r="A167" s="264">
        <v>44163</v>
      </c>
      <c r="B167" s="265" t="s">
        <v>482</v>
      </c>
      <c r="C167" s="265" t="s">
        <v>107</v>
      </c>
      <c r="D167" s="359" t="s">
        <v>95</v>
      </c>
      <c r="E167" s="232">
        <v>1000</v>
      </c>
      <c r="F167" s="232"/>
      <c r="G167" s="232">
        <f t="shared" si="5"/>
        <v>56000</v>
      </c>
      <c r="H167" s="366" t="s">
        <v>71</v>
      </c>
      <c r="I167" s="312" t="s">
        <v>18</v>
      </c>
      <c r="J167" s="574"/>
      <c r="K167" s="220" t="s">
        <v>74</v>
      </c>
      <c r="L167" s="220" t="s">
        <v>63</v>
      </c>
      <c r="M167" s="312"/>
      <c r="N167" s="265"/>
    </row>
    <row r="168" spans="1:14" ht="18" customHeight="1" x14ac:dyDescent="0.25">
      <c r="A168" s="221">
        <v>44163</v>
      </c>
      <c r="B168" s="222" t="s">
        <v>69</v>
      </c>
      <c r="C168" s="222" t="s">
        <v>68</v>
      </c>
      <c r="D168" s="307" t="s">
        <v>95</v>
      </c>
      <c r="E168" s="234">
        <v>2000</v>
      </c>
      <c r="F168" s="234"/>
      <c r="G168" s="211">
        <f t="shared" si="5"/>
        <v>54000</v>
      </c>
      <c r="H168" s="507" t="s">
        <v>71</v>
      </c>
      <c r="I168" s="220" t="s">
        <v>18</v>
      </c>
      <c r="J168" s="463" t="s">
        <v>465</v>
      </c>
      <c r="K168" s="220" t="s">
        <v>74</v>
      </c>
      <c r="L168" s="220" t="s">
        <v>63</v>
      </c>
      <c r="M168" s="220"/>
      <c r="N168" s="222" t="s">
        <v>480</v>
      </c>
    </row>
    <row r="169" spans="1:14" x14ac:dyDescent="0.25">
      <c r="A169" s="221">
        <v>44163</v>
      </c>
      <c r="B169" s="222" t="s">
        <v>69</v>
      </c>
      <c r="C169" s="222" t="s">
        <v>68</v>
      </c>
      <c r="D169" s="222" t="s">
        <v>95</v>
      </c>
      <c r="E169" s="246">
        <v>9000</v>
      </c>
      <c r="F169" s="211"/>
      <c r="G169" s="211">
        <f t="shared" si="5"/>
        <v>45000</v>
      </c>
      <c r="H169" s="507" t="s">
        <v>71</v>
      </c>
      <c r="I169" s="220" t="s">
        <v>18</v>
      </c>
      <c r="J169" s="463" t="s">
        <v>465</v>
      </c>
      <c r="K169" s="220" t="s">
        <v>74</v>
      </c>
      <c r="L169" s="220" t="s">
        <v>63</v>
      </c>
      <c r="M169" s="220"/>
      <c r="N169" s="222" t="s">
        <v>481</v>
      </c>
    </row>
    <row r="170" spans="1:14" x14ac:dyDescent="0.25">
      <c r="A170" s="221">
        <v>44163</v>
      </c>
      <c r="B170" s="222" t="s">
        <v>313</v>
      </c>
      <c r="C170" s="222" t="s">
        <v>68</v>
      </c>
      <c r="D170" s="307" t="s">
        <v>95</v>
      </c>
      <c r="E170" s="240">
        <v>30000</v>
      </c>
      <c r="F170" s="240"/>
      <c r="G170" s="211">
        <f t="shared" si="5"/>
        <v>15000</v>
      </c>
      <c r="H170" s="507" t="s">
        <v>71</v>
      </c>
      <c r="I170" s="220" t="s">
        <v>18</v>
      </c>
      <c r="J170" s="463" t="s">
        <v>521</v>
      </c>
      <c r="K170" s="220" t="s">
        <v>74</v>
      </c>
      <c r="L170" s="220" t="s">
        <v>63</v>
      </c>
      <c r="M170" s="220"/>
      <c r="N170" s="222"/>
    </row>
    <row r="171" spans="1:14" ht="15" customHeight="1" x14ac:dyDescent="0.25">
      <c r="A171" s="221">
        <v>44165</v>
      </c>
      <c r="B171" s="222" t="s">
        <v>73</v>
      </c>
      <c r="C171" s="222" t="s">
        <v>51</v>
      </c>
      <c r="D171" s="307" t="s">
        <v>95</v>
      </c>
      <c r="E171" s="292"/>
      <c r="F171" s="211">
        <v>-15000</v>
      </c>
      <c r="G171" s="211">
        <f t="shared" si="5"/>
        <v>0</v>
      </c>
      <c r="H171" s="507" t="s">
        <v>71</v>
      </c>
      <c r="I171" s="220" t="s">
        <v>18</v>
      </c>
      <c r="J171" s="463" t="s">
        <v>465</v>
      </c>
      <c r="K171" s="220" t="s">
        <v>74</v>
      </c>
      <c r="L171" s="220" t="s">
        <v>63</v>
      </c>
      <c r="M171" s="220"/>
      <c r="N171" s="222"/>
    </row>
    <row r="172" spans="1:14" x14ac:dyDescent="0.25">
      <c r="A172" s="287">
        <v>44165</v>
      </c>
      <c r="B172" s="288" t="s">
        <v>232</v>
      </c>
      <c r="C172" s="288" t="s">
        <v>51</v>
      </c>
      <c r="D172" s="288" t="s">
        <v>95</v>
      </c>
      <c r="E172" s="473"/>
      <c r="F172" s="293">
        <v>49000</v>
      </c>
      <c r="G172" s="293">
        <f>G171-E172+F172</f>
        <v>49000</v>
      </c>
      <c r="H172" s="478" t="s">
        <v>71</v>
      </c>
      <c r="I172" s="290" t="s">
        <v>18</v>
      </c>
      <c r="J172" s="457" t="s">
        <v>523</v>
      </c>
      <c r="K172" s="469" t="s">
        <v>74</v>
      </c>
      <c r="L172" s="469" t="s">
        <v>63</v>
      </c>
      <c r="M172" s="290"/>
      <c r="N172" s="288"/>
    </row>
    <row r="173" spans="1:14" x14ac:dyDescent="0.25">
      <c r="A173" s="221">
        <v>44165</v>
      </c>
      <c r="B173" s="222" t="s">
        <v>69</v>
      </c>
      <c r="C173" s="222" t="s">
        <v>68</v>
      </c>
      <c r="D173" s="307" t="s">
        <v>95</v>
      </c>
      <c r="E173" s="211">
        <v>7000</v>
      </c>
      <c r="F173" s="211"/>
      <c r="G173" s="211">
        <f>G172-E173+F173</f>
        <v>42000</v>
      </c>
      <c r="H173" s="507" t="s">
        <v>71</v>
      </c>
      <c r="I173" s="220" t="s">
        <v>18</v>
      </c>
      <c r="J173" s="463" t="s">
        <v>523</v>
      </c>
      <c r="K173" s="228" t="s">
        <v>74</v>
      </c>
      <c r="L173" s="228" t="s">
        <v>63</v>
      </c>
      <c r="M173" s="220"/>
      <c r="N173" s="222" t="s">
        <v>124</v>
      </c>
    </row>
    <row r="174" spans="1:14" x14ac:dyDescent="0.25">
      <c r="A174" s="221">
        <v>44165</v>
      </c>
      <c r="B174" s="222" t="s">
        <v>69</v>
      </c>
      <c r="C174" s="222" t="s">
        <v>68</v>
      </c>
      <c r="D174" s="307" t="s">
        <v>95</v>
      </c>
      <c r="E174" s="234">
        <v>10000</v>
      </c>
      <c r="F174" s="211"/>
      <c r="G174" s="211">
        <f t="shared" si="5"/>
        <v>32000</v>
      </c>
      <c r="H174" s="507" t="s">
        <v>71</v>
      </c>
      <c r="I174" s="220" t="s">
        <v>18</v>
      </c>
      <c r="J174" s="463" t="s">
        <v>523</v>
      </c>
      <c r="K174" s="228" t="s">
        <v>74</v>
      </c>
      <c r="L174" s="228" t="s">
        <v>63</v>
      </c>
      <c r="M174" s="220"/>
      <c r="N174" s="222" t="s">
        <v>524</v>
      </c>
    </row>
    <row r="175" spans="1:14" x14ac:dyDescent="0.25">
      <c r="A175" s="221">
        <v>44165</v>
      </c>
      <c r="B175" s="222" t="s">
        <v>69</v>
      </c>
      <c r="C175" s="222" t="s">
        <v>68</v>
      </c>
      <c r="D175" s="307" t="s">
        <v>95</v>
      </c>
      <c r="E175" s="211">
        <v>11000</v>
      </c>
      <c r="F175" s="211"/>
      <c r="G175" s="211">
        <f t="shared" si="5"/>
        <v>21000</v>
      </c>
      <c r="H175" s="507" t="s">
        <v>71</v>
      </c>
      <c r="I175" s="220" t="s">
        <v>18</v>
      </c>
      <c r="J175" s="463" t="s">
        <v>523</v>
      </c>
      <c r="K175" s="228" t="s">
        <v>74</v>
      </c>
      <c r="L175" s="228" t="s">
        <v>63</v>
      </c>
      <c r="M175" s="220"/>
      <c r="N175" s="222" t="s">
        <v>525</v>
      </c>
    </row>
    <row r="176" spans="1:14" x14ac:dyDescent="0.25">
      <c r="A176" s="221">
        <v>44165</v>
      </c>
      <c r="B176" s="222" t="s">
        <v>69</v>
      </c>
      <c r="C176" s="222" t="s">
        <v>68</v>
      </c>
      <c r="D176" s="307" t="s">
        <v>95</v>
      </c>
      <c r="E176" s="211">
        <v>4000</v>
      </c>
      <c r="F176" s="211"/>
      <c r="G176" s="211">
        <f t="shared" si="5"/>
        <v>17000</v>
      </c>
      <c r="H176" s="507" t="s">
        <v>71</v>
      </c>
      <c r="I176" s="220" t="s">
        <v>18</v>
      </c>
      <c r="J176" s="463" t="s">
        <v>523</v>
      </c>
      <c r="K176" s="228" t="s">
        <v>74</v>
      </c>
      <c r="L176" s="228" t="s">
        <v>63</v>
      </c>
      <c r="M176" s="220"/>
      <c r="N176" s="222" t="s">
        <v>526</v>
      </c>
    </row>
    <row r="177" spans="1:15" x14ac:dyDescent="0.25">
      <c r="A177" s="221">
        <v>44165</v>
      </c>
      <c r="B177" s="222" t="s">
        <v>100</v>
      </c>
      <c r="C177" s="222" t="s">
        <v>100</v>
      </c>
      <c r="D177" s="222" t="s">
        <v>95</v>
      </c>
      <c r="E177" s="234">
        <v>4000</v>
      </c>
      <c r="F177" s="234"/>
      <c r="G177" s="211">
        <f t="shared" si="5"/>
        <v>13000</v>
      </c>
      <c r="H177" s="507" t="s">
        <v>71</v>
      </c>
      <c r="I177" s="220" t="s">
        <v>18</v>
      </c>
      <c r="J177" s="463" t="s">
        <v>523</v>
      </c>
      <c r="K177" s="228" t="s">
        <v>74</v>
      </c>
      <c r="L177" s="228" t="s">
        <v>63</v>
      </c>
      <c r="M177" s="220"/>
      <c r="N177" s="222"/>
    </row>
    <row r="178" spans="1:15" x14ac:dyDescent="0.25">
      <c r="A178" s="221">
        <v>44165</v>
      </c>
      <c r="B178" s="222" t="s">
        <v>100</v>
      </c>
      <c r="C178" s="222" t="s">
        <v>100</v>
      </c>
      <c r="D178" s="222" t="s">
        <v>95</v>
      </c>
      <c r="E178" s="234">
        <v>2000</v>
      </c>
      <c r="F178" s="234"/>
      <c r="G178" s="211">
        <f t="shared" si="5"/>
        <v>11000</v>
      </c>
      <c r="H178" s="507" t="s">
        <v>71</v>
      </c>
      <c r="I178" s="220" t="s">
        <v>18</v>
      </c>
      <c r="J178" s="463" t="s">
        <v>523</v>
      </c>
      <c r="K178" s="228" t="s">
        <v>74</v>
      </c>
      <c r="L178" s="228" t="s">
        <v>63</v>
      </c>
      <c r="M178" s="220"/>
      <c r="N178" s="222"/>
    </row>
    <row r="179" spans="1:15" ht="15.75" thickBot="1" x14ac:dyDescent="0.3">
      <c r="A179" s="221">
        <v>44165</v>
      </c>
      <c r="B179" s="222" t="s">
        <v>100</v>
      </c>
      <c r="C179" s="222" t="s">
        <v>100</v>
      </c>
      <c r="D179" s="222" t="s">
        <v>95</v>
      </c>
      <c r="E179" s="234">
        <v>4000</v>
      </c>
      <c r="F179" s="234"/>
      <c r="G179" s="211">
        <f t="shared" si="5"/>
        <v>7000</v>
      </c>
      <c r="H179" s="507" t="s">
        <v>71</v>
      </c>
      <c r="I179" s="220" t="s">
        <v>18</v>
      </c>
      <c r="J179" s="463" t="s">
        <v>523</v>
      </c>
      <c r="K179" s="228" t="s">
        <v>74</v>
      </c>
      <c r="L179" s="228" t="s">
        <v>63</v>
      </c>
      <c r="M179" s="220"/>
      <c r="N179" s="222"/>
    </row>
    <row r="180" spans="1:15" ht="15.75" thickBot="1" x14ac:dyDescent="0.3">
      <c r="A180" s="227"/>
      <c r="B180" s="220"/>
      <c r="C180" s="220"/>
      <c r="D180" s="239"/>
      <c r="E180" s="517">
        <f>SUM(E5:E179)</f>
        <v>1063000</v>
      </c>
      <c r="F180" s="518">
        <f>SUM(F5:F179)+G5</f>
        <v>1070000</v>
      </c>
      <c r="G180" s="525">
        <f>F180-E180</f>
        <v>7000</v>
      </c>
      <c r="H180" s="507"/>
      <c r="I180" s="220"/>
      <c r="J180" s="464"/>
      <c r="K180" s="220"/>
      <c r="L180" s="220"/>
      <c r="M180" s="220"/>
      <c r="N180" s="222"/>
    </row>
    <row r="181" spans="1:15" x14ac:dyDescent="0.25">
      <c r="A181" s="227"/>
      <c r="B181" s="220"/>
      <c r="C181" s="220"/>
      <c r="D181" s="220"/>
      <c r="E181" s="240"/>
      <c r="F181" s="240"/>
      <c r="G181" s="240"/>
      <c r="H181" s="507"/>
      <c r="I181" s="220"/>
      <c r="J181" s="464"/>
      <c r="K181" s="220"/>
      <c r="L181" s="220"/>
      <c r="M181" s="220"/>
      <c r="N181" s="222"/>
    </row>
    <row r="182" spans="1:15" x14ac:dyDescent="0.25">
      <c r="A182" s="221"/>
      <c r="B182" s="222"/>
      <c r="C182" s="222"/>
      <c r="D182" s="222"/>
      <c r="E182" s="246"/>
      <c r="F182" s="211"/>
      <c r="G182" s="211"/>
      <c r="H182" s="358"/>
      <c r="I182" s="220"/>
      <c r="J182" s="574"/>
      <c r="K182" s="220"/>
      <c r="L182" s="220"/>
      <c r="M182" s="220"/>
      <c r="N182" s="222"/>
    </row>
    <row r="183" spans="1:15" x14ac:dyDescent="0.25">
      <c r="A183" s="227"/>
      <c r="B183" s="220"/>
      <c r="C183" s="220"/>
      <c r="D183" s="220"/>
      <c r="E183" s="211"/>
      <c r="F183" s="211"/>
      <c r="G183" s="211"/>
      <c r="H183" s="358"/>
      <c r="I183" s="220"/>
      <c r="J183" s="574"/>
      <c r="K183" s="220"/>
      <c r="L183" s="220"/>
      <c r="M183" s="220"/>
      <c r="N183" s="222"/>
    </row>
    <row r="184" spans="1:15" ht="16.5" customHeight="1" x14ac:dyDescent="0.25">
      <c r="A184" s="227"/>
      <c r="B184" s="220"/>
      <c r="C184" s="220"/>
      <c r="D184" s="220"/>
      <c r="E184" s="232"/>
      <c r="F184" s="232"/>
      <c r="G184" s="211"/>
      <c r="H184" s="589"/>
      <c r="I184" s="312"/>
      <c r="J184" s="574"/>
      <c r="K184" s="220"/>
      <c r="L184" s="220"/>
      <c r="M184" s="312"/>
      <c r="N184" s="265"/>
      <c r="O184" s="299"/>
    </row>
    <row r="185" spans="1:15" x14ac:dyDescent="0.25">
      <c r="A185" s="227"/>
      <c r="B185" s="220"/>
      <c r="C185" s="220"/>
      <c r="D185" s="220"/>
      <c r="E185" s="211"/>
      <c r="F185" s="211"/>
      <c r="G185" s="211"/>
      <c r="H185" s="358"/>
      <c r="I185" s="220"/>
      <c r="J185" s="574"/>
      <c r="K185" s="220"/>
      <c r="L185" s="220"/>
      <c r="M185" s="220"/>
      <c r="N185" s="222"/>
    </row>
    <row r="186" spans="1:15" x14ac:dyDescent="0.25">
      <c r="A186" s="227"/>
      <c r="B186" s="220"/>
      <c r="C186" s="220"/>
      <c r="D186" s="220"/>
      <c r="E186" s="211"/>
      <c r="F186" s="211"/>
      <c r="G186" s="211"/>
      <c r="H186" s="358"/>
      <c r="I186" s="220"/>
      <c r="J186" s="574"/>
      <c r="K186" s="220"/>
      <c r="L186" s="220"/>
      <c r="M186" s="220"/>
      <c r="N186" s="222"/>
    </row>
    <row r="187" spans="1:15" x14ac:dyDescent="0.25">
      <c r="A187" s="227"/>
      <c r="B187" s="220"/>
      <c r="C187" s="220"/>
      <c r="D187" s="220"/>
      <c r="E187" s="211"/>
      <c r="F187" s="211"/>
      <c r="G187" s="211"/>
      <c r="H187" s="358"/>
      <c r="I187" s="220"/>
      <c r="J187" s="574"/>
      <c r="K187" s="220"/>
      <c r="L187" s="220"/>
      <c r="M187" s="220"/>
      <c r="N187" s="222"/>
    </row>
    <row r="188" spans="1:15" x14ac:dyDescent="0.25">
      <c r="A188" s="227"/>
      <c r="B188" s="222"/>
      <c r="C188" s="222"/>
      <c r="D188" s="222"/>
      <c r="E188" s="211"/>
      <c r="F188" s="211"/>
      <c r="G188" s="211"/>
      <c r="H188" s="358"/>
      <c r="I188" s="220"/>
      <c r="J188" s="574"/>
      <c r="K188" s="220"/>
      <c r="L188" s="220"/>
      <c r="M188" s="220"/>
      <c r="N188" s="222"/>
    </row>
    <row r="189" spans="1:15" x14ac:dyDescent="0.25">
      <c r="A189" s="227"/>
      <c r="B189" s="222"/>
      <c r="C189" s="222"/>
      <c r="D189" s="222"/>
      <c r="E189" s="211"/>
      <c r="F189" s="211"/>
      <c r="G189" s="211"/>
      <c r="H189" s="358"/>
      <c r="I189" s="220"/>
      <c r="J189" s="574"/>
      <c r="K189" s="220"/>
      <c r="L189" s="220"/>
      <c r="M189" s="220"/>
      <c r="N189" s="222"/>
    </row>
    <row r="190" spans="1:15" x14ac:dyDescent="0.25">
      <c r="A190" s="227"/>
      <c r="B190" s="222"/>
      <c r="C190" s="222"/>
      <c r="D190" s="222"/>
      <c r="E190" s="211"/>
      <c r="F190" s="211"/>
      <c r="G190" s="211"/>
      <c r="H190" s="358"/>
      <c r="I190" s="220"/>
      <c r="J190" s="574"/>
      <c r="K190" s="220"/>
      <c r="L190" s="220"/>
      <c r="M190" s="220"/>
      <c r="N190" s="222"/>
    </row>
    <row r="191" spans="1:15" ht="17.25" customHeight="1" x14ac:dyDescent="0.25">
      <c r="A191" s="221"/>
      <c r="B191" s="222"/>
      <c r="C191" s="222"/>
      <c r="D191" s="222"/>
      <c r="E191" s="211"/>
      <c r="F191" s="211"/>
      <c r="G191" s="211"/>
      <c r="H191" s="358"/>
      <c r="I191" s="220"/>
      <c r="J191" s="574"/>
      <c r="K191" s="220"/>
      <c r="L191" s="220"/>
      <c r="M191" s="220"/>
      <c r="N191" s="222"/>
    </row>
    <row r="192" spans="1:15" x14ac:dyDescent="0.25">
      <c r="A192" s="221"/>
      <c r="B192" s="222"/>
      <c r="C192" s="222"/>
      <c r="D192" s="222"/>
      <c r="E192" s="499"/>
      <c r="F192" s="211"/>
      <c r="G192" s="211"/>
      <c r="H192" s="358"/>
      <c r="I192" s="220"/>
      <c r="J192" s="574"/>
      <c r="K192" s="220"/>
      <c r="L192" s="220"/>
      <c r="M192" s="220"/>
      <c r="N192" s="222"/>
    </row>
    <row r="193" spans="1:14" x14ac:dyDescent="0.25">
      <c r="A193" s="221"/>
      <c r="B193" s="220"/>
      <c r="C193" s="220"/>
      <c r="D193" s="220"/>
      <c r="E193" s="211"/>
      <c r="F193" s="211"/>
      <c r="G193" s="211"/>
      <c r="H193" s="358"/>
      <c r="I193" s="220"/>
      <c r="J193" s="574"/>
      <c r="K193" s="220"/>
      <c r="L193" s="220"/>
      <c r="M193" s="220"/>
      <c r="N193" s="222"/>
    </row>
    <row r="194" spans="1:14" x14ac:dyDescent="0.25">
      <c r="A194" s="221"/>
      <c r="B194" s="220"/>
      <c r="C194" s="220"/>
      <c r="D194" s="220"/>
      <c r="E194" s="211"/>
      <c r="F194" s="211"/>
      <c r="G194" s="211"/>
      <c r="H194" s="358"/>
      <c r="I194" s="220"/>
      <c r="J194" s="574"/>
      <c r="K194" s="220"/>
      <c r="L194" s="220"/>
      <c r="M194" s="220"/>
      <c r="N194" s="222"/>
    </row>
    <row r="195" spans="1:14" x14ac:dyDescent="0.25">
      <c r="A195" s="221"/>
      <c r="B195" s="220"/>
      <c r="C195" s="220"/>
      <c r="D195" s="220"/>
      <c r="E195" s="211"/>
      <c r="F195" s="211"/>
      <c r="G195" s="211"/>
      <c r="H195" s="358"/>
      <c r="I195" s="220"/>
      <c r="J195" s="574"/>
      <c r="K195" s="220"/>
      <c r="L195" s="220"/>
      <c r="M195" s="220"/>
      <c r="N195" s="222"/>
    </row>
    <row r="196" spans="1:14" x14ac:dyDescent="0.25">
      <c r="A196" s="221"/>
      <c r="B196" s="220"/>
      <c r="C196" s="220"/>
      <c r="D196" s="220"/>
      <c r="E196" s="211"/>
      <c r="F196" s="211"/>
      <c r="G196" s="211"/>
      <c r="H196" s="358"/>
      <c r="I196" s="220"/>
      <c r="J196" s="574"/>
      <c r="K196" s="220"/>
      <c r="L196" s="220"/>
      <c r="M196" s="220"/>
      <c r="N196" s="222"/>
    </row>
    <row r="197" spans="1:14" x14ac:dyDescent="0.25">
      <c r="A197" s="221"/>
      <c r="B197" s="220"/>
      <c r="C197" s="220"/>
      <c r="D197" s="220"/>
      <c r="E197" s="211"/>
      <c r="F197" s="211"/>
      <c r="G197" s="211"/>
      <c r="H197" s="358"/>
      <c r="I197" s="220"/>
      <c r="J197" s="574"/>
      <c r="K197" s="220"/>
      <c r="L197" s="220"/>
      <c r="M197" s="220"/>
      <c r="N197" s="222"/>
    </row>
    <row r="198" spans="1:14" x14ac:dyDescent="0.25">
      <c r="A198" s="221"/>
      <c r="B198" s="220"/>
      <c r="C198" s="220"/>
      <c r="D198" s="220"/>
      <c r="E198" s="211"/>
      <c r="F198" s="211"/>
      <c r="G198" s="211"/>
      <c r="H198" s="358"/>
      <c r="I198" s="220"/>
      <c r="J198" s="574"/>
      <c r="K198" s="220"/>
      <c r="L198" s="220"/>
      <c r="M198" s="220"/>
      <c r="N198" s="222"/>
    </row>
    <row r="199" spans="1:14" x14ac:dyDescent="0.25">
      <c r="A199" s="221"/>
      <c r="B199" s="220"/>
      <c r="C199" s="220"/>
      <c r="D199" s="220"/>
      <c r="E199" s="211"/>
      <c r="F199" s="211"/>
      <c r="G199" s="211"/>
      <c r="H199" s="358"/>
      <c r="I199" s="220"/>
      <c r="J199" s="574"/>
      <c r="K199" s="220"/>
      <c r="L199" s="220"/>
      <c r="M199" s="220"/>
      <c r="N199" s="222"/>
    </row>
    <row r="200" spans="1:14" x14ac:dyDescent="0.25">
      <c r="A200" s="227"/>
      <c r="B200" s="220"/>
      <c r="C200" s="220"/>
      <c r="D200" s="220"/>
      <c r="E200" s="211"/>
      <c r="F200" s="211"/>
      <c r="G200" s="211"/>
      <c r="H200" s="358"/>
      <c r="I200" s="220"/>
      <c r="J200" s="574"/>
      <c r="K200" s="220"/>
      <c r="L200" s="220"/>
      <c r="M200" s="220"/>
      <c r="N200" s="222"/>
    </row>
    <row r="201" spans="1:14" x14ac:dyDescent="0.25">
      <c r="A201" s="221"/>
      <c r="B201" s="222"/>
      <c r="C201" s="222"/>
      <c r="D201" s="222"/>
      <c r="E201" s="499"/>
      <c r="F201" s="211"/>
      <c r="G201" s="211"/>
      <c r="H201" s="358"/>
      <c r="I201" s="220"/>
      <c r="J201" s="574"/>
      <c r="K201" s="220"/>
      <c r="L201" s="220"/>
      <c r="M201" s="220"/>
      <c r="N201" s="222"/>
    </row>
    <row r="202" spans="1:14" x14ac:dyDescent="0.25">
      <c r="A202" s="227"/>
      <c r="B202" s="220"/>
      <c r="C202" s="220"/>
      <c r="D202" s="220"/>
      <c r="E202" s="211"/>
      <c r="F202" s="211"/>
      <c r="G202" s="211"/>
      <c r="H202" s="358"/>
      <c r="I202" s="220"/>
      <c r="J202" s="574"/>
      <c r="K202" s="220"/>
      <c r="L202" s="220"/>
      <c r="M202" s="220"/>
      <c r="N202" s="222"/>
    </row>
    <row r="203" spans="1:14" x14ac:dyDescent="0.25">
      <c r="A203" s="227"/>
      <c r="B203" s="220"/>
      <c r="C203" s="220"/>
      <c r="D203" s="220"/>
      <c r="E203" s="211"/>
      <c r="F203" s="211"/>
      <c r="G203" s="211"/>
      <c r="H203" s="358"/>
      <c r="I203" s="220"/>
      <c r="J203" s="574"/>
      <c r="K203" s="220"/>
      <c r="L203" s="220"/>
      <c r="M203" s="220"/>
      <c r="N203" s="222"/>
    </row>
    <row r="204" spans="1:14" ht="17.25" customHeight="1" x14ac:dyDescent="0.25">
      <c r="A204" s="227"/>
      <c r="B204" s="220"/>
      <c r="C204" s="220"/>
      <c r="D204" s="220"/>
      <c r="E204" s="282"/>
      <c r="F204" s="232"/>
      <c r="G204" s="211"/>
      <c r="H204" s="589"/>
      <c r="I204" s="312"/>
      <c r="J204" s="574"/>
      <c r="K204" s="220"/>
      <c r="L204" s="220"/>
      <c r="M204" s="312"/>
      <c r="N204" s="265"/>
    </row>
    <row r="205" spans="1:14" x14ac:dyDescent="0.25">
      <c r="A205" s="227"/>
      <c r="B205" s="220"/>
      <c r="C205" s="220"/>
      <c r="D205" s="220"/>
      <c r="E205" s="211"/>
      <c r="F205" s="211"/>
      <c r="G205" s="211"/>
      <c r="H205" s="561"/>
      <c r="I205" s="220"/>
      <c r="J205" s="574"/>
      <c r="K205" s="220"/>
      <c r="L205" s="220"/>
      <c r="M205" s="220"/>
      <c r="N205" s="222"/>
    </row>
    <row r="206" spans="1:14" x14ac:dyDescent="0.25">
      <c r="A206" s="227"/>
      <c r="B206" s="220"/>
      <c r="C206" s="220"/>
      <c r="D206" s="220"/>
      <c r="E206" s="254"/>
      <c r="F206" s="254"/>
      <c r="G206" s="211"/>
      <c r="H206" s="590"/>
      <c r="I206" s="220"/>
      <c r="J206" s="574"/>
      <c r="K206" s="220"/>
      <c r="L206" s="220"/>
      <c r="M206" s="220"/>
      <c r="N206" s="222"/>
    </row>
    <row r="207" spans="1:14" x14ac:dyDescent="0.25">
      <c r="A207" s="227"/>
      <c r="B207" s="222"/>
      <c r="C207" s="222"/>
      <c r="D207" s="307"/>
      <c r="E207" s="211"/>
      <c r="F207" s="211"/>
      <c r="G207" s="211"/>
      <c r="H207" s="358"/>
      <c r="I207" s="220"/>
      <c r="J207" s="574"/>
      <c r="K207" s="220"/>
      <c r="L207" s="220"/>
      <c r="M207" s="220"/>
      <c r="N207" s="222"/>
    </row>
    <row r="208" spans="1:14" x14ac:dyDescent="0.25">
      <c r="A208" s="227"/>
      <c r="B208" s="222"/>
      <c r="C208" s="222"/>
      <c r="D208" s="307"/>
      <c r="E208" s="240"/>
      <c r="F208" s="240"/>
      <c r="G208" s="211"/>
      <c r="H208" s="358"/>
      <c r="I208" s="220"/>
      <c r="J208" s="574"/>
      <c r="K208" s="220"/>
      <c r="L208" s="220"/>
      <c r="M208" s="220"/>
      <c r="N208" s="222"/>
    </row>
    <row r="209" spans="1:14" x14ac:dyDescent="0.25">
      <c r="A209" s="227"/>
      <c r="B209" s="222"/>
      <c r="C209" s="222"/>
      <c r="D209" s="307"/>
      <c r="E209" s="211"/>
      <c r="F209" s="211"/>
      <c r="G209" s="211"/>
      <c r="H209" s="358"/>
      <c r="I209" s="220"/>
      <c r="J209" s="574"/>
      <c r="K209" s="220"/>
      <c r="L209" s="220"/>
      <c r="M209" s="220"/>
      <c r="N209" s="222"/>
    </row>
    <row r="210" spans="1:14" ht="16.5" customHeight="1" x14ac:dyDescent="0.25">
      <c r="A210" s="338"/>
      <c r="B210" s="265"/>
      <c r="C210" s="265"/>
      <c r="D210" s="359"/>
      <c r="E210" s="231"/>
      <c r="F210" s="231"/>
      <c r="G210" s="211"/>
      <c r="H210" s="358"/>
      <c r="I210" s="220"/>
      <c r="J210" s="574"/>
      <c r="K210" s="220"/>
      <c r="L210" s="220"/>
      <c r="M210" s="220"/>
      <c r="N210" s="222"/>
    </row>
    <row r="211" spans="1:14" x14ac:dyDescent="0.25">
      <c r="A211" s="221"/>
      <c r="B211" s="222"/>
      <c r="C211" s="222"/>
      <c r="D211" s="222"/>
      <c r="E211" s="553"/>
      <c r="F211" s="234"/>
      <c r="G211" s="234"/>
      <c r="H211" s="358"/>
      <c r="I211" s="220"/>
      <c r="J211" s="574"/>
      <c r="K211" s="220"/>
      <c r="L211" s="220"/>
      <c r="M211" s="220"/>
      <c r="N211" s="222"/>
    </row>
    <row r="212" spans="1:14" ht="17.25" customHeight="1" x14ac:dyDescent="0.25">
      <c r="A212" s="227"/>
      <c r="B212" s="220"/>
      <c r="C212" s="220"/>
      <c r="D212" s="516"/>
      <c r="E212" s="232"/>
      <c r="F212" s="232"/>
      <c r="G212" s="232"/>
      <c r="H212" s="358"/>
      <c r="I212" s="220"/>
      <c r="J212" s="574"/>
      <c r="K212" s="220"/>
      <c r="L212" s="220"/>
      <c r="M212" s="220"/>
      <c r="N212" s="222"/>
    </row>
    <row r="213" spans="1:14" x14ac:dyDescent="0.25">
      <c r="A213" s="227"/>
      <c r="B213" s="220"/>
      <c r="C213" s="220"/>
      <c r="D213" s="516"/>
      <c r="E213" s="240"/>
      <c r="F213" s="240"/>
      <c r="G213" s="232"/>
      <c r="H213" s="358"/>
      <c r="I213" s="220"/>
      <c r="J213" s="574"/>
      <c r="K213" s="220"/>
      <c r="L213" s="220"/>
      <c r="M213" s="247"/>
      <c r="N213" s="222"/>
    </row>
    <row r="214" spans="1:14" x14ac:dyDescent="0.25">
      <c r="A214" s="227"/>
      <c r="B214" s="220"/>
      <c r="C214" s="220"/>
      <c r="D214" s="516"/>
      <c r="E214" s="240"/>
      <c r="F214" s="244"/>
      <c r="G214" s="232"/>
      <c r="H214" s="561"/>
      <c r="I214" s="220"/>
      <c r="J214" s="574"/>
      <c r="K214" s="220"/>
      <c r="L214" s="220"/>
      <c r="M214" s="247"/>
      <c r="N214" s="222"/>
    </row>
    <row r="215" spans="1:14" x14ac:dyDescent="0.25">
      <c r="A215" s="227"/>
      <c r="B215" s="220"/>
      <c r="C215" s="220"/>
      <c r="D215" s="516"/>
      <c r="E215" s="211"/>
      <c r="F215" s="245"/>
      <c r="G215" s="232"/>
      <c r="H215" s="561"/>
      <c r="I215" s="220"/>
      <c r="J215" s="574"/>
      <c r="K215" s="220"/>
      <c r="L215" s="220"/>
      <c r="M215" s="247"/>
      <c r="N215" s="222"/>
    </row>
    <row r="216" spans="1:14" x14ac:dyDescent="0.25">
      <c r="A216" s="227"/>
      <c r="B216" s="220"/>
      <c r="C216" s="220"/>
      <c r="D216" s="516"/>
      <c r="E216" s="211"/>
      <c r="F216" s="245"/>
      <c r="G216" s="232"/>
      <c r="H216" s="561"/>
      <c r="I216" s="220"/>
      <c r="J216" s="574"/>
      <c r="K216" s="220"/>
      <c r="L216" s="220"/>
      <c r="M216" s="247"/>
      <c r="N216" s="222"/>
    </row>
    <row r="217" spans="1:14" x14ac:dyDescent="0.25">
      <c r="A217" s="227"/>
      <c r="B217" s="220"/>
      <c r="C217" s="220"/>
      <c r="D217" s="220"/>
      <c r="E217" s="211"/>
      <c r="F217" s="245"/>
      <c r="G217" s="232"/>
      <c r="H217" s="358"/>
      <c r="I217" s="220"/>
      <c r="J217" s="574"/>
      <c r="K217" s="220"/>
      <c r="L217" s="220"/>
      <c r="M217" s="247"/>
      <c r="N217" s="222"/>
    </row>
    <row r="218" spans="1:14" x14ac:dyDescent="0.25">
      <c r="A218" s="227"/>
      <c r="B218" s="220"/>
      <c r="C218" s="220"/>
      <c r="D218" s="220"/>
      <c r="E218" s="211"/>
      <c r="F218" s="245"/>
      <c r="G218" s="232"/>
      <c r="H218" s="358"/>
      <c r="I218" s="220"/>
      <c r="J218" s="574"/>
      <c r="K218" s="220"/>
      <c r="L218" s="220"/>
      <c r="M218" s="247"/>
      <c r="N218" s="222"/>
    </row>
    <row r="219" spans="1:14" x14ac:dyDescent="0.25">
      <c r="A219" s="227"/>
      <c r="B219" s="220"/>
      <c r="C219" s="220"/>
      <c r="D219" s="220"/>
      <c r="E219" s="234"/>
      <c r="F219" s="509"/>
      <c r="G219" s="231"/>
      <c r="H219" s="358"/>
      <c r="I219" s="220"/>
      <c r="J219" s="574"/>
      <c r="K219" s="220"/>
      <c r="L219" s="220"/>
      <c r="M219" s="247"/>
      <c r="N219" s="222"/>
    </row>
    <row r="220" spans="1:14" x14ac:dyDescent="0.25">
      <c r="A220" s="316"/>
      <c r="B220" s="247"/>
      <c r="C220" s="247"/>
      <c r="D220" s="551"/>
      <c r="E220" s="224"/>
      <c r="F220" s="224"/>
      <c r="G220" s="232"/>
      <c r="H220" s="319"/>
      <c r="I220" s="247"/>
      <c r="J220" s="317"/>
      <c r="K220" s="247"/>
      <c r="L220" s="247"/>
      <c r="M220" s="247"/>
      <c r="N220" s="318"/>
    </row>
    <row r="221" spans="1:14" x14ac:dyDescent="0.25">
      <c r="A221" s="316"/>
      <c r="B221" s="247"/>
      <c r="C221" s="247"/>
      <c r="D221" s="247"/>
      <c r="E221" s="244"/>
      <c r="F221" s="552"/>
      <c r="G221" s="277"/>
      <c r="H221" s="319"/>
      <c r="I221" s="247"/>
      <c r="J221" s="317"/>
      <c r="K221" s="247"/>
      <c r="L221" s="247"/>
      <c r="M221" s="247"/>
      <c r="N221" s="318"/>
    </row>
    <row r="222" spans="1:14" x14ac:dyDescent="0.25">
      <c r="A222" s="316"/>
      <c r="B222" s="247"/>
      <c r="C222" s="247"/>
      <c r="D222" s="247"/>
      <c r="E222" s="245"/>
      <c r="F222" s="247"/>
      <c r="G222" s="277"/>
      <c r="H222" s="319"/>
      <c r="I222" s="247"/>
      <c r="J222" s="317"/>
      <c r="K222" s="247"/>
      <c r="L222" s="247"/>
      <c r="M222" s="247"/>
      <c r="N222" s="318"/>
    </row>
    <row r="223" spans="1:14" x14ac:dyDescent="0.25">
      <c r="A223" s="227"/>
      <c r="B223" s="220"/>
      <c r="C223" s="220"/>
      <c r="D223" s="220"/>
      <c r="E223" s="245"/>
      <c r="F223" s="220"/>
      <c r="G223" s="277"/>
      <c r="H223" s="358"/>
      <c r="I223" s="220"/>
      <c r="J223" s="271"/>
      <c r="K223" s="220"/>
      <c r="L223" s="220"/>
      <c r="M223" s="220"/>
      <c r="N223" s="222"/>
    </row>
    <row r="224" spans="1:14" x14ac:dyDescent="0.25">
      <c r="A224" s="227"/>
      <c r="B224" s="220"/>
      <c r="C224" s="220"/>
      <c r="D224" s="220"/>
      <c r="E224" s="245"/>
      <c r="F224" s="220"/>
      <c r="G224" s="277"/>
      <c r="H224" s="358"/>
      <c r="I224" s="220"/>
      <c r="J224" s="271"/>
      <c r="K224" s="220"/>
      <c r="L224" s="220"/>
      <c r="M224" s="220"/>
      <c r="N224" s="222"/>
    </row>
    <row r="225" spans="1:14" x14ac:dyDescent="0.25">
      <c r="A225" s="227"/>
      <c r="B225" s="220"/>
      <c r="C225" s="220"/>
      <c r="D225" s="220"/>
      <c r="E225" s="245"/>
      <c r="F225" s="220"/>
      <c r="G225" s="277"/>
      <c r="H225" s="358"/>
      <c r="I225" s="220"/>
      <c r="J225" s="271"/>
      <c r="K225" s="220"/>
      <c r="L225" s="220"/>
      <c r="M225" s="220"/>
      <c r="N225" s="222"/>
    </row>
    <row r="226" spans="1:14" x14ac:dyDescent="0.25">
      <c r="A226" s="227"/>
      <c r="B226" s="220"/>
      <c r="C226" s="220"/>
      <c r="D226" s="220"/>
      <c r="E226" s="245"/>
      <c r="F226" s="220"/>
      <c r="G226" s="277"/>
      <c r="H226" s="358"/>
      <c r="I226" s="220"/>
      <c r="J226" s="271"/>
      <c r="K226" s="220"/>
      <c r="L226" s="220"/>
      <c r="M226" s="220"/>
      <c r="N226" s="222"/>
    </row>
    <row r="227" spans="1:14" x14ac:dyDescent="0.25">
      <c r="A227" s="227"/>
      <c r="B227" s="220"/>
      <c r="C227" s="220"/>
      <c r="D227" s="220"/>
      <c r="E227" s="245"/>
      <c r="F227" s="220"/>
      <c r="G227" s="277"/>
      <c r="H227" s="358"/>
      <c r="I227" s="220"/>
      <c r="J227" s="271"/>
      <c r="K227" s="220"/>
      <c r="L227" s="220"/>
      <c r="M227" s="220"/>
      <c r="N227" s="222"/>
    </row>
    <row r="228" spans="1:14" x14ac:dyDescent="0.25">
      <c r="A228" s="227"/>
      <c r="B228" s="220"/>
      <c r="C228" s="220"/>
      <c r="D228" s="220"/>
      <c r="E228" s="245"/>
      <c r="F228" s="220"/>
      <c r="G228" s="277"/>
      <c r="H228" s="358"/>
      <c r="I228" s="220"/>
      <c r="J228" s="271"/>
      <c r="K228" s="220"/>
      <c r="L228" s="220"/>
      <c r="M228" s="220"/>
      <c r="N228" s="222"/>
    </row>
    <row r="229" spans="1:14" x14ac:dyDescent="0.25">
      <c r="A229" s="227"/>
      <c r="B229" s="220"/>
      <c r="C229" s="220"/>
      <c r="D229" s="220"/>
      <c r="E229" s="245"/>
      <c r="F229" s="220"/>
      <c r="G229" s="277"/>
      <c r="H229" s="358"/>
      <c r="I229" s="220"/>
      <c r="J229" s="271"/>
      <c r="K229" s="220"/>
      <c r="L229" s="220"/>
      <c r="M229" s="220"/>
      <c r="N229" s="222"/>
    </row>
    <row r="230" spans="1:14" x14ac:dyDescent="0.25">
      <c r="A230" s="227"/>
      <c r="B230" s="220"/>
      <c r="C230" s="220"/>
      <c r="D230" s="220"/>
      <c r="E230" s="220"/>
      <c r="F230" s="245"/>
      <c r="G230" s="277"/>
      <c r="H230" s="358"/>
      <c r="I230" s="220"/>
      <c r="J230" s="271"/>
      <c r="K230" s="220"/>
      <c r="L230" s="220"/>
      <c r="M230" s="220"/>
      <c r="N230" s="222"/>
    </row>
    <row r="231" spans="1:14" x14ac:dyDescent="0.25">
      <c r="A231" s="227"/>
      <c r="B231" s="220"/>
      <c r="C231" s="220"/>
      <c r="D231" s="220"/>
      <c r="E231" s="224"/>
      <c r="F231" s="224"/>
      <c r="G231" s="277"/>
      <c r="H231" s="358"/>
      <c r="I231" s="220"/>
      <c r="J231" s="271"/>
      <c r="K231" s="220"/>
      <c r="L231" s="220"/>
      <c r="M231" s="220"/>
      <c r="N231" s="222"/>
    </row>
    <row r="232" spans="1:14" x14ac:dyDescent="0.25">
      <c r="A232" s="227"/>
      <c r="B232" s="220"/>
      <c r="C232" s="220"/>
      <c r="D232" s="220"/>
      <c r="E232" s="224"/>
      <c r="F232" s="224"/>
      <c r="G232" s="277"/>
      <c r="H232" s="358"/>
      <c r="I232" s="220"/>
      <c r="J232" s="271"/>
      <c r="K232" s="220"/>
      <c r="L232" s="220"/>
      <c r="M232" s="220"/>
      <c r="N232" s="222"/>
    </row>
    <row r="233" spans="1:14" x14ac:dyDescent="0.25">
      <c r="A233" s="253"/>
      <c r="B233" s="203"/>
      <c r="C233" s="203"/>
      <c r="D233" s="203"/>
      <c r="E233" s="301"/>
      <c r="F233" s="301"/>
      <c r="G233" s="277"/>
      <c r="H233" s="303"/>
      <c r="I233" s="219"/>
      <c r="J233" s="298"/>
      <c r="K233" s="219"/>
      <c r="L233" s="219"/>
      <c r="M233" s="219"/>
      <c r="N233" s="218"/>
    </row>
    <row r="234" spans="1:14" x14ac:dyDescent="0.25">
      <c r="A234" s="253"/>
      <c r="B234" s="203"/>
      <c r="C234" s="203"/>
      <c r="D234" s="203"/>
      <c r="E234" s="301"/>
      <c r="F234" s="301"/>
      <c r="G234" s="277"/>
      <c r="H234" s="303"/>
      <c r="I234" s="219"/>
      <c r="J234" s="298"/>
      <c r="K234" s="219"/>
      <c r="L234" s="219"/>
      <c r="M234" s="219"/>
      <c r="N234" s="218"/>
    </row>
    <row r="235" spans="1:14" x14ac:dyDescent="0.25">
      <c r="A235" s="253"/>
      <c r="B235" s="203"/>
      <c r="C235" s="203"/>
      <c r="D235" s="203"/>
      <c r="E235" s="301"/>
      <c r="F235" s="301"/>
      <c r="G235" s="277"/>
      <c r="H235" s="303"/>
      <c r="I235" s="219"/>
      <c r="J235" s="298"/>
      <c r="K235" s="219"/>
      <c r="L235" s="219"/>
      <c r="M235" s="219"/>
      <c r="N235" s="218"/>
    </row>
    <row r="236" spans="1:14" x14ac:dyDescent="0.25">
      <c r="A236" s="253"/>
      <c r="B236" s="203"/>
      <c r="C236" s="203"/>
      <c r="D236" s="203"/>
      <c r="E236" s="301"/>
      <c r="F236" s="301"/>
      <c r="G236" s="277"/>
      <c r="H236" s="242"/>
      <c r="I236" s="219"/>
      <c r="J236" s="298"/>
      <c r="K236" s="219"/>
      <c r="L236" s="219"/>
      <c r="M236" s="219"/>
      <c r="N236" s="218"/>
    </row>
    <row r="237" spans="1:14" x14ac:dyDescent="0.25">
      <c r="A237" s="253"/>
      <c r="B237" s="203"/>
      <c r="C237" s="203"/>
      <c r="D237" s="203"/>
      <c r="E237" s="301"/>
      <c r="F237" s="301"/>
      <c r="G237" s="277"/>
      <c r="H237" s="242"/>
      <c r="I237" s="219"/>
      <c r="J237" s="298"/>
      <c r="K237" s="219"/>
      <c r="L237" s="219"/>
      <c r="M237" s="219"/>
      <c r="N237" s="218"/>
    </row>
    <row r="238" spans="1:14" x14ac:dyDescent="0.25">
      <c r="A238" s="253"/>
      <c r="B238" s="203"/>
      <c r="C238" s="203"/>
      <c r="D238" s="203"/>
      <c r="E238" s="301"/>
      <c r="F238" s="301"/>
      <c r="G238" s="277"/>
      <c r="H238" s="242"/>
      <c r="I238" s="219"/>
      <c r="J238" s="298"/>
      <c r="K238" s="219"/>
      <c r="L238" s="219"/>
      <c r="M238" s="219"/>
      <c r="N238" s="218"/>
    </row>
    <row r="239" spans="1:14" x14ac:dyDescent="0.25">
      <c r="A239" s="253"/>
      <c r="B239" s="203"/>
      <c r="C239" s="203"/>
      <c r="D239" s="203"/>
      <c r="E239" s="301"/>
      <c r="F239" s="301"/>
      <c r="G239" s="277"/>
      <c r="H239" s="242"/>
      <c r="I239" s="219"/>
      <c r="J239" s="298"/>
      <c r="K239" s="219"/>
      <c r="L239" s="219"/>
      <c r="M239" s="219"/>
      <c r="N239" s="218"/>
    </row>
    <row r="240" spans="1:14" x14ac:dyDescent="0.25">
      <c r="A240" s="253"/>
      <c r="B240" s="203"/>
      <c r="C240" s="203"/>
      <c r="D240" s="203"/>
      <c r="E240" s="301"/>
      <c r="F240" s="301"/>
      <c r="G240" s="277"/>
      <c r="H240" s="242"/>
      <c r="I240" s="219"/>
      <c r="J240" s="298"/>
      <c r="K240" s="219"/>
      <c r="L240" s="219"/>
      <c r="M240" s="219"/>
      <c r="N240" s="218"/>
    </row>
    <row r="241" spans="1:14" x14ac:dyDescent="0.25">
      <c r="A241" s="203"/>
      <c r="B241" s="203"/>
      <c r="C241" s="203"/>
      <c r="D241" s="203"/>
      <c r="E241" s="268"/>
      <c r="F241" s="268"/>
      <c r="G241" s="277"/>
      <c r="H241" s="242"/>
      <c r="I241" s="219"/>
      <c r="J241" s="219"/>
      <c r="K241" s="219"/>
      <c r="L241" s="219"/>
      <c r="M241" s="219"/>
      <c r="N241" s="218"/>
    </row>
    <row r="242" spans="1:14" x14ac:dyDescent="0.25">
      <c r="A242" s="203"/>
      <c r="B242" s="203"/>
      <c r="C242" s="203"/>
      <c r="D242" s="203"/>
      <c r="E242" s="203"/>
      <c r="F242" s="302"/>
      <c r="G242" s="277"/>
      <c r="H242" s="242"/>
      <c r="I242" s="219"/>
      <c r="J242" s="219"/>
      <c r="K242" s="219"/>
      <c r="L242" s="219"/>
      <c r="M242" s="219"/>
      <c r="N242" s="218"/>
    </row>
    <row r="243" spans="1:14" x14ac:dyDescent="0.25">
      <c r="A243" s="203"/>
      <c r="B243" s="203"/>
      <c r="C243" s="203"/>
      <c r="D243" s="203"/>
      <c r="E243" s="203"/>
      <c r="F243" s="203"/>
      <c r="G243" s="277"/>
      <c r="H243" s="242"/>
      <c r="I243" s="219"/>
      <c r="J243" s="219"/>
      <c r="K243" s="219"/>
      <c r="L243" s="219"/>
      <c r="M243" s="219"/>
      <c r="N243" s="218"/>
    </row>
    <row r="244" spans="1:14" x14ac:dyDescent="0.25">
      <c r="A244" s="26"/>
      <c r="B244" s="26"/>
      <c r="C244" s="26"/>
      <c r="D244" s="26"/>
      <c r="E244" s="26"/>
      <c r="F244" s="26"/>
      <c r="G244" s="277"/>
      <c r="H244" s="26"/>
      <c r="I244" s="125"/>
      <c r="J244" s="125"/>
      <c r="K244" s="125"/>
      <c r="L244" s="125"/>
      <c r="M244" s="26"/>
      <c r="N244" s="25"/>
    </row>
    <row r="245" spans="1:14" x14ac:dyDescent="0.25">
      <c r="A245" s="26"/>
      <c r="B245" s="26"/>
      <c r="C245" s="26"/>
      <c r="D245" s="26"/>
      <c r="E245" s="26"/>
      <c r="F245" s="26"/>
      <c r="G245" s="277"/>
      <c r="H245" s="26"/>
      <c r="I245" s="125"/>
      <c r="J245" s="125"/>
      <c r="K245" s="125"/>
      <c r="L245" s="125"/>
      <c r="M245" s="26"/>
      <c r="N245" s="25"/>
    </row>
    <row r="246" spans="1:14" x14ac:dyDescent="0.25">
      <c r="A246" s="26"/>
      <c r="B246" s="26"/>
      <c r="C246" s="26"/>
      <c r="D246" s="26"/>
      <c r="E246" s="26"/>
      <c r="F246" s="26"/>
      <c r="G246" s="277"/>
      <c r="H246" s="26"/>
      <c r="I246" s="125"/>
      <c r="J246" s="125"/>
      <c r="K246" s="125"/>
      <c r="L246" s="125"/>
      <c r="M246" s="26"/>
      <c r="N246" s="25"/>
    </row>
    <row r="247" spans="1:14" x14ac:dyDescent="0.25">
      <c r="A247" s="26"/>
      <c r="B247" s="26"/>
      <c r="C247" s="26"/>
      <c r="D247" s="26"/>
      <c r="E247" s="26"/>
      <c r="F247" s="26"/>
      <c r="G247" s="277"/>
      <c r="H247" s="26"/>
      <c r="I247" s="125"/>
      <c r="J247" s="125"/>
      <c r="K247" s="125"/>
      <c r="L247" s="125"/>
      <c r="M247" s="26"/>
      <c r="N247" s="25"/>
    </row>
    <row r="248" spans="1:14" x14ac:dyDescent="0.25">
      <c r="A248" s="26"/>
      <c r="B248" s="26"/>
      <c r="C248" s="26"/>
      <c r="D248" s="26"/>
      <c r="E248" s="26"/>
      <c r="F248" s="26"/>
      <c r="G248" s="277"/>
      <c r="H248" s="26"/>
      <c r="I248" s="125"/>
      <c r="J248" s="125"/>
      <c r="K248" s="125"/>
      <c r="L248" s="125"/>
      <c r="M248" s="26"/>
      <c r="N248" s="25"/>
    </row>
    <row r="249" spans="1:14" x14ac:dyDescent="0.25">
      <c r="A249" s="26"/>
      <c r="B249" s="26"/>
      <c r="C249" s="26"/>
      <c r="D249" s="26"/>
      <c r="E249" s="26"/>
      <c r="F249" s="26"/>
      <c r="G249" s="277"/>
      <c r="H249" s="26"/>
      <c r="I249" s="125"/>
      <c r="J249" s="125"/>
      <c r="K249" s="125"/>
      <c r="L249" s="125"/>
      <c r="M249" s="26"/>
      <c r="N249" s="25"/>
    </row>
    <row r="250" spans="1:14" x14ac:dyDescent="0.25">
      <c r="A250" s="26"/>
      <c r="B250" s="26"/>
      <c r="C250" s="26"/>
      <c r="D250" s="26"/>
      <c r="E250" s="26"/>
      <c r="F250" s="26"/>
      <c r="G250" s="277"/>
      <c r="H250" s="26"/>
      <c r="I250" s="125"/>
      <c r="J250" s="125"/>
      <c r="K250" s="125"/>
      <c r="L250" s="125"/>
      <c r="M250" s="26"/>
      <c r="N250" s="25"/>
    </row>
    <row r="251" spans="1:14" x14ac:dyDescent="0.25">
      <c r="A251" s="26"/>
      <c r="B251" s="26"/>
      <c r="C251" s="26"/>
      <c r="D251" s="26"/>
      <c r="E251" s="26"/>
      <c r="F251" s="26"/>
      <c r="G251" s="277"/>
      <c r="H251" s="26"/>
      <c r="I251" s="125"/>
      <c r="J251" s="125"/>
      <c r="K251" s="125"/>
      <c r="L251" s="125"/>
      <c r="M251" s="26"/>
      <c r="N251" s="25"/>
    </row>
    <row r="252" spans="1:14" x14ac:dyDescent="0.25">
      <c r="A252" s="26"/>
      <c r="B252" s="26"/>
      <c r="C252" s="26"/>
      <c r="D252" s="26"/>
      <c r="E252" s="26"/>
      <c r="F252" s="26"/>
      <c r="G252" s="277"/>
      <c r="H252" s="26"/>
      <c r="I252" s="125"/>
      <c r="J252" s="125"/>
      <c r="K252" s="125"/>
      <c r="L252" s="125"/>
      <c r="M252" s="26"/>
      <c r="N252" s="25"/>
    </row>
    <row r="253" spans="1:14" x14ac:dyDescent="0.25">
      <c r="A253" s="26"/>
      <c r="B253" s="26"/>
      <c r="C253" s="26"/>
      <c r="D253" s="26"/>
      <c r="E253" s="26"/>
      <c r="F253" s="26"/>
      <c r="G253" s="277"/>
      <c r="H253" s="26"/>
      <c r="I253" s="125"/>
      <c r="J253" s="125"/>
      <c r="K253" s="125"/>
      <c r="L253" s="125"/>
      <c r="M253" s="26"/>
      <c r="N253" s="25"/>
    </row>
    <row r="254" spans="1:14" x14ac:dyDescent="0.25">
      <c r="G254" s="277"/>
      <c r="I254" s="124"/>
      <c r="J254" s="124"/>
      <c r="K254" s="124"/>
      <c r="L254" s="124"/>
    </row>
    <row r="255" spans="1:14" x14ac:dyDescent="0.25">
      <c r="G255" s="277"/>
      <c r="I255" s="124"/>
      <c r="J255" s="124"/>
      <c r="K255" s="124"/>
      <c r="L255" s="124"/>
    </row>
    <row r="256" spans="1:14" x14ac:dyDescent="0.25">
      <c r="G256" s="277"/>
      <c r="I256" s="124"/>
      <c r="J256" s="124"/>
      <c r="K256" s="124"/>
      <c r="L256" s="124"/>
    </row>
    <row r="257" spans="7:12" x14ac:dyDescent="0.25">
      <c r="G257" s="277"/>
      <c r="I257" s="124"/>
      <c r="J257" s="124"/>
      <c r="K257" s="124"/>
      <c r="L257" s="124"/>
    </row>
    <row r="258" spans="7:12" x14ac:dyDescent="0.25">
      <c r="G258" s="277"/>
      <c r="I258" s="124"/>
      <c r="J258" s="124"/>
      <c r="K258" s="124"/>
      <c r="L258" s="124"/>
    </row>
    <row r="259" spans="7:12" x14ac:dyDescent="0.25">
      <c r="G259" s="277"/>
      <c r="I259" s="124"/>
      <c r="J259" s="124"/>
      <c r="K259" s="124"/>
      <c r="L259" s="124"/>
    </row>
    <row r="260" spans="7:12" x14ac:dyDescent="0.25">
      <c r="G260" s="277"/>
      <c r="I260" s="124"/>
      <c r="J260" s="124"/>
      <c r="K260" s="124"/>
      <c r="L260" s="124"/>
    </row>
    <row r="261" spans="7:12" x14ac:dyDescent="0.25">
      <c r="G261" s="277"/>
      <c r="I261" s="124"/>
      <c r="J261" s="124"/>
      <c r="K261" s="124"/>
      <c r="L261" s="124"/>
    </row>
    <row r="262" spans="7:12" x14ac:dyDescent="0.25">
      <c r="G262" s="277"/>
      <c r="I262" s="124"/>
      <c r="J262" s="124"/>
      <c r="K262" s="124"/>
      <c r="L262" s="124"/>
    </row>
    <row r="263" spans="7:12" x14ac:dyDescent="0.25">
      <c r="G263" s="277"/>
      <c r="I263" s="124"/>
      <c r="J263" s="124"/>
      <c r="K263" s="124"/>
      <c r="L263" s="124"/>
    </row>
    <row r="264" spans="7:12" x14ac:dyDescent="0.25">
      <c r="G264" s="277"/>
      <c r="I264" s="124"/>
      <c r="J264" s="124"/>
      <c r="K264" s="124"/>
      <c r="L264" s="124"/>
    </row>
    <row r="265" spans="7:12" x14ac:dyDescent="0.25">
      <c r="G265" s="277"/>
      <c r="I265" s="124"/>
      <c r="J265" s="124"/>
      <c r="K265" s="124"/>
      <c r="L265" s="124"/>
    </row>
    <row r="266" spans="7:12" x14ac:dyDescent="0.25">
      <c r="G266" s="277"/>
      <c r="I266" s="124"/>
      <c r="J266" s="124"/>
      <c r="K266" s="124"/>
      <c r="L266" s="124"/>
    </row>
    <row r="267" spans="7:12" x14ac:dyDescent="0.25">
      <c r="G267" s="277"/>
      <c r="I267" s="124"/>
      <c r="J267" s="124"/>
      <c r="K267" s="124"/>
      <c r="L267" s="124"/>
    </row>
    <row r="268" spans="7:12" x14ac:dyDescent="0.25">
      <c r="G268" s="277"/>
      <c r="I268" s="124"/>
      <c r="J268" s="124"/>
      <c r="K268" s="124"/>
      <c r="L268" s="124"/>
    </row>
    <row r="269" spans="7:12" x14ac:dyDescent="0.25">
      <c r="G269" s="277"/>
      <c r="I269" s="124"/>
      <c r="J269" s="124"/>
      <c r="K269" s="124"/>
      <c r="L269" s="124"/>
    </row>
    <row r="270" spans="7:12" x14ac:dyDescent="0.25">
      <c r="G270" s="277"/>
      <c r="I270" s="124"/>
      <c r="J270" s="124"/>
      <c r="K270" s="124"/>
      <c r="L270" s="124"/>
    </row>
    <row r="271" spans="7:12" x14ac:dyDescent="0.25">
      <c r="G271" s="277"/>
      <c r="I271" s="124"/>
      <c r="J271" s="124"/>
      <c r="K271" s="124"/>
      <c r="L271" s="124"/>
    </row>
    <row r="272" spans="7:12" x14ac:dyDescent="0.25">
      <c r="G272" s="277"/>
      <c r="I272" s="124"/>
      <c r="J272" s="124"/>
      <c r="K272" s="124"/>
      <c r="L272" s="124"/>
    </row>
    <row r="273" spans="7:12" x14ac:dyDescent="0.25">
      <c r="G273" s="277"/>
      <c r="I273" s="124"/>
      <c r="J273" s="124"/>
      <c r="K273" s="124"/>
      <c r="L273" s="124"/>
    </row>
    <row r="274" spans="7:12" x14ac:dyDescent="0.25">
      <c r="G274" s="277"/>
      <c r="I274" s="124"/>
      <c r="J274" s="124"/>
      <c r="K274" s="124"/>
      <c r="L274" s="124"/>
    </row>
    <row r="275" spans="7:12" x14ac:dyDescent="0.25">
      <c r="G275" s="277"/>
      <c r="I275" s="124"/>
      <c r="J275" s="124"/>
      <c r="K275" s="124"/>
      <c r="L275" s="124"/>
    </row>
    <row r="276" spans="7:12" x14ac:dyDescent="0.25">
      <c r="G276" s="277"/>
      <c r="I276" s="124"/>
      <c r="J276" s="124"/>
      <c r="K276" s="124"/>
      <c r="L276" s="124"/>
    </row>
    <row r="277" spans="7:12" x14ac:dyDescent="0.25">
      <c r="G277" s="277"/>
      <c r="I277" s="124"/>
      <c r="J277" s="124"/>
      <c r="K277" s="124"/>
      <c r="L277" s="124"/>
    </row>
    <row r="278" spans="7:12" x14ac:dyDescent="0.25">
      <c r="G278" s="277"/>
      <c r="I278" s="124"/>
      <c r="J278" s="124"/>
      <c r="K278" s="124"/>
      <c r="L278" s="124"/>
    </row>
    <row r="279" spans="7:12" x14ac:dyDescent="0.25">
      <c r="G279" s="277"/>
      <c r="I279" s="124"/>
      <c r="J279" s="124"/>
      <c r="K279" s="124"/>
      <c r="L279" s="124"/>
    </row>
    <row r="280" spans="7:12" x14ac:dyDescent="0.25">
      <c r="G280" s="277"/>
      <c r="I280" s="124"/>
      <c r="J280" s="124"/>
      <c r="K280" s="124"/>
      <c r="L280" s="124"/>
    </row>
    <row r="281" spans="7:12" x14ac:dyDescent="0.25">
      <c r="G281" s="277"/>
      <c r="I281" s="124"/>
      <c r="J281" s="124"/>
      <c r="K281" s="124"/>
      <c r="L281" s="124"/>
    </row>
    <row r="282" spans="7:12" x14ac:dyDescent="0.25">
      <c r="G282" s="277"/>
      <c r="I282" s="124"/>
      <c r="J282" s="124"/>
      <c r="K282" s="124"/>
      <c r="L282" s="124"/>
    </row>
    <row r="283" spans="7:12" x14ac:dyDescent="0.25">
      <c r="G283" s="277"/>
      <c r="I283" s="124"/>
      <c r="J283" s="124"/>
      <c r="K283" s="124"/>
      <c r="L283" s="124"/>
    </row>
    <row r="284" spans="7:12" x14ac:dyDescent="0.25">
      <c r="G284" s="277"/>
      <c r="I284" s="124"/>
      <c r="J284" s="124"/>
      <c r="K284" s="124"/>
      <c r="L284" s="124"/>
    </row>
    <row r="285" spans="7:12" x14ac:dyDescent="0.25">
      <c r="G285" s="277"/>
      <c r="I285" s="124"/>
      <c r="J285" s="124"/>
      <c r="K285" s="124"/>
      <c r="L285" s="124"/>
    </row>
    <row r="286" spans="7:12" x14ac:dyDescent="0.25">
      <c r="G286" s="277"/>
      <c r="I286" s="124"/>
      <c r="J286" s="124"/>
      <c r="K286" s="124"/>
      <c r="L286" s="124"/>
    </row>
    <row r="287" spans="7:12" x14ac:dyDescent="0.25">
      <c r="G287" s="277"/>
      <c r="I287" s="124"/>
      <c r="J287" s="124"/>
      <c r="K287" s="124"/>
      <c r="L287" s="124"/>
    </row>
    <row r="288" spans="7:12" x14ac:dyDescent="0.25">
      <c r="G288" s="277"/>
      <c r="I288" s="124"/>
      <c r="J288" s="124"/>
      <c r="K288" s="124"/>
      <c r="L288" s="124"/>
    </row>
    <row r="289" spans="7:12" x14ac:dyDescent="0.25">
      <c r="G289" s="277"/>
      <c r="I289" s="124"/>
      <c r="J289" s="124"/>
      <c r="K289" s="124"/>
      <c r="L289" s="124"/>
    </row>
    <row r="290" spans="7:12" x14ac:dyDescent="0.25">
      <c r="G290" s="277"/>
      <c r="I290" s="124"/>
      <c r="J290" s="124"/>
      <c r="K290" s="124"/>
      <c r="L290" s="124"/>
    </row>
    <row r="291" spans="7:12" x14ac:dyDescent="0.25">
      <c r="G291" s="277"/>
      <c r="I291" s="124"/>
      <c r="J291" s="124"/>
      <c r="K291" s="124"/>
      <c r="L291" s="124"/>
    </row>
    <row r="292" spans="7:12" x14ac:dyDescent="0.25">
      <c r="G292" s="277"/>
      <c r="I292" s="124"/>
      <c r="J292" s="124"/>
      <c r="K292" s="124"/>
      <c r="L292" s="124"/>
    </row>
    <row r="293" spans="7:12" x14ac:dyDescent="0.25">
      <c r="G293" s="277"/>
      <c r="I293" s="124"/>
      <c r="J293" s="124"/>
      <c r="K293" s="124"/>
      <c r="L293" s="124"/>
    </row>
    <row r="294" spans="7:12" x14ac:dyDescent="0.25">
      <c r="G294" s="277"/>
      <c r="I294" s="124"/>
      <c r="J294" s="124"/>
      <c r="K294" s="124"/>
      <c r="L294" s="124"/>
    </row>
    <row r="295" spans="7:12" x14ac:dyDescent="0.25">
      <c r="G295" s="277"/>
      <c r="I295" s="124"/>
      <c r="J295" s="124"/>
      <c r="K295" s="124"/>
      <c r="L295" s="124"/>
    </row>
    <row r="296" spans="7:12" x14ac:dyDescent="0.25">
      <c r="G296" s="277"/>
      <c r="I296" s="124"/>
      <c r="J296" s="124"/>
      <c r="K296" s="124"/>
      <c r="L296" s="124"/>
    </row>
    <row r="297" spans="7:12" x14ac:dyDescent="0.25">
      <c r="G297" s="277"/>
      <c r="I297" s="124"/>
      <c r="J297" s="124"/>
      <c r="K297" s="124"/>
      <c r="L297" s="124"/>
    </row>
    <row r="298" spans="7:12" x14ac:dyDescent="0.25">
      <c r="G298" s="277"/>
      <c r="I298" s="124"/>
      <c r="J298" s="124"/>
      <c r="K298" s="124"/>
      <c r="L298" s="124"/>
    </row>
    <row r="299" spans="7:12" x14ac:dyDescent="0.25">
      <c r="G299" s="277"/>
      <c r="I299" s="124"/>
      <c r="J299" s="124"/>
      <c r="K299" s="124"/>
      <c r="L299" s="124"/>
    </row>
    <row r="300" spans="7:12" x14ac:dyDescent="0.25">
      <c r="G300" s="277"/>
      <c r="I300" s="124"/>
      <c r="J300" s="124"/>
      <c r="K300" s="124"/>
      <c r="L300" s="124"/>
    </row>
    <row r="301" spans="7:12" x14ac:dyDescent="0.25">
      <c r="G301" s="277"/>
      <c r="I301" s="124"/>
      <c r="J301" s="124"/>
      <c r="K301" s="124"/>
      <c r="L301" s="124"/>
    </row>
    <row r="302" spans="7:12" x14ac:dyDescent="0.25">
      <c r="G302" s="277"/>
      <c r="I302" s="124"/>
      <c r="J302" s="124"/>
      <c r="K302" s="124"/>
      <c r="L302" s="124"/>
    </row>
    <row r="303" spans="7:12" x14ac:dyDescent="0.25">
      <c r="G303" s="277"/>
      <c r="I303" s="124"/>
      <c r="J303" s="124"/>
      <c r="K303" s="124"/>
      <c r="L303" s="124"/>
    </row>
    <row r="304" spans="7:12" x14ac:dyDescent="0.25">
      <c r="G304" s="277"/>
      <c r="I304" s="124"/>
      <c r="J304" s="124"/>
      <c r="K304" s="124"/>
      <c r="L304" s="124"/>
    </row>
    <row r="305" spans="7:12" x14ac:dyDescent="0.25">
      <c r="G305" s="277"/>
      <c r="I305" s="124"/>
      <c r="J305" s="124"/>
      <c r="K305" s="124"/>
      <c r="L305" s="124"/>
    </row>
    <row r="306" spans="7:12" x14ac:dyDescent="0.25">
      <c r="G306" s="277"/>
      <c r="I306" s="124"/>
      <c r="J306" s="124"/>
      <c r="K306" s="124"/>
      <c r="L306" s="124"/>
    </row>
    <row r="307" spans="7:12" x14ac:dyDescent="0.25">
      <c r="G307" s="277"/>
      <c r="I307" s="124"/>
      <c r="J307" s="124"/>
      <c r="K307" s="124"/>
      <c r="L307" s="124"/>
    </row>
    <row r="308" spans="7:12" x14ac:dyDescent="0.25">
      <c r="G308" s="277"/>
      <c r="I308" s="124"/>
      <c r="J308" s="124"/>
      <c r="K308" s="124"/>
      <c r="L308" s="124"/>
    </row>
    <row r="309" spans="7:12" x14ac:dyDescent="0.25">
      <c r="G309" s="277"/>
      <c r="I309" s="124"/>
      <c r="J309" s="124"/>
      <c r="K309" s="124"/>
      <c r="L309" s="124"/>
    </row>
    <row r="310" spans="7:12" x14ac:dyDescent="0.25">
      <c r="I310" s="124"/>
      <c r="J310" s="124"/>
      <c r="K310" s="124"/>
      <c r="L310" s="124"/>
    </row>
    <row r="311" spans="7:12" x14ac:dyDescent="0.25">
      <c r="I311" s="124"/>
      <c r="J311" s="124"/>
      <c r="K311" s="124"/>
      <c r="L311" s="124"/>
    </row>
    <row r="312" spans="7:12" x14ac:dyDescent="0.25">
      <c r="I312" s="124"/>
      <c r="J312" s="124"/>
      <c r="K312" s="124"/>
      <c r="L312" s="124"/>
    </row>
    <row r="313" spans="7:12" x14ac:dyDescent="0.25">
      <c r="I313" s="124"/>
      <c r="J313" s="124"/>
      <c r="K313" s="124"/>
      <c r="L313" s="124"/>
    </row>
    <row r="314" spans="7:12" x14ac:dyDescent="0.25">
      <c r="I314" s="124"/>
      <c r="J314" s="124"/>
      <c r="K314" s="124"/>
      <c r="L314" s="124"/>
    </row>
    <row r="315" spans="7:12" x14ac:dyDescent="0.25">
      <c r="I315" s="124"/>
      <c r="J315" s="124"/>
      <c r="K315" s="124"/>
      <c r="L315" s="124"/>
    </row>
    <row r="316" spans="7:12" x14ac:dyDescent="0.25">
      <c r="I316" s="124"/>
      <c r="J316" s="124"/>
      <c r="K316" s="124"/>
      <c r="L316" s="124"/>
    </row>
    <row r="317" spans="7:12" x14ac:dyDescent="0.25">
      <c r="I317" s="124"/>
      <c r="J317" s="124"/>
      <c r="K317" s="124"/>
      <c r="L317" s="124"/>
    </row>
    <row r="318" spans="7:12" x14ac:dyDescent="0.25">
      <c r="I318" s="124"/>
      <c r="J318" s="124"/>
      <c r="K318" s="124"/>
      <c r="L318" s="124"/>
    </row>
    <row r="319" spans="7:12" x14ac:dyDescent="0.25">
      <c r="I319" s="124"/>
      <c r="J319" s="124"/>
      <c r="K319" s="124"/>
      <c r="L319" s="124"/>
    </row>
    <row r="320" spans="7: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row r="4574" spans="9:12" x14ac:dyDescent="0.25">
      <c r="I4574" s="124"/>
      <c r="J4574" s="124"/>
      <c r="K4574" s="124"/>
      <c r="L4574" s="124"/>
    </row>
    <row r="4575" spans="9:12" x14ac:dyDescent="0.25">
      <c r="I4575" s="124"/>
      <c r="J4575" s="124"/>
      <c r="K4575" s="124"/>
      <c r="L4575" s="124"/>
    </row>
    <row r="4576" spans="9:12" x14ac:dyDescent="0.25">
      <c r="I4576" s="124"/>
      <c r="J4576" s="124"/>
      <c r="K4576" s="124"/>
      <c r="L4576" s="124"/>
    </row>
    <row r="4577" spans="9:12" x14ac:dyDescent="0.25">
      <c r="I4577" s="124"/>
      <c r="J4577" s="124"/>
      <c r="K4577" s="124"/>
      <c r="L4577" s="124"/>
    </row>
    <row r="4578" spans="9:12" x14ac:dyDescent="0.25">
      <c r="I4578" s="124"/>
      <c r="J4578" s="124"/>
      <c r="K4578" s="124"/>
      <c r="L4578" s="124"/>
    </row>
    <row r="4579" spans="9:12" x14ac:dyDescent="0.25">
      <c r="I4579" s="124"/>
      <c r="J4579" s="124"/>
      <c r="K4579" s="124"/>
      <c r="L4579" s="124"/>
    </row>
    <row r="4580" spans="9:12" x14ac:dyDescent="0.25">
      <c r="I4580" s="124"/>
      <c r="J4580" s="124"/>
      <c r="K4580" s="124"/>
      <c r="L4580" s="124"/>
    </row>
    <row r="4581" spans="9:12" x14ac:dyDescent="0.25">
      <c r="I4581" s="124"/>
      <c r="J4581" s="124"/>
      <c r="K4581" s="124"/>
      <c r="L4581" s="124"/>
    </row>
    <row r="4582" spans="9:12" x14ac:dyDescent="0.25">
      <c r="I4582" s="124"/>
      <c r="J4582" s="124"/>
      <c r="K4582" s="124"/>
      <c r="L4582" s="124"/>
    </row>
    <row r="4583" spans="9:12" x14ac:dyDescent="0.25">
      <c r="I4583" s="124"/>
      <c r="J4583" s="124"/>
      <c r="K4583" s="124"/>
      <c r="L4583" s="124"/>
    </row>
    <row r="4584" spans="9:12" x14ac:dyDescent="0.25">
      <c r="I4584" s="124"/>
      <c r="J4584" s="124"/>
      <c r="K4584" s="124"/>
      <c r="L4584" s="124"/>
    </row>
    <row r="4585" spans="9:12" x14ac:dyDescent="0.25">
      <c r="I4585" s="124"/>
      <c r="J4585" s="124"/>
      <c r="K4585" s="124"/>
      <c r="L4585" s="124"/>
    </row>
    <row r="4586" spans="9:12" x14ac:dyDescent="0.25">
      <c r="I4586" s="124"/>
      <c r="J4586" s="124"/>
      <c r="K4586" s="124"/>
      <c r="L4586" s="124"/>
    </row>
    <row r="4587" spans="9:12" x14ac:dyDescent="0.25">
      <c r="I4587" s="124"/>
      <c r="J4587" s="124"/>
      <c r="K4587" s="124"/>
      <c r="L4587" s="124"/>
    </row>
    <row r="4588" spans="9:12" x14ac:dyDescent="0.25">
      <c r="I4588" s="124"/>
      <c r="J4588" s="124"/>
      <c r="K4588" s="124"/>
      <c r="L4588" s="124"/>
    </row>
    <row r="4589" spans="9:12" x14ac:dyDescent="0.25">
      <c r="I4589" s="124"/>
      <c r="J4589" s="124"/>
      <c r="K4589" s="124"/>
      <c r="L4589" s="124"/>
    </row>
    <row r="4590" spans="9:12" x14ac:dyDescent="0.25">
      <c r="I4590" s="124"/>
      <c r="J4590" s="124"/>
      <c r="K4590" s="124"/>
      <c r="L4590" s="124"/>
    </row>
    <row r="4591" spans="9:12" x14ac:dyDescent="0.25">
      <c r="I4591" s="124"/>
      <c r="J4591" s="124"/>
      <c r="K4591" s="124"/>
      <c r="L4591" s="124"/>
    </row>
    <row r="4592" spans="9:12" x14ac:dyDescent="0.25">
      <c r="I4592" s="124"/>
      <c r="J4592" s="124"/>
      <c r="K4592" s="124"/>
      <c r="L4592" s="124"/>
    </row>
    <row r="4593" spans="9:12" x14ac:dyDescent="0.25">
      <c r="I4593" s="124"/>
      <c r="J4593" s="124"/>
      <c r="K4593" s="124"/>
      <c r="L4593" s="124"/>
    </row>
  </sheetData>
  <autoFilter ref="A1:N212"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74"/>
  <sheetViews>
    <sheetView topLeftCell="A163" zoomScale="110" zoomScaleNormal="85" workbookViewId="0">
      <selection activeCell="B172" sqref="B172:B17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39" t="s">
        <v>45</v>
      </c>
      <c r="B1" s="939"/>
      <c r="C1" s="939"/>
      <c r="D1" s="939"/>
      <c r="E1" s="939"/>
      <c r="F1" s="939"/>
      <c r="G1" s="939"/>
      <c r="H1" s="939"/>
      <c r="I1" s="939"/>
      <c r="J1" s="939"/>
      <c r="K1" s="939"/>
      <c r="L1" s="939"/>
      <c r="M1" s="939"/>
      <c r="N1" s="939"/>
    </row>
    <row r="2" spans="1:14" s="85" customFormat="1" ht="18.75" x14ac:dyDescent="0.25">
      <c r="A2" s="940" t="s">
        <v>52</v>
      </c>
      <c r="B2" s="940"/>
      <c r="C2" s="940"/>
      <c r="D2" s="940"/>
      <c r="E2" s="940"/>
      <c r="F2" s="940"/>
      <c r="G2" s="940"/>
      <c r="H2" s="940"/>
      <c r="I2" s="940"/>
      <c r="J2" s="940"/>
      <c r="K2" s="940"/>
      <c r="L2" s="940"/>
      <c r="M2" s="940"/>
      <c r="N2" s="940"/>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48">
        <v>44136</v>
      </c>
      <c r="B4" s="349" t="s">
        <v>197</v>
      </c>
      <c r="C4" s="350"/>
      <c r="D4" s="351"/>
      <c r="E4" s="352"/>
      <c r="F4" s="352">
        <v>0</v>
      </c>
      <c r="G4" s="352">
        <v>11000</v>
      </c>
      <c r="H4" s="353"/>
      <c r="I4" s="354" t="s">
        <v>18</v>
      </c>
      <c r="J4" s="355"/>
      <c r="K4" s="238" t="s">
        <v>129</v>
      </c>
      <c r="L4" s="355" t="s">
        <v>46</v>
      </c>
      <c r="M4" s="356"/>
      <c r="N4" s="357"/>
    </row>
    <row r="5" spans="1:14" s="23" customFormat="1" ht="14.25" customHeight="1" x14ac:dyDescent="0.25">
      <c r="A5" s="287">
        <v>44137</v>
      </c>
      <c r="B5" s="288" t="s">
        <v>181</v>
      </c>
      <c r="C5" s="288" t="s">
        <v>51</v>
      </c>
      <c r="D5" s="288" t="s">
        <v>95</v>
      </c>
      <c r="E5" s="293"/>
      <c r="F5" s="293">
        <v>52000</v>
      </c>
      <c r="G5" s="293">
        <f>G4-E5+F5</f>
        <v>63000</v>
      </c>
      <c r="H5" s="795" t="s">
        <v>72</v>
      </c>
      <c r="I5" s="795" t="s">
        <v>18</v>
      </c>
      <c r="J5" s="453" t="s">
        <v>160</v>
      </c>
      <c r="K5" s="453" t="s">
        <v>74</v>
      </c>
      <c r="L5" s="453" t="s">
        <v>46</v>
      </c>
      <c r="M5" s="451"/>
      <c r="N5" s="452"/>
    </row>
    <row r="6" spans="1:14" s="23" customFormat="1" ht="16.5" customHeight="1" x14ac:dyDescent="0.25">
      <c r="A6" s="258">
        <v>44137</v>
      </c>
      <c r="B6" s="259" t="s">
        <v>73</v>
      </c>
      <c r="C6" s="259" t="s">
        <v>51</v>
      </c>
      <c r="D6" s="260" t="s">
        <v>95</v>
      </c>
      <c r="E6" s="211"/>
      <c r="F6" s="211">
        <v>-11000</v>
      </c>
      <c r="G6" s="211">
        <f>G5-E6+F6</f>
        <v>52000</v>
      </c>
      <c r="H6" s="344" t="s">
        <v>72</v>
      </c>
      <c r="I6" s="344" t="s">
        <v>18</v>
      </c>
      <c r="J6" s="311" t="s">
        <v>160</v>
      </c>
      <c r="K6" s="311" t="s">
        <v>74</v>
      </c>
      <c r="L6" s="311" t="s">
        <v>46</v>
      </c>
      <c r="M6" s="187"/>
      <c r="N6" s="276" t="s">
        <v>126</v>
      </c>
    </row>
    <row r="7" spans="1:14" s="23" customFormat="1" ht="15" customHeight="1" x14ac:dyDescent="0.25">
      <c r="A7" s="258">
        <v>44137</v>
      </c>
      <c r="B7" s="259" t="s">
        <v>69</v>
      </c>
      <c r="C7" s="259" t="s">
        <v>68</v>
      </c>
      <c r="D7" s="260" t="s">
        <v>95</v>
      </c>
      <c r="E7" s="240">
        <v>7000</v>
      </c>
      <c r="F7" s="211"/>
      <c r="G7" s="211">
        <f t="shared" ref="G7:G22" si="0">G6-E7+F7</f>
        <v>45000</v>
      </c>
      <c r="H7" s="275" t="s">
        <v>72</v>
      </c>
      <c r="I7" s="275" t="s">
        <v>18</v>
      </c>
      <c r="J7" s="311" t="s">
        <v>160</v>
      </c>
      <c r="K7" s="311" t="s">
        <v>74</v>
      </c>
      <c r="L7" s="311" t="s">
        <v>46</v>
      </c>
      <c r="M7" s="187"/>
      <c r="N7" s="276" t="s">
        <v>212</v>
      </c>
    </row>
    <row r="8" spans="1:14" s="23" customFormat="1" ht="15" customHeight="1" x14ac:dyDescent="0.25">
      <c r="A8" s="258">
        <v>44137</v>
      </c>
      <c r="B8" s="259" t="s">
        <v>69</v>
      </c>
      <c r="C8" s="259" t="s">
        <v>68</v>
      </c>
      <c r="D8" s="260" t="s">
        <v>95</v>
      </c>
      <c r="E8" s="211">
        <v>8000</v>
      </c>
      <c r="F8" s="211"/>
      <c r="G8" s="211">
        <f t="shared" si="0"/>
        <v>37000</v>
      </c>
      <c r="H8" s="275" t="s">
        <v>72</v>
      </c>
      <c r="I8" s="275" t="s">
        <v>18</v>
      </c>
      <c r="J8" s="311" t="s">
        <v>160</v>
      </c>
      <c r="K8" s="311" t="s">
        <v>74</v>
      </c>
      <c r="L8" s="311" t="s">
        <v>46</v>
      </c>
      <c r="M8" s="187"/>
      <c r="N8" s="276" t="s">
        <v>213</v>
      </c>
    </row>
    <row r="9" spans="1:14" s="97" customFormat="1" x14ac:dyDescent="0.25">
      <c r="A9" s="258">
        <v>44137</v>
      </c>
      <c r="B9" s="259" t="s">
        <v>69</v>
      </c>
      <c r="C9" s="259" t="s">
        <v>68</v>
      </c>
      <c r="D9" s="260" t="s">
        <v>95</v>
      </c>
      <c r="E9" s="211">
        <v>13000</v>
      </c>
      <c r="F9" s="211"/>
      <c r="G9" s="211">
        <f t="shared" si="0"/>
        <v>24000</v>
      </c>
      <c r="H9" s="275" t="s">
        <v>72</v>
      </c>
      <c r="I9" s="275" t="s">
        <v>18</v>
      </c>
      <c r="J9" s="311" t="s">
        <v>160</v>
      </c>
      <c r="K9" s="311" t="s">
        <v>74</v>
      </c>
      <c r="L9" s="311" t="s">
        <v>46</v>
      </c>
      <c r="M9" s="187"/>
      <c r="N9" s="276" t="s">
        <v>214</v>
      </c>
    </row>
    <row r="10" spans="1:14" s="97" customFormat="1" x14ac:dyDescent="0.25">
      <c r="A10" s="258">
        <v>44137</v>
      </c>
      <c r="B10" s="259" t="s">
        <v>69</v>
      </c>
      <c r="C10" s="259" t="s">
        <v>68</v>
      </c>
      <c r="D10" s="260" t="s">
        <v>95</v>
      </c>
      <c r="E10" s="211">
        <v>13000</v>
      </c>
      <c r="F10" s="211"/>
      <c r="G10" s="211">
        <f t="shared" si="0"/>
        <v>11000</v>
      </c>
      <c r="H10" s="275" t="s">
        <v>72</v>
      </c>
      <c r="I10" s="275" t="s">
        <v>18</v>
      </c>
      <c r="J10" s="311" t="s">
        <v>160</v>
      </c>
      <c r="K10" s="311" t="s">
        <v>74</v>
      </c>
      <c r="L10" s="311" t="s">
        <v>46</v>
      </c>
      <c r="M10" s="187"/>
      <c r="N10" s="276"/>
    </row>
    <row r="11" spans="1:14" x14ac:dyDescent="0.25">
      <c r="A11" s="258">
        <v>44137</v>
      </c>
      <c r="B11" s="222" t="s">
        <v>100</v>
      </c>
      <c r="C11" s="222" t="s">
        <v>100</v>
      </c>
      <c r="D11" s="222" t="s">
        <v>95</v>
      </c>
      <c r="E11" s="232">
        <v>2000</v>
      </c>
      <c r="F11" s="232"/>
      <c r="G11" s="211">
        <f t="shared" si="0"/>
        <v>9000</v>
      </c>
      <c r="H11" s="275" t="s">
        <v>72</v>
      </c>
      <c r="I11" s="275" t="s">
        <v>18</v>
      </c>
      <c r="J11" s="311" t="s">
        <v>160</v>
      </c>
      <c r="K11" s="311" t="s">
        <v>74</v>
      </c>
      <c r="L11" s="311" t="s">
        <v>46</v>
      </c>
      <c r="M11" s="236"/>
      <c r="N11" s="237"/>
    </row>
    <row r="12" spans="1:14" x14ac:dyDescent="0.25">
      <c r="A12" s="258">
        <v>44137</v>
      </c>
      <c r="B12" s="222" t="s">
        <v>100</v>
      </c>
      <c r="C12" s="222" t="s">
        <v>100</v>
      </c>
      <c r="D12" s="222" t="s">
        <v>95</v>
      </c>
      <c r="E12" s="211">
        <v>1000</v>
      </c>
      <c r="F12" s="211"/>
      <c r="G12" s="211">
        <f t="shared" si="0"/>
        <v>8000</v>
      </c>
      <c r="H12" s="275" t="s">
        <v>72</v>
      </c>
      <c r="I12" s="275" t="s">
        <v>18</v>
      </c>
      <c r="J12" s="311" t="s">
        <v>160</v>
      </c>
      <c r="K12" s="311" t="s">
        <v>74</v>
      </c>
      <c r="L12" s="311" t="s">
        <v>46</v>
      </c>
      <c r="M12" s="236"/>
      <c r="N12" s="237"/>
    </row>
    <row r="13" spans="1:14" ht="15.75" customHeight="1" x14ac:dyDescent="0.25">
      <c r="A13" s="258">
        <v>44137</v>
      </c>
      <c r="B13" s="222" t="s">
        <v>100</v>
      </c>
      <c r="C13" s="222" t="s">
        <v>100</v>
      </c>
      <c r="D13" s="222" t="s">
        <v>95</v>
      </c>
      <c r="E13" s="232">
        <v>4000</v>
      </c>
      <c r="F13" s="211"/>
      <c r="G13" s="232">
        <f t="shared" si="0"/>
        <v>4000</v>
      </c>
      <c r="H13" s="275" t="s">
        <v>72</v>
      </c>
      <c r="I13" s="275" t="s">
        <v>18</v>
      </c>
      <c r="J13" s="311" t="s">
        <v>160</v>
      </c>
      <c r="K13" s="311" t="s">
        <v>74</v>
      </c>
      <c r="L13" s="311" t="s">
        <v>46</v>
      </c>
      <c r="M13" s="220"/>
      <c r="N13" s="222"/>
    </row>
    <row r="14" spans="1:14" ht="12.75" customHeight="1" x14ac:dyDescent="0.25">
      <c r="A14" s="258">
        <v>44137</v>
      </c>
      <c r="B14" s="222" t="s">
        <v>100</v>
      </c>
      <c r="C14" s="222" t="s">
        <v>100</v>
      </c>
      <c r="D14" s="222" t="s">
        <v>95</v>
      </c>
      <c r="E14" s="232">
        <v>3000</v>
      </c>
      <c r="F14" s="211"/>
      <c r="G14" s="211">
        <f t="shared" si="0"/>
        <v>1000</v>
      </c>
      <c r="H14" s="275" t="s">
        <v>72</v>
      </c>
      <c r="I14" s="275" t="s">
        <v>18</v>
      </c>
      <c r="J14" s="311" t="s">
        <v>160</v>
      </c>
      <c r="K14" s="311" t="s">
        <v>74</v>
      </c>
      <c r="L14" s="311" t="s">
        <v>46</v>
      </c>
      <c r="M14" s="220"/>
      <c r="N14" s="222"/>
    </row>
    <row r="15" spans="1:14" ht="14.25" customHeight="1" x14ac:dyDescent="0.25">
      <c r="A15" s="258">
        <v>44138</v>
      </c>
      <c r="B15" s="222" t="s">
        <v>73</v>
      </c>
      <c r="C15" s="222" t="s">
        <v>51</v>
      </c>
      <c r="D15" s="222" t="s">
        <v>95</v>
      </c>
      <c r="E15" s="231"/>
      <c r="F15" s="231">
        <v>-1000</v>
      </c>
      <c r="G15" s="211">
        <f t="shared" si="0"/>
        <v>0</v>
      </c>
      <c r="H15" s="275" t="s">
        <v>72</v>
      </c>
      <c r="I15" s="275" t="s">
        <v>18</v>
      </c>
      <c r="J15" s="311" t="s">
        <v>160</v>
      </c>
      <c r="K15" s="311" t="s">
        <v>74</v>
      </c>
      <c r="L15" s="311" t="s">
        <v>46</v>
      </c>
      <c r="M15" s="312"/>
      <c r="N15" s="265"/>
    </row>
    <row r="16" spans="1:14" x14ac:dyDescent="0.25">
      <c r="A16" s="287">
        <v>44138</v>
      </c>
      <c r="B16" s="288" t="s">
        <v>181</v>
      </c>
      <c r="C16" s="288" t="s">
        <v>51</v>
      </c>
      <c r="D16" s="448" t="s">
        <v>95</v>
      </c>
      <c r="E16" s="479"/>
      <c r="F16" s="296">
        <v>55000</v>
      </c>
      <c r="G16" s="293">
        <f t="shared" si="0"/>
        <v>55000</v>
      </c>
      <c r="H16" s="478" t="s">
        <v>72</v>
      </c>
      <c r="I16" s="450" t="s">
        <v>18</v>
      </c>
      <c r="J16" s="453" t="s">
        <v>162</v>
      </c>
      <c r="K16" s="453" t="s">
        <v>74</v>
      </c>
      <c r="L16" s="453" t="s">
        <v>46</v>
      </c>
      <c r="M16" s="466"/>
      <c r="N16" s="447"/>
    </row>
    <row r="17" spans="1:14" ht="17.25" customHeight="1" x14ac:dyDescent="0.25">
      <c r="A17" s="221">
        <v>44138</v>
      </c>
      <c r="B17" s="222" t="s">
        <v>69</v>
      </c>
      <c r="C17" s="222" t="s">
        <v>68</v>
      </c>
      <c r="D17" s="307" t="s">
        <v>95</v>
      </c>
      <c r="E17" s="675">
        <v>12000</v>
      </c>
      <c r="F17" s="240"/>
      <c r="G17" s="211">
        <f t="shared" si="0"/>
        <v>43000</v>
      </c>
      <c r="H17" s="507" t="s">
        <v>72</v>
      </c>
      <c r="I17" s="275" t="s">
        <v>18</v>
      </c>
      <c r="J17" s="345" t="s">
        <v>162</v>
      </c>
      <c r="K17" s="311" t="s">
        <v>74</v>
      </c>
      <c r="L17" s="265" t="s">
        <v>46</v>
      </c>
      <c r="M17" s="312"/>
      <c r="N17" s="222" t="s">
        <v>215</v>
      </c>
    </row>
    <row r="18" spans="1:14" x14ac:dyDescent="0.25">
      <c r="A18" s="221">
        <v>44138</v>
      </c>
      <c r="B18" s="222" t="s">
        <v>69</v>
      </c>
      <c r="C18" s="222" t="s">
        <v>68</v>
      </c>
      <c r="D18" s="307" t="s">
        <v>95</v>
      </c>
      <c r="E18" s="211">
        <v>10000</v>
      </c>
      <c r="F18" s="211"/>
      <c r="G18" s="211">
        <f t="shared" si="0"/>
        <v>33000</v>
      </c>
      <c r="H18" s="507" t="s">
        <v>72</v>
      </c>
      <c r="I18" s="275" t="s">
        <v>18</v>
      </c>
      <c r="J18" s="345" t="s">
        <v>162</v>
      </c>
      <c r="K18" s="311" t="s">
        <v>74</v>
      </c>
      <c r="L18" s="265" t="s">
        <v>46</v>
      </c>
      <c r="M18" s="312"/>
      <c r="N18" s="222" t="s">
        <v>216</v>
      </c>
    </row>
    <row r="19" spans="1:14" x14ac:dyDescent="0.25">
      <c r="A19" s="221">
        <v>44138</v>
      </c>
      <c r="B19" s="222" t="s">
        <v>69</v>
      </c>
      <c r="C19" s="222" t="s">
        <v>68</v>
      </c>
      <c r="D19" s="307" t="s">
        <v>95</v>
      </c>
      <c r="E19" s="232">
        <v>11000</v>
      </c>
      <c r="F19" s="211"/>
      <c r="G19" s="211">
        <f t="shared" si="0"/>
        <v>22000</v>
      </c>
      <c r="H19" s="507" t="s">
        <v>72</v>
      </c>
      <c r="I19" s="275" t="s">
        <v>18</v>
      </c>
      <c r="J19" s="345" t="s">
        <v>162</v>
      </c>
      <c r="K19" s="311" t="s">
        <v>74</v>
      </c>
      <c r="L19" s="265" t="s">
        <v>46</v>
      </c>
      <c r="M19" s="312"/>
      <c r="N19" s="222" t="s">
        <v>217</v>
      </c>
    </row>
    <row r="20" spans="1:14" x14ac:dyDescent="0.25">
      <c r="A20" s="221">
        <v>44138</v>
      </c>
      <c r="B20" s="222" t="s">
        <v>69</v>
      </c>
      <c r="C20" s="222" t="s">
        <v>68</v>
      </c>
      <c r="D20" s="307" t="s">
        <v>95</v>
      </c>
      <c r="E20" s="232">
        <v>10000</v>
      </c>
      <c r="F20" s="322"/>
      <c r="G20" s="211">
        <f t="shared" si="0"/>
        <v>12000</v>
      </c>
      <c r="H20" s="507" t="s">
        <v>72</v>
      </c>
      <c r="I20" s="275" t="s">
        <v>18</v>
      </c>
      <c r="J20" s="345" t="s">
        <v>162</v>
      </c>
      <c r="K20" s="311" t="s">
        <v>74</v>
      </c>
      <c r="L20" s="265" t="s">
        <v>46</v>
      </c>
      <c r="M20" s="312"/>
      <c r="N20" s="323" t="s">
        <v>218</v>
      </c>
    </row>
    <row r="21" spans="1:14" x14ac:dyDescent="0.25">
      <c r="A21" s="221">
        <v>44138</v>
      </c>
      <c r="B21" s="222" t="s">
        <v>100</v>
      </c>
      <c r="C21" s="222" t="s">
        <v>100</v>
      </c>
      <c r="D21" s="307" t="s">
        <v>95</v>
      </c>
      <c r="E21" s="232">
        <v>5000</v>
      </c>
      <c r="F21" s="211"/>
      <c r="G21" s="211">
        <f t="shared" si="0"/>
        <v>7000</v>
      </c>
      <c r="H21" s="507" t="s">
        <v>72</v>
      </c>
      <c r="I21" s="275" t="s">
        <v>18</v>
      </c>
      <c r="J21" s="345" t="s">
        <v>162</v>
      </c>
      <c r="K21" s="311" t="s">
        <v>74</v>
      </c>
      <c r="L21" s="265" t="s">
        <v>46</v>
      </c>
      <c r="M21" s="312"/>
      <c r="N21" s="222"/>
    </row>
    <row r="22" spans="1:14" x14ac:dyDescent="0.25">
      <c r="A22" s="221">
        <v>44138</v>
      </c>
      <c r="B22" s="222" t="s">
        <v>100</v>
      </c>
      <c r="C22" s="222" t="s">
        <v>100</v>
      </c>
      <c r="D22" s="307" t="s">
        <v>95</v>
      </c>
      <c r="E22" s="211">
        <v>4000</v>
      </c>
      <c r="F22" s="211"/>
      <c r="G22" s="234">
        <f t="shared" si="0"/>
        <v>3000</v>
      </c>
      <c r="H22" s="507" t="s">
        <v>72</v>
      </c>
      <c r="I22" s="275" t="s">
        <v>18</v>
      </c>
      <c r="J22" s="345" t="s">
        <v>162</v>
      </c>
      <c r="K22" s="311" t="s">
        <v>74</v>
      </c>
      <c r="L22" s="265" t="s">
        <v>46</v>
      </c>
      <c r="M22" s="312"/>
      <c r="N22" s="222"/>
    </row>
    <row r="23" spans="1:14" ht="16.5" customHeight="1" x14ac:dyDescent="0.25">
      <c r="A23" s="221">
        <v>44138</v>
      </c>
      <c r="B23" s="222" t="s">
        <v>100</v>
      </c>
      <c r="C23" s="222" t="s">
        <v>100</v>
      </c>
      <c r="D23" s="307" t="s">
        <v>95</v>
      </c>
      <c r="E23" s="232">
        <v>1000</v>
      </c>
      <c r="F23" s="232"/>
      <c r="G23" s="232">
        <f>G22-E23+F23</f>
        <v>2000</v>
      </c>
      <c r="H23" s="507" t="s">
        <v>72</v>
      </c>
      <c r="I23" s="275" t="s">
        <v>18</v>
      </c>
      <c r="J23" s="345" t="s">
        <v>162</v>
      </c>
      <c r="K23" s="311" t="s">
        <v>74</v>
      </c>
      <c r="L23" s="265" t="s">
        <v>46</v>
      </c>
      <c r="M23" s="312"/>
      <c r="N23" s="265"/>
    </row>
    <row r="24" spans="1:14" ht="30" x14ac:dyDescent="0.25">
      <c r="A24" s="221">
        <v>44139</v>
      </c>
      <c r="B24" s="222" t="s">
        <v>73</v>
      </c>
      <c r="C24" s="222" t="s">
        <v>51</v>
      </c>
      <c r="D24" s="307" t="s">
        <v>95</v>
      </c>
      <c r="E24" s="295"/>
      <c r="F24" s="234">
        <v>-2000</v>
      </c>
      <c r="G24" s="211">
        <f t="shared" ref="G24:G25" si="1">G23-E24+F24</f>
        <v>0</v>
      </c>
      <c r="H24" s="507" t="s">
        <v>72</v>
      </c>
      <c r="I24" s="275" t="s">
        <v>18</v>
      </c>
      <c r="J24" s="345" t="s">
        <v>162</v>
      </c>
      <c r="K24" s="311" t="s">
        <v>74</v>
      </c>
      <c r="L24" s="265" t="s">
        <v>46</v>
      </c>
      <c r="M24" s="220"/>
      <c r="N24" s="222"/>
    </row>
    <row r="25" spans="1:14" x14ac:dyDescent="0.25">
      <c r="A25" s="287">
        <v>44139</v>
      </c>
      <c r="B25" s="288" t="s">
        <v>181</v>
      </c>
      <c r="C25" s="288" t="s">
        <v>51</v>
      </c>
      <c r="D25" s="448" t="s">
        <v>95</v>
      </c>
      <c r="E25" s="816"/>
      <c r="F25" s="291">
        <v>300000</v>
      </c>
      <c r="G25" s="293">
        <f t="shared" si="1"/>
        <v>300000</v>
      </c>
      <c r="H25" s="773" t="s">
        <v>72</v>
      </c>
      <c r="I25" s="466" t="s">
        <v>18</v>
      </c>
      <c r="J25" s="453" t="s">
        <v>310</v>
      </c>
      <c r="K25" s="297"/>
      <c r="L25" s="447"/>
      <c r="M25" s="290"/>
      <c r="N25" s="288"/>
    </row>
    <row r="26" spans="1:14" x14ac:dyDescent="0.25">
      <c r="A26" s="264">
        <v>44140</v>
      </c>
      <c r="B26" s="265" t="s">
        <v>69</v>
      </c>
      <c r="C26" s="265" t="s">
        <v>68</v>
      </c>
      <c r="D26" s="359" t="s">
        <v>95</v>
      </c>
      <c r="E26" s="282">
        <v>8000</v>
      </c>
      <c r="F26" s="279"/>
      <c r="G26" s="211">
        <f>G25-E26+F26</f>
        <v>292000</v>
      </c>
      <c r="H26" s="501" t="s">
        <v>72</v>
      </c>
      <c r="I26" s="312" t="s">
        <v>18</v>
      </c>
      <c r="J26" s="311" t="s">
        <v>310</v>
      </c>
      <c r="K26" s="259" t="s">
        <v>74</v>
      </c>
      <c r="L26" s="265" t="s">
        <v>46</v>
      </c>
      <c r="M26" s="220"/>
      <c r="N26" s="243" t="s">
        <v>335</v>
      </c>
    </row>
    <row r="27" spans="1:14" x14ac:dyDescent="0.25">
      <c r="A27" s="264">
        <v>44140</v>
      </c>
      <c r="B27" s="265" t="s">
        <v>313</v>
      </c>
      <c r="C27" s="265" t="s">
        <v>68</v>
      </c>
      <c r="D27" s="359" t="s">
        <v>95</v>
      </c>
      <c r="E27" s="294">
        <v>50000</v>
      </c>
      <c r="F27" s="234"/>
      <c r="G27" s="211">
        <f t="shared" ref="G27:G50" si="2">G26-E27+F27</f>
        <v>242000</v>
      </c>
      <c r="H27" s="501" t="s">
        <v>72</v>
      </c>
      <c r="I27" s="312" t="s">
        <v>18</v>
      </c>
      <c r="J27" s="311" t="s">
        <v>314</v>
      </c>
      <c r="K27" s="259" t="s">
        <v>74</v>
      </c>
      <c r="L27" s="265" t="s">
        <v>46</v>
      </c>
      <c r="M27" s="220"/>
      <c r="N27" s="222"/>
    </row>
    <row r="28" spans="1:14" ht="30" x14ac:dyDescent="0.25">
      <c r="A28" s="264">
        <v>44140</v>
      </c>
      <c r="B28" s="265" t="s">
        <v>315</v>
      </c>
      <c r="C28" s="265" t="s">
        <v>115</v>
      </c>
      <c r="D28" s="359" t="s">
        <v>95</v>
      </c>
      <c r="E28" s="232">
        <v>56000</v>
      </c>
      <c r="F28" s="232"/>
      <c r="G28" s="232">
        <f t="shared" si="2"/>
        <v>186000</v>
      </c>
      <c r="H28" s="501" t="s">
        <v>72</v>
      </c>
      <c r="I28" s="312" t="s">
        <v>18</v>
      </c>
      <c r="J28" s="311" t="s">
        <v>316</v>
      </c>
      <c r="K28" s="311" t="s">
        <v>74</v>
      </c>
      <c r="L28" s="265" t="s">
        <v>46</v>
      </c>
      <c r="M28" s="220"/>
      <c r="N28" s="222"/>
    </row>
    <row r="29" spans="1:14" x14ac:dyDescent="0.25">
      <c r="A29" s="264">
        <v>44140</v>
      </c>
      <c r="B29" s="222" t="s">
        <v>317</v>
      </c>
      <c r="C29" s="222" t="s">
        <v>115</v>
      </c>
      <c r="D29" s="222" t="s">
        <v>95</v>
      </c>
      <c r="E29" s="240">
        <v>3000</v>
      </c>
      <c r="F29" s="240"/>
      <c r="G29" s="232">
        <f t="shared" si="2"/>
        <v>183000</v>
      </c>
      <c r="H29" s="501" t="s">
        <v>72</v>
      </c>
      <c r="I29" s="312" t="s">
        <v>18</v>
      </c>
      <c r="J29" s="311" t="s">
        <v>318</v>
      </c>
      <c r="K29" s="259" t="s">
        <v>74</v>
      </c>
      <c r="L29" s="265" t="s">
        <v>46</v>
      </c>
      <c r="M29" s="285"/>
      <c r="N29" s="286"/>
    </row>
    <row r="30" spans="1:14" x14ac:dyDescent="0.25">
      <c r="A30" s="264">
        <v>44140</v>
      </c>
      <c r="B30" s="222" t="s">
        <v>408</v>
      </c>
      <c r="C30" s="222" t="s">
        <v>115</v>
      </c>
      <c r="D30" s="222" t="s">
        <v>95</v>
      </c>
      <c r="E30" s="211">
        <v>5000</v>
      </c>
      <c r="F30" s="211"/>
      <c r="G30" s="232">
        <f t="shared" si="2"/>
        <v>178000</v>
      </c>
      <c r="H30" s="501" t="s">
        <v>72</v>
      </c>
      <c r="I30" s="312" t="s">
        <v>18</v>
      </c>
      <c r="J30" s="311" t="s">
        <v>318</v>
      </c>
      <c r="K30" s="259" t="s">
        <v>74</v>
      </c>
      <c r="L30" s="265" t="s">
        <v>46</v>
      </c>
      <c r="M30" s="220"/>
      <c r="N30" s="222"/>
    </row>
    <row r="31" spans="1:14" x14ac:dyDescent="0.25">
      <c r="A31" s="264">
        <v>44141</v>
      </c>
      <c r="B31" s="222" t="s">
        <v>69</v>
      </c>
      <c r="C31" s="222" t="s">
        <v>68</v>
      </c>
      <c r="D31" s="222" t="s">
        <v>95</v>
      </c>
      <c r="E31" s="232">
        <v>2000</v>
      </c>
      <c r="F31" s="232"/>
      <c r="G31" s="232">
        <f t="shared" si="2"/>
        <v>176000</v>
      </c>
      <c r="H31" s="501" t="s">
        <v>72</v>
      </c>
      <c r="I31" s="312" t="s">
        <v>18</v>
      </c>
      <c r="J31" s="345" t="s">
        <v>310</v>
      </c>
      <c r="K31" s="259" t="s">
        <v>74</v>
      </c>
      <c r="L31" s="265" t="s">
        <v>46</v>
      </c>
      <c r="M31" s="312"/>
      <c r="N31" s="265" t="s">
        <v>336</v>
      </c>
    </row>
    <row r="32" spans="1:14" x14ac:dyDescent="0.25">
      <c r="A32" s="264">
        <v>44141</v>
      </c>
      <c r="B32" s="222" t="s">
        <v>69</v>
      </c>
      <c r="C32" s="222" t="s">
        <v>68</v>
      </c>
      <c r="D32" s="222" t="s">
        <v>95</v>
      </c>
      <c r="E32" s="231">
        <v>7000</v>
      </c>
      <c r="F32" s="211"/>
      <c r="G32" s="232">
        <f t="shared" si="2"/>
        <v>169000</v>
      </c>
      <c r="H32" s="220" t="s">
        <v>72</v>
      </c>
      <c r="I32" s="220" t="s">
        <v>18</v>
      </c>
      <c r="J32" s="345" t="s">
        <v>310</v>
      </c>
      <c r="K32" s="259" t="s">
        <v>74</v>
      </c>
      <c r="L32" s="265" t="s">
        <v>46</v>
      </c>
      <c r="M32" s="220"/>
      <c r="N32" s="222" t="s">
        <v>337</v>
      </c>
    </row>
    <row r="33" spans="1:14" x14ac:dyDescent="0.25">
      <c r="A33" s="264">
        <v>44141</v>
      </c>
      <c r="B33" s="220" t="s">
        <v>319</v>
      </c>
      <c r="C33" s="220" t="s">
        <v>100</v>
      </c>
      <c r="D33" s="220" t="s">
        <v>95</v>
      </c>
      <c r="E33" s="279">
        <v>3000</v>
      </c>
      <c r="F33" s="211"/>
      <c r="G33" s="232">
        <f t="shared" si="2"/>
        <v>166000</v>
      </c>
      <c r="H33" s="220" t="s">
        <v>72</v>
      </c>
      <c r="I33" s="220" t="s">
        <v>18</v>
      </c>
      <c r="J33" s="311" t="s">
        <v>322</v>
      </c>
      <c r="K33" s="259" t="s">
        <v>74</v>
      </c>
      <c r="L33" s="265" t="s">
        <v>46</v>
      </c>
      <c r="M33" s="220"/>
      <c r="N33" s="222"/>
    </row>
    <row r="34" spans="1:14" x14ac:dyDescent="0.25">
      <c r="A34" s="264">
        <v>44141</v>
      </c>
      <c r="B34" s="832" t="s">
        <v>320</v>
      </c>
      <c r="C34" s="220" t="s">
        <v>100</v>
      </c>
      <c r="D34" s="220" t="s">
        <v>95</v>
      </c>
      <c r="E34" s="211">
        <v>10500</v>
      </c>
      <c r="F34" s="211"/>
      <c r="G34" s="232">
        <f t="shared" si="2"/>
        <v>155500</v>
      </c>
      <c r="H34" s="220" t="s">
        <v>72</v>
      </c>
      <c r="I34" s="220" t="s">
        <v>18</v>
      </c>
      <c r="J34" s="311" t="s">
        <v>322</v>
      </c>
      <c r="K34" s="259" t="s">
        <v>74</v>
      </c>
      <c r="L34" s="265" t="s">
        <v>46</v>
      </c>
      <c r="M34" s="220"/>
      <c r="N34" s="222"/>
    </row>
    <row r="35" spans="1:14" x14ac:dyDescent="0.25">
      <c r="A35" s="264">
        <v>44141</v>
      </c>
      <c r="B35" s="220" t="s">
        <v>100</v>
      </c>
      <c r="C35" s="220" t="s">
        <v>100</v>
      </c>
      <c r="D35" s="220" t="s">
        <v>95</v>
      </c>
      <c r="E35" s="211">
        <v>8000</v>
      </c>
      <c r="F35" s="211"/>
      <c r="G35" s="232">
        <f t="shared" si="2"/>
        <v>147500</v>
      </c>
      <c r="H35" s="220" t="s">
        <v>72</v>
      </c>
      <c r="I35" s="220" t="s">
        <v>18</v>
      </c>
      <c r="J35" s="311" t="s">
        <v>323</v>
      </c>
      <c r="K35" s="259" t="s">
        <v>74</v>
      </c>
      <c r="L35" s="265" t="s">
        <v>46</v>
      </c>
      <c r="M35" s="220"/>
      <c r="N35" s="222"/>
    </row>
    <row r="36" spans="1:14" x14ac:dyDescent="0.25">
      <c r="A36" s="264">
        <v>44141</v>
      </c>
      <c r="B36" s="220" t="s">
        <v>100</v>
      </c>
      <c r="C36" s="220" t="s">
        <v>100</v>
      </c>
      <c r="D36" s="220" t="s">
        <v>95</v>
      </c>
      <c r="E36" s="231">
        <v>2000</v>
      </c>
      <c r="F36" s="211"/>
      <c r="G36" s="211">
        <f t="shared" si="2"/>
        <v>145500</v>
      </c>
      <c r="H36" s="220" t="s">
        <v>72</v>
      </c>
      <c r="I36" s="220" t="s">
        <v>18</v>
      </c>
      <c r="J36" s="311" t="s">
        <v>323</v>
      </c>
      <c r="K36" s="259" t="s">
        <v>74</v>
      </c>
      <c r="L36" s="265" t="s">
        <v>46</v>
      </c>
      <c r="M36" s="220"/>
      <c r="N36" s="222"/>
    </row>
    <row r="37" spans="1:14" x14ac:dyDescent="0.25">
      <c r="A37" s="264">
        <v>44141</v>
      </c>
      <c r="B37" s="220" t="s">
        <v>321</v>
      </c>
      <c r="C37" s="220" t="s">
        <v>115</v>
      </c>
      <c r="D37" s="220" t="s">
        <v>95</v>
      </c>
      <c r="E37" s="211">
        <v>10000</v>
      </c>
      <c r="F37" s="279"/>
      <c r="G37" s="211">
        <f t="shared" si="2"/>
        <v>135500</v>
      </c>
      <c r="H37" s="220" t="s">
        <v>72</v>
      </c>
      <c r="I37" s="220" t="s">
        <v>18</v>
      </c>
      <c r="J37" s="345" t="s">
        <v>310</v>
      </c>
      <c r="K37" s="259" t="s">
        <v>74</v>
      </c>
      <c r="L37" s="265" t="s">
        <v>46</v>
      </c>
      <c r="M37" s="285"/>
      <c r="N37" s="286"/>
    </row>
    <row r="38" spans="1:14" x14ac:dyDescent="0.25">
      <c r="A38" s="264">
        <v>44141</v>
      </c>
      <c r="B38" s="222" t="s">
        <v>69</v>
      </c>
      <c r="C38" s="222" t="s">
        <v>68</v>
      </c>
      <c r="D38" s="222" t="s">
        <v>95</v>
      </c>
      <c r="E38" s="231">
        <v>10000</v>
      </c>
      <c r="F38" s="234"/>
      <c r="G38" s="211">
        <f t="shared" si="2"/>
        <v>125500</v>
      </c>
      <c r="H38" s="220" t="s">
        <v>72</v>
      </c>
      <c r="I38" s="220" t="s">
        <v>18</v>
      </c>
      <c r="J38" s="345" t="s">
        <v>310</v>
      </c>
      <c r="K38" s="259" t="s">
        <v>74</v>
      </c>
      <c r="L38" s="265" t="s">
        <v>46</v>
      </c>
      <c r="M38" s="220"/>
      <c r="N38" s="222" t="s">
        <v>338</v>
      </c>
    </row>
    <row r="39" spans="1:14" x14ac:dyDescent="0.25">
      <c r="A39" s="264" t="s">
        <v>324</v>
      </c>
      <c r="B39" s="222" t="s">
        <v>313</v>
      </c>
      <c r="C39" s="222" t="s">
        <v>68</v>
      </c>
      <c r="D39" s="222" t="s">
        <v>95</v>
      </c>
      <c r="E39" s="211">
        <v>35000</v>
      </c>
      <c r="F39" s="211"/>
      <c r="G39" s="211">
        <f t="shared" si="2"/>
        <v>90500</v>
      </c>
      <c r="H39" s="220" t="s">
        <v>72</v>
      </c>
      <c r="I39" s="220" t="s">
        <v>18</v>
      </c>
      <c r="J39" s="311" t="s">
        <v>325</v>
      </c>
      <c r="K39" s="259" t="s">
        <v>74</v>
      </c>
      <c r="L39" s="265" t="s">
        <v>46</v>
      </c>
      <c r="M39" s="220"/>
      <c r="N39" s="222" t="s">
        <v>327</v>
      </c>
    </row>
    <row r="40" spans="1:14" x14ac:dyDescent="0.25">
      <c r="A40" s="264">
        <v>44141</v>
      </c>
      <c r="B40" s="222" t="s">
        <v>313</v>
      </c>
      <c r="C40" s="222" t="s">
        <v>68</v>
      </c>
      <c r="D40" s="222" t="s">
        <v>95</v>
      </c>
      <c r="E40" s="240">
        <v>25000</v>
      </c>
      <c r="F40" s="240"/>
      <c r="G40" s="211">
        <f t="shared" si="2"/>
        <v>65500</v>
      </c>
      <c r="H40" s="220" t="s">
        <v>72</v>
      </c>
      <c r="I40" s="220" t="s">
        <v>18</v>
      </c>
      <c r="J40" s="311" t="s">
        <v>326</v>
      </c>
      <c r="K40" s="259" t="s">
        <v>74</v>
      </c>
      <c r="L40" s="265" t="s">
        <v>46</v>
      </c>
      <c r="M40" s="220"/>
      <c r="N40" s="222" t="s">
        <v>328</v>
      </c>
    </row>
    <row r="41" spans="1:14" x14ac:dyDescent="0.25">
      <c r="A41" s="774">
        <v>44141</v>
      </c>
      <c r="B41" s="233" t="s">
        <v>329</v>
      </c>
      <c r="C41" s="233" t="s">
        <v>115</v>
      </c>
      <c r="D41" s="516" t="s">
        <v>95</v>
      </c>
      <c r="E41" s="234">
        <v>50000</v>
      </c>
      <c r="F41" s="234"/>
      <c r="G41" s="211">
        <f t="shared" si="2"/>
        <v>15500</v>
      </c>
      <c r="H41" s="220" t="s">
        <v>72</v>
      </c>
      <c r="I41" s="220" t="s">
        <v>18</v>
      </c>
      <c r="J41" s="311" t="s">
        <v>330</v>
      </c>
      <c r="K41" s="259" t="s">
        <v>74</v>
      </c>
      <c r="L41" s="265" t="s">
        <v>46</v>
      </c>
      <c r="M41" s="220"/>
      <c r="N41" s="222"/>
    </row>
    <row r="42" spans="1:14" x14ac:dyDescent="0.25">
      <c r="A42" s="774">
        <v>44141</v>
      </c>
      <c r="B42" s="222" t="s">
        <v>100</v>
      </c>
      <c r="C42" s="222" t="s">
        <v>100</v>
      </c>
      <c r="D42" s="222" t="s">
        <v>95</v>
      </c>
      <c r="E42" s="282">
        <v>4000</v>
      </c>
      <c r="F42" s="279"/>
      <c r="G42" s="211">
        <f t="shared" si="2"/>
        <v>11500</v>
      </c>
      <c r="H42" s="285" t="s">
        <v>72</v>
      </c>
      <c r="I42" s="220" t="s">
        <v>18</v>
      </c>
      <c r="J42" s="345" t="s">
        <v>310</v>
      </c>
      <c r="K42" s="259" t="s">
        <v>74</v>
      </c>
      <c r="L42" s="265" t="s">
        <v>46</v>
      </c>
      <c r="M42" s="285"/>
      <c r="N42" s="286"/>
    </row>
    <row r="43" spans="1:14" x14ac:dyDescent="0.25">
      <c r="A43" s="774">
        <v>44141</v>
      </c>
      <c r="B43" s="222" t="s">
        <v>100</v>
      </c>
      <c r="C43" s="222" t="s">
        <v>100</v>
      </c>
      <c r="D43" s="222" t="s">
        <v>95</v>
      </c>
      <c r="E43" s="282">
        <v>5000</v>
      </c>
      <c r="F43" s="279"/>
      <c r="G43" s="211">
        <f t="shared" si="2"/>
        <v>6500</v>
      </c>
      <c r="H43" s="801" t="s">
        <v>72</v>
      </c>
      <c r="I43" s="220" t="s">
        <v>18</v>
      </c>
      <c r="J43" s="345" t="s">
        <v>310</v>
      </c>
      <c r="K43" s="259" t="s">
        <v>74</v>
      </c>
      <c r="L43" s="265" t="s">
        <v>46</v>
      </c>
      <c r="M43" s="285"/>
      <c r="N43" s="286"/>
    </row>
    <row r="44" spans="1:14" x14ac:dyDescent="0.25">
      <c r="A44" s="221">
        <v>44141</v>
      </c>
      <c r="B44" s="222" t="s">
        <v>69</v>
      </c>
      <c r="C44" s="222" t="s">
        <v>68</v>
      </c>
      <c r="D44" s="222" t="s">
        <v>95</v>
      </c>
      <c r="E44" s="282">
        <v>5000</v>
      </c>
      <c r="F44" s="279"/>
      <c r="G44" s="211">
        <f t="shared" si="2"/>
        <v>1500</v>
      </c>
      <c r="H44" s="801" t="s">
        <v>72</v>
      </c>
      <c r="I44" s="220" t="s">
        <v>18</v>
      </c>
      <c r="J44" s="345" t="s">
        <v>310</v>
      </c>
      <c r="K44" s="259" t="s">
        <v>74</v>
      </c>
      <c r="L44" s="265" t="s">
        <v>46</v>
      </c>
      <c r="M44" s="285"/>
      <c r="N44" s="286" t="s">
        <v>339</v>
      </c>
    </row>
    <row r="45" spans="1:14" x14ac:dyDescent="0.25">
      <c r="A45" s="221">
        <v>44141</v>
      </c>
      <c r="B45" s="222" t="s">
        <v>331</v>
      </c>
      <c r="C45" s="222" t="s">
        <v>115</v>
      </c>
      <c r="D45" s="222" t="s">
        <v>95</v>
      </c>
      <c r="E45" s="282">
        <v>10000</v>
      </c>
      <c r="F45" s="279"/>
      <c r="G45" s="211">
        <f t="shared" si="2"/>
        <v>-8500</v>
      </c>
      <c r="H45" s="801" t="s">
        <v>72</v>
      </c>
      <c r="I45" s="220" t="s">
        <v>18</v>
      </c>
      <c r="J45" s="311" t="s">
        <v>310</v>
      </c>
      <c r="K45" s="259" t="s">
        <v>74</v>
      </c>
      <c r="L45" s="265" t="s">
        <v>46</v>
      </c>
      <c r="M45" s="285"/>
      <c r="N45" s="286"/>
    </row>
    <row r="46" spans="1:14" x14ac:dyDescent="0.25">
      <c r="A46" s="221">
        <v>44142</v>
      </c>
      <c r="B46" s="222" t="s">
        <v>69</v>
      </c>
      <c r="C46" s="222" t="s">
        <v>68</v>
      </c>
      <c r="D46" s="222" t="s">
        <v>95</v>
      </c>
      <c r="E46" s="282">
        <v>3000</v>
      </c>
      <c r="F46" s="279"/>
      <c r="G46" s="211">
        <f t="shared" si="2"/>
        <v>-11500</v>
      </c>
      <c r="H46" s="801" t="s">
        <v>72</v>
      </c>
      <c r="I46" s="220" t="s">
        <v>18</v>
      </c>
      <c r="J46" s="345" t="s">
        <v>310</v>
      </c>
      <c r="K46" s="259" t="s">
        <v>74</v>
      </c>
      <c r="L46" s="265" t="s">
        <v>46</v>
      </c>
      <c r="M46" s="285"/>
      <c r="N46" s="286" t="s">
        <v>340</v>
      </c>
    </row>
    <row r="47" spans="1:14" x14ac:dyDescent="0.25">
      <c r="A47" s="221">
        <v>44142</v>
      </c>
      <c r="B47" s="222" t="s">
        <v>69</v>
      </c>
      <c r="C47" s="222" t="s">
        <v>68</v>
      </c>
      <c r="D47" s="222" t="s">
        <v>95</v>
      </c>
      <c r="E47" s="282">
        <v>2000</v>
      </c>
      <c r="F47" s="279"/>
      <c r="G47" s="211">
        <f t="shared" si="2"/>
        <v>-13500</v>
      </c>
      <c r="H47" s="801" t="s">
        <v>72</v>
      </c>
      <c r="I47" s="220" t="s">
        <v>18</v>
      </c>
      <c r="J47" s="345" t="s">
        <v>310</v>
      </c>
      <c r="K47" s="259" t="s">
        <v>74</v>
      </c>
      <c r="L47" s="265" t="s">
        <v>46</v>
      </c>
      <c r="M47" s="285"/>
      <c r="N47" s="286" t="s">
        <v>341</v>
      </c>
    </row>
    <row r="48" spans="1:14" x14ac:dyDescent="0.25">
      <c r="A48" s="221">
        <v>44142</v>
      </c>
      <c r="B48" s="222" t="s">
        <v>409</v>
      </c>
      <c r="C48" s="222" t="s">
        <v>115</v>
      </c>
      <c r="D48" s="222" t="s">
        <v>95</v>
      </c>
      <c r="E48" s="282">
        <v>7000</v>
      </c>
      <c r="F48" s="279"/>
      <c r="G48" s="211">
        <f t="shared" si="2"/>
        <v>-20500</v>
      </c>
      <c r="H48" s="801" t="s">
        <v>72</v>
      </c>
      <c r="I48" s="220" t="s">
        <v>18</v>
      </c>
      <c r="J48" s="311" t="s">
        <v>332</v>
      </c>
      <c r="K48" s="259" t="s">
        <v>74</v>
      </c>
      <c r="L48" s="265" t="s">
        <v>46</v>
      </c>
      <c r="M48" s="285"/>
      <c r="N48" s="286"/>
    </row>
    <row r="49" spans="1:14" x14ac:dyDescent="0.25">
      <c r="A49" s="221">
        <v>44142</v>
      </c>
      <c r="B49" s="222" t="s">
        <v>313</v>
      </c>
      <c r="C49" s="222" t="s">
        <v>68</v>
      </c>
      <c r="D49" s="222" t="s">
        <v>95</v>
      </c>
      <c r="E49" s="282">
        <v>40000</v>
      </c>
      <c r="F49" s="279"/>
      <c r="G49" s="211">
        <f t="shared" si="2"/>
        <v>-60500</v>
      </c>
      <c r="H49" s="801" t="s">
        <v>72</v>
      </c>
      <c r="I49" s="220" t="s">
        <v>18</v>
      </c>
      <c r="J49" s="311" t="s">
        <v>333</v>
      </c>
      <c r="K49" s="259" t="s">
        <v>74</v>
      </c>
      <c r="L49" s="265" t="s">
        <v>46</v>
      </c>
      <c r="M49" s="285"/>
      <c r="N49" s="286" t="s">
        <v>334</v>
      </c>
    </row>
    <row r="50" spans="1:14" x14ac:dyDescent="0.25">
      <c r="A50" s="221">
        <v>44142</v>
      </c>
      <c r="B50" s="222" t="s">
        <v>222</v>
      </c>
      <c r="C50" s="222" t="s">
        <v>51</v>
      </c>
      <c r="D50" s="222" t="s">
        <v>95</v>
      </c>
      <c r="E50" s="282"/>
      <c r="F50" s="279">
        <v>65000</v>
      </c>
      <c r="G50" s="211">
        <f t="shared" si="2"/>
        <v>4500</v>
      </c>
      <c r="H50" s="801" t="s">
        <v>72</v>
      </c>
      <c r="I50" s="220" t="s">
        <v>18</v>
      </c>
      <c r="J50" s="345" t="s">
        <v>310</v>
      </c>
      <c r="K50" s="259" t="s">
        <v>74</v>
      </c>
      <c r="L50" s="265" t="s">
        <v>46</v>
      </c>
      <c r="M50" s="285"/>
      <c r="N50" s="286"/>
    </row>
    <row r="51" spans="1:14" x14ac:dyDescent="0.25">
      <c r="A51" s="287">
        <v>44144</v>
      </c>
      <c r="B51" s="288" t="s">
        <v>181</v>
      </c>
      <c r="C51" s="288" t="s">
        <v>51</v>
      </c>
      <c r="D51" s="288" t="s">
        <v>95</v>
      </c>
      <c r="E51" s="296"/>
      <c r="F51" s="567">
        <v>50000</v>
      </c>
      <c r="G51" s="293">
        <f>G50-E51+F51</f>
        <v>54500</v>
      </c>
      <c r="H51" s="817" t="s">
        <v>72</v>
      </c>
      <c r="I51" s="465" t="s">
        <v>18</v>
      </c>
      <c r="J51" s="453" t="s">
        <v>224</v>
      </c>
      <c r="K51" s="800" t="s">
        <v>74</v>
      </c>
      <c r="L51" s="465" t="s">
        <v>46</v>
      </c>
      <c r="M51" s="465"/>
      <c r="N51" s="568"/>
    </row>
    <row r="52" spans="1:14" ht="18" customHeight="1" x14ac:dyDescent="0.25">
      <c r="A52" s="221">
        <v>44144</v>
      </c>
      <c r="B52" s="222" t="s">
        <v>73</v>
      </c>
      <c r="C52" s="222" t="s">
        <v>51</v>
      </c>
      <c r="D52" s="222" t="s">
        <v>95</v>
      </c>
      <c r="E52" s="232"/>
      <c r="F52" s="279">
        <v>-4500</v>
      </c>
      <c r="G52" s="211">
        <f>G51-E52+F52</f>
        <v>50000</v>
      </c>
      <c r="H52" s="801" t="s">
        <v>72</v>
      </c>
      <c r="I52" s="285" t="s">
        <v>18</v>
      </c>
      <c r="J52" s="311" t="s">
        <v>310</v>
      </c>
      <c r="K52" s="802" t="s">
        <v>74</v>
      </c>
      <c r="L52" s="285" t="s">
        <v>46</v>
      </c>
      <c r="M52" s="285"/>
      <c r="N52" s="286"/>
    </row>
    <row r="53" spans="1:14" x14ac:dyDescent="0.25">
      <c r="A53" s="221">
        <v>44144</v>
      </c>
      <c r="B53" s="222" t="s">
        <v>69</v>
      </c>
      <c r="C53" s="222" t="s">
        <v>68</v>
      </c>
      <c r="D53" s="222" t="s">
        <v>95</v>
      </c>
      <c r="E53" s="282">
        <v>9000</v>
      </c>
      <c r="F53" s="279"/>
      <c r="G53" s="211">
        <f>G52-E53+F53</f>
        <v>41000</v>
      </c>
      <c r="H53" s="801" t="s">
        <v>72</v>
      </c>
      <c r="I53" s="285" t="s">
        <v>18</v>
      </c>
      <c r="J53" s="311" t="s">
        <v>224</v>
      </c>
      <c r="K53" s="802" t="s">
        <v>74</v>
      </c>
      <c r="L53" s="285" t="s">
        <v>46</v>
      </c>
      <c r="M53" s="285"/>
      <c r="N53" s="286" t="s">
        <v>225</v>
      </c>
    </row>
    <row r="54" spans="1:14" x14ac:dyDescent="0.25">
      <c r="A54" s="221">
        <v>44144</v>
      </c>
      <c r="B54" s="222" t="s">
        <v>69</v>
      </c>
      <c r="C54" s="222" t="s">
        <v>68</v>
      </c>
      <c r="D54" s="222" t="s">
        <v>95</v>
      </c>
      <c r="E54" s="282">
        <v>8000</v>
      </c>
      <c r="F54" s="279"/>
      <c r="G54" s="211">
        <f t="shared" ref="G54:G57" si="3">G53-E54+F54</f>
        <v>33000</v>
      </c>
      <c r="H54" s="801" t="s">
        <v>72</v>
      </c>
      <c r="I54" s="285" t="s">
        <v>18</v>
      </c>
      <c r="J54" s="311" t="s">
        <v>224</v>
      </c>
      <c r="K54" s="802" t="s">
        <v>74</v>
      </c>
      <c r="L54" s="285" t="s">
        <v>46</v>
      </c>
      <c r="M54" s="285"/>
      <c r="N54" s="286" t="s">
        <v>226</v>
      </c>
    </row>
    <row r="55" spans="1:14" x14ac:dyDescent="0.25">
      <c r="A55" s="221">
        <v>44144</v>
      </c>
      <c r="B55" s="222" t="s">
        <v>69</v>
      </c>
      <c r="C55" s="222" t="s">
        <v>68</v>
      </c>
      <c r="D55" s="222" t="s">
        <v>95</v>
      </c>
      <c r="E55" s="232">
        <v>9000</v>
      </c>
      <c r="F55" s="232"/>
      <c r="G55" s="211">
        <f t="shared" si="3"/>
        <v>24000</v>
      </c>
      <c r="H55" s="801" t="s">
        <v>72</v>
      </c>
      <c r="I55" s="285" t="s">
        <v>18</v>
      </c>
      <c r="J55" s="311" t="s">
        <v>224</v>
      </c>
      <c r="K55" s="802" t="s">
        <v>74</v>
      </c>
      <c r="L55" s="285" t="s">
        <v>46</v>
      </c>
      <c r="M55" s="312"/>
      <c r="N55" s="222" t="s">
        <v>227</v>
      </c>
    </row>
    <row r="56" spans="1:14" x14ac:dyDescent="0.25">
      <c r="A56" s="221">
        <v>44144</v>
      </c>
      <c r="B56" s="222" t="s">
        <v>69</v>
      </c>
      <c r="C56" s="222" t="s">
        <v>68</v>
      </c>
      <c r="D56" s="222" t="s">
        <v>95</v>
      </c>
      <c r="E56" s="499">
        <v>10000</v>
      </c>
      <c r="F56" s="211"/>
      <c r="G56" s="211">
        <f t="shared" si="3"/>
        <v>14000</v>
      </c>
      <c r="H56" s="801" t="s">
        <v>72</v>
      </c>
      <c r="I56" s="285" t="s">
        <v>18</v>
      </c>
      <c r="J56" s="311" t="s">
        <v>224</v>
      </c>
      <c r="K56" s="802" t="s">
        <v>74</v>
      </c>
      <c r="L56" s="285" t="s">
        <v>46</v>
      </c>
      <c r="M56" s="220"/>
      <c r="N56" s="222" t="s">
        <v>228</v>
      </c>
    </row>
    <row r="57" spans="1:14" x14ac:dyDescent="0.25">
      <c r="A57" s="221">
        <v>44144</v>
      </c>
      <c r="B57" s="222" t="s">
        <v>100</v>
      </c>
      <c r="C57" s="222" t="s">
        <v>100</v>
      </c>
      <c r="D57" s="222" t="s">
        <v>95</v>
      </c>
      <c r="E57" s="277">
        <v>3000</v>
      </c>
      <c r="F57" s="240"/>
      <c r="G57" s="211">
        <f t="shared" si="3"/>
        <v>11000</v>
      </c>
      <c r="H57" s="801" t="s">
        <v>72</v>
      </c>
      <c r="I57" s="285" t="s">
        <v>18</v>
      </c>
      <c r="J57" s="311" t="s">
        <v>224</v>
      </c>
      <c r="K57" s="802" t="s">
        <v>74</v>
      </c>
      <c r="L57" s="285" t="s">
        <v>46</v>
      </c>
      <c r="M57" s="220"/>
      <c r="N57" s="222"/>
    </row>
    <row r="58" spans="1:14" x14ac:dyDescent="0.25">
      <c r="A58" s="221">
        <v>44144</v>
      </c>
      <c r="B58" s="222" t="s">
        <v>100</v>
      </c>
      <c r="C58" s="222" t="s">
        <v>100</v>
      </c>
      <c r="D58" s="222" t="s">
        <v>95</v>
      </c>
      <c r="E58" s="211">
        <v>3000</v>
      </c>
      <c r="F58" s="211"/>
      <c r="G58" s="211">
        <f t="shared" ref="G58:G71" si="4">G57-E58+F58</f>
        <v>8000</v>
      </c>
      <c r="H58" s="801" t="s">
        <v>72</v>
      </c>
      <c r="I58" s="285" t="s">
        <v>18</v>
      </c>
      <c r="J58" s="311" t="s">
        <v>224</v>
      </c>
      <c r="K58" s="802" t="s">
        <v>74</v>
      </c>
      <c r="L58" s="285" t="s">
        <v>46</v>
      </c>
      <c r="M58" s="220"/>
      <c r="N58" s="222"/>
    </row>
    <row r="59" spans="1:14" x14ac:dyDescent="0.25">
      <c r="A59" s="221">
        <v>44144</v>
      </c>
      <c r="B59" s="222" t="s">
        <v>100</v>
      </c>
      <c r="C59" s="222" t="s">
        <v>100</v>
      </c>
      <c r="D59" s="222" t="s">
        <v>95</v>
      </c>
      <c r="E59" s="282">
        <v>5000</v>
      </c>
      <c r="F59" s="211"/>
      <c r="G59" s="211">
        <f t="shared" si="4"/>
        <v>3000</v>
      </c>
      <c r="H59" s="801" t="s">
        <v>72</v>
      </c>
      <c r="I59" s="285" t="s">
        <v>18</v>
      </c>
      <c r="J59" s="311" t="s">
        <v>224</v>
      </c>
      <c r="K59" s="802" t="s">
        <v>74</v>
      </c>
      <c r="L59" s="285" t="s">
        <v>46</v>
      </c>
      <c r="M59" s="220"/>
      <c r="N59" s="222"/>
    </row>
    <row r="60" spans="1:14" x14ac:dyDescent="0.25">
      <c r="A60" s="221">
        <v>44144</v>
      </c>
      <c r="B60" s="222" t="s">
        <v>100</v>
      </c>
      <c r="C60" s="222" t="s">
        <v>100</v>
      </c>
      <c r="D60" s="222" t="s">
        <v>95</v>
      </c>
      <c r="E60" s="211">
        <v>3000</v>
      </c>
      <c r="F60" s="211"/>
      <c r="G60" s="211">
        <f t="shared" si="4"/>
        <v>0</v>
      </c>
      <c r="H60" s="801" t="s">
        <v>72</v>
      </c>
      <c r="I60" s="285" t="s">
        <v>18</v>
      </c>
      <c r="J60" s="311" t="s">
        <v>224</v>
      </c>
      <c r="K60" s="802" t="s">
        <v>74</v>
      </c>
      <c r="L60" s="285" t="s">
        <v>46</v>
      </c>
      <c r="M60" s="220"/>
      <c r="N60" s="222"/>
    </row>
    <row r="61" spans="1:14" ht="14.25" customHeight="1" x14ac:dyDescent="0.25">
      <c r="A61" s="287">
        <v>44145</v>
      </c>
      <c r="B61" s="288" t="s">
        <v>232</v>
      </c>
      <c r="C61" s="288" t="s">
        <v>51</v>
      </c>
      <c r="D61" s="288" t="s">
        <v>95</v>
      </c>
      <c r="E61" s="483"/>
      <c r="F61" s="293">
        <v>44000</v>
      </c>
      <c r="G61" s="293">
        <f t="shared" si="4"/>
        <v>44000</v>
      </c>
      <c r="H61" s="290" t="s">
        <v>72</v>
      </c>
      <c r="I61" s="290" t="s">
        <v>18</v>
      </c>
      <c r="J61" s="453" t="s">
        <v>233</v>
      </c>
      <c r="K61" s="297" t="s">
        <v>74</v>
      </c>
      <c r="L61" s="465" t="s">
        <v>46</v>
      </c>
      <c r="M61" s="290"/>
      <c r="N61" s="288"/>
    </row>
    <row r="62" spans="1:14" x14ac:dyDescent="0.25">
      <c r="A62" s="221">
        <v>44145</v>
      </c>
      <c r="B62" s="220" t="s">
        <v>69</v>
      </c>
      <c r="C62" s="220" t="s">
        <v>68</v>
      </c>
      <c r="D62" s="220" t="s">
        <v>95</v>
      </c>
      <c r="E62" s="211">
        <v>5000</v>
      </c>
      <c r="F62" s="211"/>
      <c r="G62" s="211">
        <f t="shared" si="4"/>
        <v>39000</v>
      </c>
      <c r="H62" s="220" t="s">
        <v>72</v>
      </c>
      <c r="I62" s="220" t="s">
        <v>18</v>
      </c>
      <c r="J62" s="311" t="s">
        <v>233</v>
      </c>
      <c r="K62" s="259" t="s">
        <v>74</v>
      </c>
      <c r="L62" s="285" t="s">
        <v>46</v>
      </c>
      <c r="M62" s="220"/>
      <c r="N62" s="222" t="s">
        <v>234</v>
      </c>
    </row>
    <row r="63" spans="1:14" x14ac:dyDescent="0.25">
      <c r="A63" s="221">
        <v>44145</v>
      </c>
      <c r="B63" s="220" t="s">
        <v>69</v>
      </c>
      <c r="C63" s="220" t="s">
        <v>68</v>
      </c>
      <c r="D63" s="220" t="s">
        <v>95</v>
      </c>
      <c r="E63" s="232">
        <v>13000</v>
      </c>
      <c r="F63" s="211"/>
      <c r="G63" s="211">
        <f t="shared" si="4"/>
        <v>26000</v>
      </c>
      <c r="H63" s="220" t="s">
        <v>72</v>
      </c>
      <c r="I63" s="220" t="s">
        <v>18</v>
      </c>
      <c r="J63" s="311" t="s">
        <v>233</v>
      </c>
      <c r="K63" s="259" t="s">
        <v>74</v>
      </c>
      <c r="L63" s="285" t="s">
        <v>46</v>
      </c>
      <c r="M63" s="220"/>
      <c r="N63" s="222" t="s">
        <v>235</v>
      </c>
    </row>
    <row r="64" spans="1:14" x14ac:dyDescent="0.25">
      <c r="A64" s="221">
        <v>44145</v>
      </c>
      <c r="B64" s="220" t="s">
        <v>69</v>
      </c>
      <c r="C64" s="220" t="s">
        <v>68</v>
      </c>
      <c r="D64" s="220" t="s">
        <v>95</v>
      </c>
      <c r="E64" s="211">
        <v>10000</v>
      </c>
      <c r="F64" s="211"/>
      <c r="G64" s="211">
        <f t="shared" si="4"/>
        <v>16000</v>
      </c>
      <c r="H64" s="220" t="s">
        <v>72</v>
      </c>
      <c r="I64" s="220" t="s">
        <v>18</v>
      </c>
      <c r="J64" s="311" t="s">
        <v>233</v>
      </c>
      <c r="K64" s="259" t="s">
        <v>74</v>
      </c>
      <c r="L64" s="285" t="s">
        <v>46</v>
      </c>
      <c r="M64" s="220"/>
      <c r="N64" s="222" t="s">
        <v>236</v>
      </c>
    </row>
    <row r="65" spans="1:14" x14ac:dyDescent="0.25">
      <c r="A65" s="221">
        <v>44145</v>
      </c>
      <c r="B65" s="220" t="s">
        <v>69</v>
      </c>
      <c r="C65" s="220" t="s">
        <v>68</v>
      </c>
      <c r="D65" s="220" t="s">
        <v>95</v>
      </c>
      <c r="E65" s="231">
        <v>6000</v>
      </c>
      <c r="F65" s="232"/>
      <c r="G65" s="211">
        <f t="shared" si="4"/>
        <v>10000</v>
      </c>
      <c r="H65" s="220" t="s">
        <v>72</v>
      </c>
      <c r="I65" s="220" t="s">
        <v>18</v>
      </c>
      <c r="J65" s="311" t="s">
        <v>233</v>
      </c>
      <c r="K65" s="259" t="s">
        <v>74</v>
      </c>
      <c r="L65" s="285" t="s">
        <v>46</v>
      </c>
      <c r="M65" s="220"/>
      <c r="N65" s="222" t="s">
        <v>237</v>
      </c>
    </row>
    <row r="66" spans="1:14" x14ac:dyDescent="0.25">
      <c r="A66" s="221">
        <v>44145</v>
      </c>
      <c r="B66" s="265" t="s">
        <v>100</v>
      </c>
      <c r="C66" s="265" t="s">
        <v>68</v>
      </c>
      <c r="D66" s="359" t="s">
        <v>95</v>
      </c>
      <c r="E66" s="231">
        <v>7000</v>
      </c>
      <c r="F66" s="211"/>
      <c r="G66" s="211">
        <f t="shared" si="4"/>
        <v>3000</v>
      </c>
      <c r="H66" s="220" t="s">
        <v>72</v>
      </c>
      <c r="I66" s="220" t="s">
        <v>18</v>
      </c>
      <c r="J66" s="311" t="s">
        <v>233</v>
      </c>
      <c r="K66" s="259" t="s">
        <v>74</v>
      </c>
      <c r="L66" s="285" t="s">
        <v>46</v>
      </c>
      <c r="M66" s="220"/>
      <c r="N66" s="222"/>
    </row>
    <row r="67" spans="1:14" x14ac:dyDescent="0.25">
      <c r="A67" s="221">
        <v>44145</v>
      </c>
      <c r="B67" s="265" t="s">
        <v>100</v>
      </c>
      <c r="C67" s="265" t="s">
        <v>68</v>
      </c>
      <c r="D67" s="359" t="s">
        <v>95</v>
      </c>
      <c r="E67" s="211">
        <v>3000</v>
      </c>
      <c r="F67" s="211"/>
      <c r="G67" s="211">
        <f t="shared" si="4"/>
        <v>0</v>
      </c>
      <c r="H67" s="220" t="s">
        <v>72</v>
      </c>
      <c r="I67" s="220" t="s">
        <v>18</v>
      </c>
      <c r="J67" s="311" t="s">
        <v>233</v>
      </c>
      <c r="K67" s="259" t="s">
        <v>74</v>
      </c>
      <c r="L67" s="285" t="s">
        <v>46</v>
      </c>
      <c r="M67" s="220"/>
      <c r="N67" s="222"/>
    </row>
    <row r="68" spans="1:14" x14ac:dyDescent="0.25">
      <c r="A68" s="287">
        <v>44146</v>
      </c>
      <c r="B68" s="447" t="s">
        <v>232</v>
      </c>
      <c r="C68" s="288" t="s">
        <v>51</v>
      </c>
      <c r="D68" s="448" t="s">
        <v>95</v>
      </c>
      <c r="E68" s="468"/>
      <c r="F68" s="291">
        <v>52000</v>
      </c>
      <c r="G68" s="293">
        <f t="shared" si="4"/>
        <v>52000</v>
      </c>
      <c r="H68" s="290" t="s">
        <v>72</v>
      </c>
      <c r="I68" s="290" t="s">
        <v>18</v>
      </c>
      <c r="J68" s="453" t="s">
        <v>264</v>
      </c>
      <c r="K68" s="297" t="s">
        <v>74</v>
      </c>
      <c r="L68" s="465" t="s">
        <v>46</v>
      </c>
      <c r="M68" s="466"/>
      <c r="N68" s="447"/>
    </row>
    <row r="69" spans="1:14" x14ac:dyDescent="0.25">
      <c r="A69" s="227">
        <v>44146</v>
      </c>
      <c r="B69" s="220" t="s">
        <v>69</v>
      </c>
      <c r="C69" s="220" t="s">
        <v>68</v>
      </c>
      <c r="D69" s="220" t="s">
        <v>95</v>
      </c>
      <c r="E69" s="232">
        <v>11000</v>
      </c>
      <c r="F69" s="232"/>
      <c r="G69" s="211">
        <f t="shared" si="4"/>
        <v>41000</v>
      </c>
      <c r="H69" s="220" t="s">
        <v>72</v>
      </c>
      <c r="I69" s="220" t="s">
        <v>18</v>
      </c>
      <c r="J69" s="311" t="s">
        <v>264</v>
      </c>
      <c r="K69" s="259" t="s">
        <v>74</v>
      </c>
      <c r="L69" s="285" t="s">
        <v>46</v>
      </c>
      <c r="M69" s="220"/>
      <c r="N69" s="222" t="s">
        <v>260</v>
      </c>
    </row>
    <row r="70" spans="1:14" x14ac:dyDescent="0.25">
      <c r="A70" s="227">
        <v>44146</v>
      </c>
      <c r="B70" s="220" t="s">
        <v>69</v>
      </c>
      <c r="C70" s="220" t="s">
        <v>68</v>
      </c>
      <c r="D70" s="220" t="s">
        <v>95</v>
      </c>
      <c r="E70" s="240">
        <v>9000</v>
      </c>
      <c r="F70" s="240"/>
      <c r="G70" s="211">
        <f t="shared" si="4"/>
        <v>32000</v>
      </c>
      <c r="H70" s="220" t="s">
        <v>72</v>
      </c>
      <c r="I70" s="220" t="s">
        <v>18</v>
      </c>
      <c r="J70" s="311" t="s">
        <v>264</v>
      </c>
      <c r="K70" s="259" t="s">
        <v>74</v>
      </c>
      <c r="L70" s="285" t="s">
        <v>46</v>
      </c>
      <c r="M70" s="220"/>
      <c r="N70" s="222" t="s">
        <v>261</v>
      </c>
    </row>
    <row r="71" spans="1:14" ht="15" customHeight="1" x14ac:dyDescent="0.25">
      <c r="A71" s="227">
        <v>44146</v>
      </c>
      <c r="B71" s="220" t="s">
        <v>69</v>
      </c>
      <c r="C71" s="220" t="s">
        <v>68</v>
      </c>
      <c r="D71" s="220" t="s">
        <v>95</v>
      </c>
      <c r="E71" s="283">
        <v>11000</v>
      </c>
      <c r="F71" s="232"/>
      <c r="G71" s="211">
        <f t="shared" si="4"/>
        <v>21000</v>
      </c>
      <c r="H71" s="220" t="s">
        <v>72</v>
      </c>
      <c r="I71" s="220" t="s">
        <v>18</v>
      </c>
      <c r="J71" s="311" t="s">
        <v>264</v>
      </c>
      <c r="K71" s="259" t="s">
        <v>74</v>
      </c>
      <c r="L71" s="285" t="s">
        <v>46</v>
      </c>
      <c r="M71" s="312"/>
      <c r="N71" s="265" t="s">
        <v>262</v>
      </c>
    </row>
    <row r="72" spans="1:14" x14ac:dyDescent="0.25">
      <c r="A72" s="227">
        <v>44146</v>
      </c>
      <c r="B72" s="220" t="s">
        <v>69</v>
      </c>
      <c r="C72" s="220" t="s">
        <v>68</v>
      </c>
      <c r="D72" s="220" t="s">
        <v>95</v>
      </c>
      <c r="E72" s="232">
        <v>9000</v>
      </c>
      <c r="F72" s="211"/>
      <c r="G72" s="211">
        <f t="shared" ref="G72:G86" si="5">G71-E72+F72</f>
        <v>12000</v>
      </c>
      <c r="H72" s="220" t="s">
        <v>72</v>
      </c>
      <c r="I72" s="220" t="s">
        <v>18</v>
      </c>
      <c r="J72" s="311" t="s">
        <v>264</v>
      </c>
      <c r="K72" s="259" t="s">
        <v>74</v>
      </c>
      <c r="L72" s="285" t="s">
        <v>46</v>
      </c>
      <c r="M72" s="220"/>
      <c r="N72" s="222" t="s">
        <v>263</v>
      </c>
    </row>
    <row r="73" spans="1:14" x14ac:dyDescent="0.25">
      <c r="A73" s="227">
        <v>44146</v>
      </c>
      <c r="B73" s="220" t="s">
        <v>100</v>
      </c>
      <c r="C73" s="220" t="s">
        <v>100</v>
      </c>
      <c r="D73" s="220" t="s">
        <v>95</v>
      </c>
      <c r="E73" s="211">
        <v>3000</v>
      </c>
      <c r="F73" s="211"/>
      <c r="G73" s="211">
        <f t="shared" si="5"/>
        <v>9000</v>
      </c>
      <c r="H73" s="220" t="s">
        <v>72</v>
      </c>
      <c r="I73" s="220" t="s">
        <v>18</v>
      </c>
      <c r="J73" s="311" t="s">
        <v>264</v>
      </c>
      <c r="K73" s="259" t="s">
        <v>74</v>
      </c>
      <c r="L73" s="285" t="s">
        <v>46</v>
      </c>
      <c r="M73" s="220"/>
      <c r="N73" s="222"/>
    </row>
    <row r="74" spans="1:14" x14ac:dyDescent="0.25">
      <c r="A74" s="227">
        <v>44146</v>
      </c>
      <c r="B74" s="220" t="s">
        <v>100</v>
      </c>
      <c r="C74" s="220" t="s">
        <v>100</v>
      </c>
      <c r="D74" s="220" t="s">
        <v>95</v>
      </c>
      <c r="E74" s="277">
        <v>4000</v>
      </c>
      <c r="F74" s="211"/>
      <c r="G74" s="211">
        <f t="shared" si="5"/>
        <v>5000</v>
      </c>
      <c r="H74" s="220" t="s">
        <v>72</v>
      </c>
      <c r="I74" s="220" t="s">
        <v>18</v>
      </c>
      <c r="J74" s="311" t="s">
        <v>264</v>
      </c>
      <c r="K74" s="259" t="s">
        <v>74</v>
      </c>
      <c r="L74" s="285" t="s">
        <v>46</v>
      </c>
      <c r="M74" s="220"/>
      <c r="N74" s="222"/>
    </row>
    <row r="75" spans="1:14" x14ac:dyDescent="0.25">
      <c r="A75" s="227">
        <v>44146</v>
      </c>
      <c r="B75" s="220" t="s">
        <v>100</v>
      </c>
      <c r="C75" s="220" t="s">
        <v>100</v>
      </c>
      <c r="D75" s="220" t="s">
        <v>95</v>
      </c>
      <c r="E75" s="246">
        <v>1000</v>
      </c>
      <c r="F75" s="211"/>
      <c r="G75" s="211">
        <f t="shared" si="5"/>
        <v>4000</v>
      </c>
      <c r="H75" s="220" t="s">
        <v>72</v>
      </c>
      <c r="I75" s="220" t="s">
        <v>18</v>
      </c>
      <c r="J75" s="311" t="s">
        <v>264</v>
      </c>
      <c r="K75" s="259" t="s">
        <v>74</v>
      </c>
      <c r="L75" s="285" t="s">
        <v>46</v>
      </c>
      <c r="M75" s="220"/>
      <c r="N75" s="222"/>
    </row>
    <row r="76" spans="1:14" x14ac:dyDescent="0.25">
      <c r="A76" s="227">
        <v>44146</v>
      </c>
      <c r="B76" s="220" t="s">
        <v>100</v>
      </c>
      <c r="C76" s="220" t="s">
        <v>100</v>
      </c>
      <c r="D76" s="220" t="s">
        <v>95</v>
      </c>
      <c r="E76" s="211">
        <v>2000</v>
      </c>
      <c r="F76" s="211"/>
      <c r="G76" s="211">
        <f t="shared" si="5"/>
        <v>2000</v>
      </c>
      <c r="H76" s="220" t="s">
        <v>72</v>
      </c>
      <c r="I76" s="220" t="s">
        <v>18</v>
      </c>
      <c r="J76" s="311" t="s">
        <v>264</v>
      </c>
      <c r="K76" s="259" t="s">
        <v>74</v>
      </c>
      <c r="L76" s="285" t="s">
        <v>46</v>
      </c>
      <c r="M76" s="220"/>
      <c r="N76" s="222"/>
    </row>
    <row r="77" spans="1:14" x14ac:dyDescent="0.25">
      <c r="A77" s="227">
        <v>44147</v>
      </c>
      <c r="B77" s="220" t="s">
        <v>73</v>
      </c>
      <c r="C77" s="220" t="s">
        <v>51</v>
      </c>
      <c r="D77" s="220" t="s">
        <v>95</v>
      </c>
      <c r="E77" s="211"/>
      <c r="F77" s="211">
        <v>-2000</v>
      </c>
      <c r="G77" s="211">
        <f t="shared" si="5"/>
        <v>0</v>
      </c>
      <c r="H77" s="220" t="s">
        <v>72</v>
      </c>
      <c r="I77" s="220" t="s">
        <v>18</v>
      </c>
      <c r="J77" s="311" t="s">
        <v>264</v>
      </c>
      <c r="K77" s="259" t="s">
        <v>74</v>
      </c>
      <c r="L77" s="285" t="s">
        <v>46</v>
      </c>
      <c r="M77" s="220"/>
      <c r="N77" s="222"/>
    </row>
    <row r="78" spans="1:14" x14ac:dyDescent="0.25">
      <c r="A78" s="287">
        <v>44147</v>
      </c>
      <c r="B78" s="447" t="s">
        <v>232</v>
      </c>
      <c r="C78" s="288" t="s">
        <v>51</v>
      </c>
      <c r="D78" s="288" t="s">
        <v>95</v>
      </c>
      <c r="E78" s="296"/>
      <c r="F78" s="293">
        <v>53000</v>
      </c>
      <c r="G78" s="293">
        <f t="shared" si="5"/>
        <v>53000</v>
      </c>
      <c r="H78" s="290" t="s">
        <v>72</v>
      </c>
      <c r="I78" s="290" t="s">
        <v>18</v>
      </c>
      <c r="J78" s="453" t="s">
        <v>305</v>
      </c>
      <c r="K78" s="297" t="s">
        <v>74</v>
      </c>
      <c r="L78" s="290" t="s">
        <v>46</v>
      </c>
      <c r="M78" s="290"/>
      <c r="N78" s="288"/>
    </row>
    <row r="79" spans="1:14" x14ac:dyDescent="0.25">
      <c r="A79" s="227">
        <v>44147</v>
      </c>
      <c r="B79" s="220" t="s">
        <v>69</v>
      </c>
      <c r="C79" s="220" t="s">
        <v>68</v>
      </c>
      <c r="D79" s="220" t="s">
        <v>95</v>
      </c>
      <c r="E79" s="232">
        <v>11000</v>
      </c>
      <c r="F79" s="279"/>
      <c r="G79" s="211">
        <f t="shared" si="5"/>
        <v>42000</v>
      </c>
      <c r="H79" s="220" t="s">
        <v>72</v>
      </c>
      <c r="I79" s="220" t="s">
        <v>18</v>
      </c>
      <c r="J79" s="311" t="s">
        <v>305</v>
      </c>
      <c r="K79" s="259" t="s">
        <v>74</v>
      </c>
      <c r="L79" s="220" t="s">
        <v>46</v>
      </c>
      <c r="M79" s="285"/>
      <c r="N79" s="286" t="s">
        <v>301</v>
      </c>
    </row>
    <row r="80" spans="1:14" x14ac:dyDescent="0.25">
      <c r="A80" s="227">
        <v>44147</v>
      </c>
      <c r="B80" s="220" t="s">
        <v>69</v>
      </c>
      <c r="C80" s="220" t="s">
        <v>68</v>
      </c>
      <c r="D80" s="220" t="s">
        <v>95</v>
      </c>
      <c r="E80" s="211">
        <v>9000</v>
      </c>
      <c r="F80" s="211"/>
      <c r="G80" s="211">
        <f t="shared" si="5"/>
        <v>33000</v>
      </c>
      <c r="H80" s="220" t="s">
        <v>72</v>
      </c>
      <c r="I80" s="220" t="s">
        <v>18</v>
      </c>
      <c r="J80" s="311" t="s">
        <v>305</v>
      </c>
      <c r="K80" s="259" t="s">
        <v>74</v>
      </c>
      <c r="L80" s="220" t="s">
        <v>46</v>
      </c>
      <c r="M80" s="220"/>
      <c r="N80" s="222" t="s">
        <v>302</v>
      </c>
    </row>
    <row r="81" spans="1:14" x14ac:dyDescent="0.25">
      <c r="A81" s="227">
        <v>44147</v>
      </c>
      <c r="B81" s="220" t="s">
        <v>69</v>
      </c>
      <c r="C81" s="220" t="s">
        <v>68</v>
      </c>
      <c r="D81" s="220" t="s">
        <v>95</v>
      </c>
      <c r="E81" s="232">
        <v>9000</v>
      </c>
      <c r="F81" s="232"/>
      <c r="G81" s="211">
        <f t="shared" si="5"/>
        <v>24000</v>
      </c>
      <c r="H81" s="220" t="s">
        <v>72</v>
      </c>
      <c r="I81" s="220" t="s">
        <v>18</v>
      </c>
      <c r="J81" s="311" t="s">
        <v>305</v>
      </c>
      <c r="K81" s="259" t="s">
        <v>74</v>
      </c>
      <c r="L81" s="220" t="s">
        <v>46</v>
      </c>
      <c r="M81" s="220"/>
      <c r="N81" s="222" t="s">
        <v>303</v>
      </c>
    </row>
    <row r="82" spans="1:14" x14ac:dyDescent="0.25">
      <c r="A82" s="227">
        <v>44147</v>
      </c>
      <c r="B82" s="220" t="s">
        <v>69</v>
      </c>
      <c r="C82" s="220" t="s">
        <v>68</v>
      </c>
      <c r="D82" s="220" t="s">
        <v>95</v>
      </c>
      <c r="E82" s="231">
        <v>12000</v>
      </c>
      <c r="F82" s="211"/>
      <c r="G82" s="211">
        <f t="shared" si="5"/>
        <v>12000</v>
      </c>
      <c r="H82" s="220" t="s">
        <v>72</v>
      </c>
      <c r="I82" s="220" t="s">
        <v>18</v>
      </c>
      <c r="J82" s="311" t="s">
        <v>305</v>
      </c>
      <c r="K82" s="259" t="s">
        <v>74</v>
      </c>
      <c r="L82" s="220" t="s">
        <v>46</v>
      </c>
      <c r="M82" s="220"/>
      <c r="N82" s="222" t="s">
        <v>304</v>
      </c>
    </row>
    <row r="83" spans="1:14" x14ac:dyDescent="0.25">
      <c r="A83" s="227">
        <v>44147</v>
      </c>
      <c r="B83" s="220" t="s">
        <v>100</v>
      </c>
      <c r="C83" s="220" t="s">
        <v>100</v>
      </c>
      <c r="D83" s="220" t="s">
        <v>95</v>
      </c>
      <c r="E83" s="231">
        <v>6000</v>
      </c>
      <c r="F83" s="211"/>
      <c r="G83" s="211">
        <f t="shared" si="5"/>
        <v>6000</v>
      </c>
      <c r="H83" s="220" t="s">
        <v>72</v>
      </c>
      <c r="I83" s="220" t="s">
        <v>18</v>
      </c>
      <c r="J83" s="311" t="s">
        <v>305</v>
      </c>
      <c r="K83" s="259" t="s">
        <v>74</v>
      </c>
      <c r="L83" s="220" t="s">
        <v>46</v>
      </c>
      <c r="M83" s="220"/>
      <c r="N83" s="222"/>
    </row>
    <row r="84" spans="1:14" x14ac:dyDescent="0.25">
      <c r="A84" s="227">
        <v>44147</v>
      </c>
      <c r="B84" s="220" t="s">
        <v>100</v>
      </c>
      <c r="C84" s="220" t="s">
        <v>100</v>
      </c>
      <c r="D84" s="220" t="s">
        <v>95</v>
      </c>
      <c r="E84" s="211">
        <v>4000</v>
      </c>
      <c r="F84" s="211"/>
      <c r="G84" s="211">
        <f t="shared" si="5"/>
        <v>2000</v>
      </c>
      <c r="H84" s="220" t="s">
        <v>72</v>
      </c>
      <c r="I84" s="220" t="s">
        <v>18</v>
      </c>
      <c r="J84" s="311" t="s">
        <v>305</v>
      </c>
      <c r="K84" s="259" t="s">
        <v>74</v>
      </c>
      <c r="L84" s="220" t="s">
        <v>46</v>
      </c>
      <c r="M84" s="220"/>
      <c r="N84" s="222"/>
    </row>
    <row r="85" spans="1:14" ht="14.25" customHeight="1" x14ac:dyDescent="0.25">
      <c r="A85" s="221">
        <v>44148</v>
      </c>
      <c r="B85" s="222" t="s">
        <v>73</v>
      </c>
      <c r="C85" s="222" t="s">
        <v>51</v>
      </c>
      <c r="D85" s="222" t="s">
        <v>95</v>
      </c>
      <c r="E85" s="246"/>
      <c r="F85" s="211">
        <v>-2000</v>
      </c>
      <c r="G85" s="211">
        <f t="shared" si="5"/>
        <v>0</v>
      </c>
      <c r="H85" s="220" t="s">
        <v>72</v>
      </c>
      <c r="I85" s="220" t="s">
        <v>18</v>
      </c>
      <c r="J85" s="311" t="s">
        <v>305</v>
      </c>
      <c r="K85" s="259" t="s">
        <v>74</v>
      </c>
      <c r="L85" s="220" t="s">
        <v>46</v>
      </c>
      <c r="M85" s="220"/>
      <c r="N85" s="222"/>
    </row>
    <row r="86" spans="1:14" x14ac:dyDescent="0.25">
      <c r="A86" s="826">
        <v>44148</v>
      </c>
      <c r="B86" s="447" t="s">
        <v>232</v>
      </c>
      <c r="C86" s="288" t="s">
        <v>51</v>
      </c>
      <c r="D86" s="288" t="s">
        <v>95</v>
      </c>
      <c r="E86" s="467"/>
      <c r="F86" s="289">
        <v>51000</v>
      </c>
      <c r="G86" s="289">
        <f t="shared" si="5"/>
        <v>51000</v>
      </c>
      <c r="H86" s="290" t="s">
        <v>72</v>
      </c>
      <c r="I86" s="290" t="s">
        <v>18</v>
      </c>
      <c r="J86" s="453" t="s">
        <v>346</v>
      </c>
      <c r="K86" s="297" t="s">
        <v>74</v>
      </c>
      <c r="L86" s="290" t="s">
        <v>46</v>
      </c>
      <c r="M86" s="290"/>
      <c r="N86" s="288"/>
    </row>
    <row r="87" spans="1:14" x14ac:dyDescent="0.25">
      <c r="A87" s="227">
        <v>44148</v>
      </c>
      <c r="B87" s="220" t="s">
        <v>69</v>
      </c>
      <c r="C87" s="220" t="s">
        <v>68</v>
      </c>
      <c r="D87" s="239" t="s">
        <v>95</v>
      </c>
      <c r="E87" s="211">
        <v>12000</v>
      </c>
      <c r="F87" s="211"/>
      <c r="G87" s="211">
        <f>G86-E87+F87</f>
        <v>39000</v>
      </c>
      <c r="H87" s="241" t="s">
        <v>72</v>
      </c>
      <c r="I87" s="220" t="s">
        <v>18</v>
      </c>
      <c r="J87" s="311" t="s">
        <v>346</v>
      </c>
      <c r="K87" s="259" t="s">
        <v>74</v>
      </c>
      <c r="L87" s="220" t="s">
        <v>46</v>
      </c>
      <c r="M87" s="220"/>
      <c r="N87" s="222" t="s">
        <v>347</v>
      </c>
    </row>
    <row r="88" spans="1:14" x14ac:dyDescent="0.25">
      <c r="A88" s="227">
        <v>44148</v>
      </c>
      <c r="B88" s="220" t="s">
        <v>69</v>
      </c>
      <c r="C88" s="220" t="s">
        <v>68</v>
      </c>
      <c r="D88" s="239" t="s">
        <v>95</v>
      </c>
      <c r="E88" s="240">
        <v>10000</v>
      </c>
      <c r="F88" s="240"/>
      <c r="G88" s="211">
        <f t="shared" ref="G88:G144" si="6">G87-E88+F88</f>
        <v>29000</v>
      </c>
      <c r="H88" s="241" t="s">
        <v>72</v>
      </c>
      <c r="I88" s="220" t="s">
        <v>18</v>
      </c>
      <c r="J88" s="311" t="s">
        <v>346</v>
      </c>
      <c r="K88" s="259" t="s">
        <v>74</v>
      </c>
      <c r="L88" s="220" t="s">
        <v>46</v>
      </c>
      <c r="M88" s="220"/>
      <c r="N88" s="222" t="s">
        <v>348</v>
      </c>
    </row>
    <row r="89" spans="1:14" x14ac:dyDescent="0.25">
      <c r="A89" s="227">
        <v>44148</v>
      </c>
      <c r="B89" s="220" t="s">
        <v>69</v>
      </c>
      <c r="C89" s="220" t="s">
        <v>68</v>
      </c>
      <c r="D89" s="239" t="s">
        <v>95</v>
      </c>
      <c r="E89" s="240">
        <v>10000</v>
      </c>
      <c r="F89" s="211"/>
      <c r="G89" s="211">
        <f t="shared" si="6"/>
        <v>19000</v>
      </c>
      <c r="H89" s="241" t="s">
        <v>72</v>
      </c>
      <c r="I89" s="220" t="s">
        <v>18</v>
      </c>
      <c r="J89" s="311" t="s">
        <v>346</v>
      </c>
      <c r="K89" s="259" t="s">
        <v>74</v>
      </c>
      <c r="L89" s="220" t="s">
        <v>46</v>
      </c>
      <c r="M89" s="220"/>
      <c r="N89" s="222" t="s">
        <v>349</v>
      </c>
    </row>
    <row r="90" spans="1:14" x14ac:dyDescent="0.25">
      <c r="A90" s="227">
        <v>44148</v>
      </c>
      <c r="B90" s="220" t="s">
        <v>69</v>
      </c>
      <c r="C90" s="220" t="s">
        <v>68</v>
      </c>
      <c r="D90" s="239" t="s">
        <v>95</v>
      </c>
      <c r="E90" s="571">
        <v>7000</v>
      </c>
      <c r="F90" s="211"/>
      <c r="G90" s="211">
        <f t="shared" si="6"/>
        <v>12000</v>
      </c>
      <c r="H90" s="241" t="s">
        <v>72</v>
      </c>
      <c r="I90" s="220" t="s">
        <v>18</v>
      </c>
      <c r="J90" s="311" t="s">
        <v>346</v>
      </c>
      <c r="K90" s="259" t="s">
        <v>74</v>
      </c>
      <c r="L90" s="220" t="s">
        <v>46</v>
      </c>
      <c r="M90" s="220"/>
      <c r="N90" s="222" t="s">
        <v>350</v>
      </c>
    </row>
    <row r="91" spans="1:14" x14ac:dyDescent="0.25">
      <c r="A91" s="227">
        <v>44148</v>
      </c>
      <c r="B91" s="220" t="s">
        <v>100</v>
      </c>
      <c r="C91" s="220" t="s">
        <v>100</v>
      </c>
      <c r="D91" s="220" t="s">
        <v>95</v>
      </c>
      <c r="E91" s="231">
        <v>4000</v>
      </c>
      <c r="F91" s="211"/>
      <c r="G91" s="211">
        <f t="shared" si="6"/>
        <v>8000</v>
      </c>
      <c r="H91" s="241" t="s">
        <v>72</v>
      </c>
      <c r="I91" s="220" t="s">
        <v>18</v>
      </c>
      <c r="J91" s="311" t="s">
        <v>346</v>
      </c>
      <c r="K91" s="259" t="s">
        <v>74</v>
      </c>
      <c r="L91" s="220" t="s">
        <v>46</v>
      </c>
      <c r="M91" s="220"/>
      <c r="N91" s="222"/>
    </row>
    <row r="92" spans="1:14" x14ac:dyDescent="0.25">
      <c r="A92" s="227">
        <v>44148</v>
      </c>
      <c r="B92" s="220" t="s">
        <v>100</v>
      </c>
      <c r="C92" s="220" t="s">
        <v>100</v>
      </c>
      <c r="D92" s="220" t="s">
        <v>95</v>
      </c>
      <c r="E92" s="211">
        <v>3500</v>
      </c>
      <c r="F92" s="211"/>
      <c r="G92" s="211">
        <f t="shared" si="6"/>
        <v>4500</v>
      </c>
      <c r="H92" s="241" t="s">
        <v>72</v>
      </c>
      <c r="I92" s="220" t="s">
        <v>18</v>
      </c>
      <c r="J92" s="311" t="s">
        <v>346</v>
      </c>
      <c r="K92" s="259" t="s">
        <v>74</v>
      </c>
      <c r="L92" s="220" t="s">
        <v>46</v>
      </c>
      <c r="M92" s="220"/>
      <c r="N92" s="222"/>
    </row>
    <row r="93" spans="1:14" x14ac:dyDescent="0.25">
      <c r="A93" s="227">
        <v>44148</v>
      </c>
      <c r="B93" s="220" t="s">
        <v>100</v>
      </c>
      <c r="C93" s="220" t="s">
        <v>100</v>
      </c>
      <c r="D93" s="220" t="s">
        <v>95</v>
      </c>
      <c r="E93" s="254">
        <v>1500</v>
      </c>
      <c r="F93" s="234"/>
      <c r="G93" s="211">
        <f t="shared" si="6"/>
        <v>3000</v>
      </c>
      <c r="H93" s="241" t="s">
        <v>72</v>
      </c>
      <c r="I93" s="220" t="s">
        <v>18</v>
      </c>
      <c r="J93" s="311" t="s">
        <v>346</v>
      </c>
      <c r="K93" s="259" t="s">
        <v>74</v>
      </c>
      <c r="L93" s="220" t="s">
        <v>46</v>
      </c>
      <c r="M93" s="220"/>
      <c r="N93" s="222"/>
    </row>
    <row r="94" spans="1:14" x14ac:dyDescent="0.25">
      <c r="A94" s="227">
        <v>44148</v>
      </c>
      <c r="B94" s="220" t="s">
        <v>100</v>
      </c>
      <c r="C94" s="220" t="s">
        <v>100</v>
      </c>
      <c r="D94" s="220" t="s">
        <v>95</v>
      </c>
      <c r="E94" s="211">
        <v>1000</v>
      </c>
      <c r="F94" s="211"/>
      <c r="G94" s="211">
        <f t="shared" si="6"/>
        <v>2000</v>
      </c>
      <c r="H94" s="241" t="s">
        <v>72</v>
      </c>
      <c r="I94" s="220" t="s">
        <v>18</v>
      </c>
      <c r="J94" s="311" t="s">
        <v>346</v>
      </c>
      <c r="K94" s="259" t="s">
        <v>74</v>
      </c>
      <c r="L94" s="220" t="s">
        <v>46</v>
      </c>
      <c r="M94" s="220"/>
      <c r="N94" s="222"/>
    </row>
    <row r="95" spans="1:14" ht="17.25" customHeight="1" x14ac:dyDescent="0.25">
      <c r="A95" s="227">
        <v>44151</v>
      </c>
      <c r="B95" s="265" t="s">
        <v>73</v>
      </c>
      <c r="C95" s="265" t="s">
        <v>51</v>
      </c>
      <c r="D95" s="265" t="s">
        <v>95</v>
      </c>
      <c r="E95" s="799"/>
      <c r="F95" s="799">
        <v>-2000</v>
      </c>
      <c r="G95" s="211">
        <f t="shared" si="6"/>
        <v>0</v>
      </c>
      <c r="H95" s="241" t="s">
        <v>72</v>
      </c>
      <c r="I95" s="220" t="s">
        <v>18</v>
      </c>
      <c r="J95" s="311" t="s">
        <v>346</v>
      </c>
      <c r="K95" s="259" t="s">
        <v>74</v>
      </c>
      <c r="L95" s="220" t="s">
        <v>46</v>
      </c>
      <c r="M95" s="312"/>
      <c r="N95" s="265"/>
    </row>
    <row r="96" spans="1:14" x14ac:dyDescent="0.25">
      <c r="A96" s="826">
        <v>44151</v>
      </c>
      <c r="B96" s="288" t="s">
        <v>232</v>
      </c>
      <c r="C96" s="288" t="s">
        <v>51</v>
      </c>
      <c r="D96" s="288" t="s">
        <v>95</v>
      </c>
      <c r="E96" s="293"/>
      <c r="F96" s="289">
        <v>53000</v>
      </c>
      <c r="G96" s="293">
        <f t="shared" si="6"/>
        <v>53000</v>
      </c>
      <c r="H96" s="290" t="s">
        <v>72</v>
      </c>
      <c r="I96" s="290" t="s">
        <v>18</v>
      </c>
      <c r="J96" s="453" t="s">
        <v>355</v>
      </c>
      <c r="K96" s="297" t="s">
        <v>74</v>
      </c>
      <c r="L96" s="290" t="s">
        <v>46</v>
      </c>
      <c r="M96" s="290"/>
      <c r="N96" s="288"/>
    </row>
    <row r="97" spans="1:14" x14ac:dyDescent="0.25">
      <c r="A97" s="264">
        <v>44151</v>
      </c>
      <c r="B97" s="222" t="s">
        <v>69</v>
      </c>
      <c r="C97" s="222" t="s">
        <v>68</v>
      </c>
      <c r="D97" s="222" t="s">
        <v>95</v>
      </c>
      <c r="E97" s="211">
        <v>15000</v>
      </c>
      <c r="F97" s="211"/>
      <c r="G97" s="211">
        <f t="shared" si="6"/>
        <v>38000</v>
      </c>
      <c r="H97" s="241" t="s">
        <v>72</v>
      </c>
      <c r="I97" s="220" t="s">
        <v>18</v>
      </c>
      <c r="J97" s="311" t="s">
        <v>355</v>
      </c>
      <c r="K97" s="259" t="s">
        <v>74</v>
      </c>
      <c r="L97" s="220" t="s">
        <v>46</v>
      </c>
      <c r="M97" s="220"/>
      <c r="N97" s="222" t="s">
        <v>356</v>
      </c>
    </row>
    <row r="98" spans="1:14" x14ac:dyDescent="0.25">
      <c r="A98" s="264">
        <v>44151</v>
      </c>
      <c r="B98" s="222" t="s">
        <v>69</v>
      </c>
      <c r="C98" s="222" t="s">
        <v>68</v>
      </c>
      <c r="D98" s="222" t="s">
        <v>95</v>
      </c>
      <c r="E98" s="240">
        <v>10000</v>
      </c>
      <c r="F98" s="240"/>
      <c r="G98" s="211">
        <f t="shared" si="6"/>
        <v>28000</v>
      </c>
      <c r="H98" s="241" t="s">
        <v>72</v>
      </c>
      <c r="I98" s="220" t="s">
        <v>18</v>
      </c>
      <c r="J98" s="311" t="s">
        <v>355</v>
      </c>
      <c r="K98" s="259" t="s">
        <v>74</v>
      </c>
      <c r="L98" s="220" t="s">
        <v>46</v>
      </c>
      <c r="M98" s="220"/>
      <c r="N98" s="222" t="s">
        <v>357</v>
      </c>
    </row>
    <row r="99" spans="1:14" x14ac:dyDescent="0.25">
      <c r="A99" s="264">
        <v>44151</v>
      </c>
      <c r="B99" s="222" t="s">
        <v>69</v>
      </c>
      <c r="C99" s="222" t="s">
        <v>68</v>
      </c>
      <c r="D99" s="222" t="s">
        <v>95</v>
      </c>
      <c r="E99" s="234">
        <v>10000</v>
      </c>
      <c r="F99" s="211"/>
      <c r="G99" s="211">
        <f t="shared" si="6"/>
        <v>18000</v>
      </c>
      <c r="H99" s="241" t="s">
        <v>72</v>
      </c>
      <c r="I99" s="220" t="s">
        <v>18</v>
      </c>
      <c r="J99" s="311" t="s">
        <v>355</v>
      </c>
      <c r="K99" s="259" t="s">
        <v>74</v>
      </c>
      <c r="L99" s="220" t="s">
        <v>46</v>
      </c>
      <c r="M99" s="220"/>
      <c r="N99" s="222" t="s">
        <v>358</v>
      </c>
    </row>
    <row r="100" spans="1:14" x14ac:dyDescent="0.25">
      <c r="A100" s="264">
        <v>44151</v>
      </c>
      <c r="B100" s="222" t="s">
        <v>69</v>
      </c>
      <c r="C100" s="222" t="s">
        <v>68</v>
      </c>
      <c r="D100" s="222" t="s">
        <v>95</v>
      </c>
      <c r="E100" s="232">
        <v>7000</v>
      </c>
      <c r="F100" s="232"/>
      <c r="G100" s="211">
        <f t="shared" si="6"/>
        <v>11000</v>
      </c>
      <c r="H100" s="241" t="s">
        <v>72</v>
      </c>
      <c r="I100" s="220" t="s">
        <v>18</v>
      </c>
      <c r="J100" s="311" t="s">
        <v>355</v>
      </c>
      <c r="K100" s="259" t="s">
        <v>74</v>
      </c>
      <c r="L100" s="220" t="s">
        <v>46</v>
      </c>
      <c r="M100" s="220"/>
      <c r="N100" s="222" t="s">
        <v>359</v>
      </c>
    </row>
    <row r="101" spans="1:14" x14ac:dyDescent="0.25">
      <c r="A101" s="264">
        <v>44151</v>
      </c>
      <c r="B101" s="222" t="s">
        <v>100</v>
      </c>
      <c r="C101" s="222" t="s">
        <v>100</v>
      </c>
      <c r="D101" s="243" t="s">
        <v>95</v>
      </c>
      <c r="E101" s="499">
        <v>6000</v>
      </c>
      <c r="F101" s="234"/>
      <c r="G101" s="211">
        <f t="shared" si="6"/>
        <v>5000</v>
      </c>
      <c r="H101" s="241" t="s">
        <v>72</v>
      </c>
      <c r="I101" s="220" t="s">
        <v>18</v>
      </c>
      <c r="J101" s="311" t="s">
        <v>355</v>
      </c>
      <c r="K101" s="259" t="s">
        <v>74</v>
      </c>
      <c r="L101" s="220" t="s">
        <v>46</v>
      </c>
      <c r="M101" s="220"/>
      <c r="N101" s="222"/>
    </row>
    <row r="102" spans="1:14" x14ac:dyDescent="0.25">
      <c r="A102" s="264">
        <v>44151</v>
      </c>
      <c r="B102" s="222" t="s">
        <v>100</v>
      </c>
      <c r="C102" s="222" t="s">
        <v>100</v>
      </c>
      <c r="D102" s="243" t="s">
        <v>95</v>
      </c>
      <c r="E102" s="211">
        <v>2000</v>
      </c>
      <c r="F102" s="211"/>
      <c r="G102" s="211">
        <f t="shared" si="6"/>
        <v>3000</v>
      </c>
      <c r="H102" s="241" t="s">
        <v>72</v>
      </c>
      <c r="I102" s="220" t="s">
        <v>18</v>
      </c>
      <c r="J102" s="311" t="s">
        <v>355</v>
      </c>
      <c r="K102" s="259" t="s">
        <v>74</v>
      </c>
      <c r="L102" s="220" t="s">
        <v>46</v>
      </c>
      <c r="M102" s="220"/>
      <c r="N102" s="222"/>
    </row>
    <row r="103" spans="1:14" ht="13.5" customHeight="1" x14ac:dyDescent="0.25">
      <c r="A103" s="264">
        <v>44151</v>
      </c>
      <c r="B103" s="222" t="s">
        <v>100</v>
      </c>
      <c r="C103" s="222" t="s">
        <v>100</v>
      </c>
      <c r="D103" s="243" t="s">
        <v>95</v>
      </c>
      <c r="E103" s="246">
        <v>2000</v>
      </c>
      <c r="F103" s="240"/>
      <c r="G103" s="211">
        <f t="shared" si="6"/>
        <v>1000</v>
      </c>
      <c r="H103" s="241" t="s">
        <v>72</v>
      </c>
      <c r="I103" s="220" t="s">
        <v>18</v>
      </c>
      <c r="J103" s="311" t="s">
        <v>355</v>
      </c>
      <c r="K103" s="259" t="s">
        <v>74</v>
      </c>
      <c r="L103" s="220" t="s">
        <v>46</v>
      </c>
      <c r="M103" s="220"/>
      <c r="N103" s="222"/>
    </row>
    <row r="104" spans="1:14" ht="17.25" customHeight="1" x14ac:dyDescent="0.25">
      <c r="A104" s="264">
        <v>44152</v>
      </c>
      <c r="B104" s="222" t="s">
        <v>73</v>
      </c>
      <c r="C104" s="222" t="s">
        <v>51</v>
      </c>
      <c r="D104" s="243" t="s">
        <v>95</v>
      </c>
      <c r="E104" s="211"/>
      <c r="F104" s="211">
        <v>-1000</v>
      </c>
      <c r="G104" s="211">
        <f t="shared" si="6"/>
        <v>0</v>
      </c>
      <c r="H104" s="241" t="s">
        <v>72</v>
      </c>
      <c r="I104" s="220" t="s">
        <v>18</v>
      </c>
      <c r="J104" s="311" t="s">
        <v>355</v>
      </c>
      <c r="K104" s="259" t="s">
        <v>74</v>
      </c>
      <c r="L104" s="220" t="s">
        <v>46</v>
      </c>
      <c r="M104" s="220"/>
      <c r="N104" s="222"/>
    </row>
    <row r="105" spans="1:14" x14ac:dyDescent="0.25">
      <c r="A105" s="287">
        <v>44152</v>
      </c>
      <c r="B105" s="288" t="s">
        <v>232</v>
      </c>
      <c r="C105" s="288" t="s">
        <v>51</v>
      </c>
      <c r="D105" s="288" t="s">
        <v>95</v>
      </c>
      <c r="E105" s="504"/>
      <c r="F105" s="296">
        <v>52000</v>
      </c>
      <c r="G105" s="293">
        <f t="shared" si="6"/>
        <v>52000</v>
      </c>
      <c r="H105" s="477" t="s">
        <v>72</v>
      </c>
      <c r="I105" s="290" t="s">
        <v>18</v>
      </c>
      <c r="J105" s="453" t="s">
        <v>365</v>
      </c>
      <c r="K105" s="297" t="s">
        <v>74</v>
      </c>
      <c r="L105" s="290" t="s">
        <v>46</v>
      </c>
      <c r="M105" s="290"/>
      <c r="N105" s="288"/>
    </row>
    <row r="106" spans="1:14" x14ac:dyDescent="0.25">
      <c r="A106" s="221">
        <v>44152</v>
      </c>
      <c r="B106" s="222" t="s">
        <v>69</v>
      </c>
      <c r="C106" s="222" t="s">
        <v>68</v>
      </c>
      <c r="D106" s="222" t="s">
        <v>95</v>
      </c>
      <c r="E106" s="246">
        <v>10000</v>
      </c>
      <c r="F106" s="211"/>
      <c r="G106" s="211">
        <f t="shared" si="6"/>
        <v>42000</v>
      </c>
      <c r="H106" s="220" t="s">
        <v>72</v>
      </c>
      <c r="I106" s="220" t="s">
        <v>18</v>
      </c>
      <c r="J106" s="311" t="s">
        <v>365</v>
      </c>
      <c r="K106" s="259" t="s">
        <v>74</v>
      </c>
      <c r="L106" s="220" t="s">
        <v>46</v>
      </c>
      <c r="M106" s="220"/>
      <c r="N106" s="222" t="s">
        <v>366</v>
      </c>
    </row>
    <row r="107" spans="1:14" x14ac:dyDescent="0.25">
      <c r="A107" s="221">
        <v>44152</v>
      </c>
      <c r="B107" s="222" t="s">
        <v>69</v>
      </c>
      <c r="C107" s="222" t="s">
        <v>68</v>
      </c>
      <c r="D107" s="222" t="s">
        <v>95</v>
      </c>
      <c r="E107" s="569">
        <v>12000</v>
      </c>
      <c r="F107" s="211"/>
      <c r="G107" s="211">
        <f t="shared" si="6"/>
        <v>30000</v>
      </c>
      <c r="H107" s="220" t="s">
        <v>72</v>
      </c>
      <c r="I107" s="220" t="s">
        <v>18</v>
      </c>
      <c r="J107" s="311" t="s">
        <v>365</v>
      </c>
      <c r="K107" s="259" t="s">
        <v>74</v>
      </c>
      <c r="L107" s="220" t="s">
        <v>46</v>
      </c>
      <c r="M107" s="220"/>
      <c r="N107" s="222" t="s">
        <v>367</v>
      </c>
    </row>
    <row r="108" spans="1:14" x14ac:dyDescent="0.25">
      <c r="A108" s="221">
        <v>44152</v>
      </c>
      <c r="B108" s="222" t="s">
        <v>69</v>
      </c>
      <c r="C108" s="222" t="s">
        <v>68</v>
      </c>
      <c r="D108" s="222" t="s">
        <v>95</v>
      </c>
      <c r="E108" s="569">
        <v>9000</v>
      </c>
      <c r="F108" s="211"/>
      <c r="G108" s="211">
        <f t="shared" si="6"/>
        <v>21000</v>
      </c>
      <c r="H108" s="220" t="s">
        <v>72</v>
      </c>
      <c r="I108" s="220" t="s">
        <v>18</v>
      </c>
      <c r="J108" s="311" t="s">
        <v>365</v>
      </c>
      <c r="K108" s="259" t="s">
        <v>74</v>
      </c>
      <c r="L108" s="220" t="s">
        <v>46</v>
      </c>
      <c r="M108" s="220"/>
      <c r="N108" s="222" t="s">
        <v>368</v>
      </c>
    </row>
    <row r="109" spans="1:14" x14ac:dyDescent="0.25">
      <c r="A109" s="221">
        <v>44152</v>
      </c>
      <c r="B109" s="222" t="s">
        <v>69</v>
      </c>
      <c r="C109" s="222" t="s">
        <v>68</v>
      </c>
      <c r="D109" s="222" t="s">
        <v>95</v>
      </c>
      <c r="E109" s="569">
        <v>9000</v>
      </c>
      <c r="F109" s="211"/>
      <c r="G109" s="211">
        <f t="shared" si="6"/>
        <v>12000</v>
      </c>
      <c r="H109" s="220" t="s">
        <v>72</v>
      </c>
      <c r="I109" s="220" t="s">
        <v>18</v>
      </c>
      <c r="J109" s="311" t="s">
        <v>365</v>
      </c>
      <c r="K109" s="259" t="s">
        <v>74</v>
      </c>
      <c r="L109" s="220" t="s">
        <v>46</v>
      </c>
      <c r="M109" s="220"/>
      <c r="N109" s="222" t="s">
        <v>369</v>
      </c>
    </row>
    <row r="110" spans="1:14" x14ac:dyDescent="0.25">
      <c r="A110" s="221">
        <v>44152</v>
      </c>
      <c r="B110" s="243" t="s">
        <v>100</v>
      </c>
      <c r="C110" s="243" t="s">
        <v>100</v>
      </c>
      <c r="D110" s="243" t="s">
        <v>95</v>
      </c>
      <c r="E110" s="569">
        <v>4000</v>
      </c>
      <c r="F110" s="211"/>
      <c r="G110" s="211">
        <f t="shared" si="6"/>
        <v>8000</v>
      </c>
      <c r="H110" s="220" t="s">
        <v>72</v>
      </c>
      <c r="I110" s="220" t="s">
        <v>18</v>
      </c>
      <c r="J110" s="311" t="s">
        <v>365</v>
      </c>
      <c r="K110" s="259" t="s">
        <v>74</v>
      </c>
      <c r="L110" s="220" t="s">
        <v>46</v>
      </c>
      <c r="M110" s="220"/>
      <c r="N110" s="222"/>
    </row>
    <row r="111" spans="1:14" ht="16.5" customHeight="1" x14ac:dyDescent="0.25">
      <c r="A111" s="221">
        <v>44152</v>
      </c>
      <c r="B111" s="243" t="s">
        <v>100</v>
      </c>
      <c r="C111" s="243" t="s">
        <v>100</v>
      </c>
      <c r="D111" s="243" t="s">
        <v>95</v>
      </c>
      <c r="E111" s="569">
        <v>6000</v>
      </c>
      <c r="F111" s="211"/>
      <c r="G111" s="211">
        <f t="shared" si="6"/>
        <v>2000</v>
      </c>
      <c r="H111" s="220" t="s">
        <v>72</v>
      </c>
      <c r="I111" s="220" t="s">
        <v>18</v>
      </c>
      <c r="J111" s="311" t="s">
        <v>365</v>
      </c>
      <c r="K111" s="259" t="s">
        <v>74</v>
      </c>
      <c r="L111" s="220" t="s">
        <v>46</v>
      </c>
      <c r="M111" s="220"/>
      <c r="N111" s="222"/>
    </row>
    <row r="112" spans="1:14" ht="15" customHeight="1" x14ac:dyDescent="0.25">
      <c r="A112" s="287">
        <v>44153</v>
      </c>
      <c r="B112" s="288" t="s">
        <v>232</v>
      </c>
      <c r="C112" s="288" t="s">
        <v>51</v>
      </c>
      <c r="D112" s="288" t="s">
        <v>95</v>
      </c>
      <c r="E112" s="479"/>
      <c r="F112" s="293">
        <v>56000</v>
      </c>
      <c r="G112" s="293">
        <f t="shared" si="6"/>
        <v>58000</v>
      </c>
      <c r="H112" s="290" t="s">
        <v>72</v>
      </c>
      <c r="I112" s="290" t="s">
        <v>18</v>
      </c>
      <c r="J112" s="453" t="s">
        <v>377</v>
      </c>
      <c r="K112" s="297" t="s">
        <v>74</v>
      </c>
      <c r="L112" s="290" t="s">
        <v>46</v>
      </c>
      <c r="M112" s="290"/>
      <c r="N112" s="288"/>
    </row>
    <row r="113" spans="1:14" x14ac:dyDescent="0.25">
      <c r="A113" s="693">
        <v>44153</v>
      </c>
      <c r="B113" s="243" t="s">
        <v>69</v>
      </c>
      <c r="C113" s="243" t="s">
        <v>68</v>
      </c>
      <c r="D113" s="243" t="s">
        <v>95</v>
      </c>
      <c r="E113" s="569">
        <v>14000</v>
      </c>
      <c r="F113" s="211"/>
      <c r="G113" s="211">
        <f t="shared" si="6"/>
        <v>44000</v>
      </c>
      <c r="H113" s="220" t="s">
        <v>72</v>
      </c>
      <c r="I113" s="220" t="s">
        <v>18</v>
      </c>
      <c r="J113" s="311" t="s">
        <v>377</v>
      </c>
      <c r="K113" s="259" t="s">
        <v>74</v>
      </c>
      <c r="L113" s="220" t="s">
        <v>46</v>
      </c>
      <c r="M113" s="220"/>
      <c r="N113" s="222" t="s">
        <v>378</v>
      </c>
    </row>
    <row r="114" spans="1:14" ht="17.25" customHeight="1" x14ac:dyDescent="0.25">
      <c r="A114" s="693">
        <v>44153</v>
      </c>
      <c r="B114" s="243" t="s">
        <v>69</v>
      </c>
      <c r="C114" s="243" t="s">
        <v>68</v>
      </c>
      <c r="D114" s="243" t="s">
        <v>95</v>
      </c>
      <c r="E114" s="246">
        <v>10000</v>
      </c>
      <c r="F114" s="211"/>
      <c r="G114" s="211">
        <f t="shared" si="6"/>
        <v>34000</v>
      </c>
      <c r="H114" s="220" t="s">
        <v>72</v>
      </c>
      <c r="I114" s="220" t="s">
        <v>18</v>
      </c>
      <c r="J114" s="311" t="s">
        <v>377</v>
      </c>
      <c r="K114" s="259" t="s">
        <v>74</v>
      </c>
      <c r="L114" s="220" t="s">
        <v>46</v>
      </c>
      <c r="M114" s="220"/>
      <c r="N114" s="222" t="s">
        <v>379</v>
      </c>
    </row>
    <row r="115" spans="1:14" ht="15.75" customHeight="1" x14ac:dyDescent="0.25">
      <c r="A115" s="693">
        <v>44153</v>
      </c>
      <c r="B115" s="243" t="s">
        <v>69</v>
      </c>
      <c r="C115" s="243" t="s">
        <v>68</v>
      </c>
      <c r="D115" s="243" t="s">
        <v>95</v>
      </c>
      <c r="E115" s="240">
        <v>13000</v>
      </c>
      <c r="F115" s="211"/>
      <c r="G115" s="211">
        <f t="shared" si="6"/>
        <v>21000</v>
      </c>
      <c r="H115" s="220" t="s">
        <v>72</v>
      </c>
      <c r="I115" s="220" t="s">
        <v>18</v>
      </c>
      <c r="J115" s="311" t="s">
        <v>377</v>
      </c>
      <c r="K115" s="259" t="s">
        <v>74</v>
      </c>
      <c r="L115" s="220" t="s">
        <v>46</v>
      </c>
      <c r="M115" s="220"/>
      <c r="N115" s="222" t="s">
        <v>380</v>
      </c>
    </row>
    <row r="116" spans="1:14" x14ac:dyDescent="0.25">
      <c r="A116" s="693">
        <v>44153</v>
      </c>
      <c r="B116" s="220" t="s">
        <v>100</v>
      </c>
      <c r="C116" s="220" t="s">
        <v>100</v>
      </c>
      <c r="D116" s="220" t="s">
        <v>95</v>
      </c>
      <c r="E116" s="211">
        <v>5000</v>
      </c>
      <c r="F116" s="211"/>
      <c r="G116" s="211">
        <f t="shared" si="6"/>
        <v>16000</v>
      </c>
      <c r="H116" s="220" t="s">
        <v>72</v>
      </c>
      <c r="I116" s="220" t="s">
        <v>18</v>
      </c>
      <c r="J116" s="311" t="s">
        <v>377</v>
      </c>
      <c r="K116" s="259" t="s">
        <v>74</v>
      </c>
      <c r="L116" s="220" t="s">
        <v>46</v>
      </c>
      <c r="M116" s="220"/>
      <c r="N116" s="222"/>
    </row>
    <row r="117" spans="1:14" x14ac:dyDescent="0.25">
      <c r="A117" s="693">
        <v>44153</v>
      </c>
      <c r="B117" s="220" t="s">
        <v>100</v>
      </c>
      <c r="C117" s="220" t="s">
        <v>100</v>
      </c>
      <c r="D117" s="220" t="s">
        <v>95</v>
      </c>
      <c r="E117" s="211">
        <v>3000</v>
      </c>
      <c r="F117" s="211"/>
      <c r="G117" s="211">
        <f t="shared" si="6"/>
        <v>13000</v>
      </c>
      <c r="H117" s="220" t="s">
        <v>72</v>
      </c>
      <c r="I117" s="220" t="s">
        <v>18</v>
      </c>
      <c r="J117" s="311" t="s">
        <v>377</v>
      </c>
      <c r="K117" s="259" t="s">
        <v>74</v>
      </c>
      <c r="L117" s="220" t="s">
        <v>46</v>
      </c>
      <c r="M117" s="220"/>
      <c r="N117" s="222"/>
    </row>
    <row r="118" spans="1:14" x14ac:dyDescent="0.25">
      <c r="A118" s="693">
        <v>44153</v>
      </c>
      <c r="B118" s="220" t="s">
        <v>100</v>
      </c>
      <c r="C118" s="220" t="s">
        <v>100</v>
      </c>
      <c r="D118" s="220" t="s">
        <v>95</v>
      </c>
      <c r="E118" s="569">
        <v>2000</v>
      </c>
      <c r="F118" s="234"/>
      <c r="G118" s="211">
        <f t="shared" si="6"/>
        <v>11000</v>
      </c>
      <c r="H118" s="220" t="s">
        <v>72</v>
      </c>
      <c r="I118" s="220" t="s">
        <v>18</v>
      </c>
      <c r="J118" s="311" t="s">
        <v>377</v>
      </c>
      <c r="K118" s="259" t="s">
        <v>74</v>
      </c>
      <c r="L118" s="220" t="s">
        <v>46</v>
      </c>
      <c r="M118" s="220"/>
      <c r="N118" s="222"/>
    </row>
    <row r="119" spans="1:14" x14ac:dyDescent="0.25">
      <c r="A119" s="221">
        <v>44154</v>
      </c>
      <c r="B119" s="220" t="s">
        <v>73</v>
      </c>
      <c r="C119" s="220" t="s">
        <v>51</v>
      </c>
      <c r="D119" s="239" t="s">
        <v>95</v>
      </c>
      <c r="E119" s="211"/>
      <c r="F119" s="211">
        <v>-9000</v>
      </c>
      <c r="G119" s="211">
        <f t="shared" si="6"/>
        <v>2000</v>
      </c>
      <c r="H119" s="241" t="s">
        <v>72</v>
      </c>
      <c r="I119" s="220" t="s">
        <v>18</v>
      </c>
      <c r="J119" s="311" t="s">
        <v>377</v>
      </c>
      <c r="K119" s="259" t="s">
        <v>74</v>
      </c>
      <c r="L119" s="220" t="s">
        <v>46</v>
      </c>
      <c r="M119" s="220"/>
      <c r="N119" s="222"/>
    </row>
    <row r="120" spans="1:14" x14ac:dyDescent="0.25">
      <c r="A120" s="470">
        <v>44154</v>
      </c>
      <c r="B120" s="288" t="s">
        <v>232</v>
      </c>
      <c r="C120" s="288" t="s">
        <v>51</v>
      </c>
      <c r="D120" s="288" t="s">
        <v>95</v>
      </c>
      <c r="E120" s="293"/>
      <c r="F120" s="479">
        <v>57000</v>
      </c>
      <c r="G120" s="293">
        <f t="shared" si="6"/>
        <v>59000</v>
      </c>
      <c r="H120" s="290" t="s">
        <v>72</v>
      </c>
      <c r="I120" s="290" t="s">
        <v>18</v>
      </c>
      <c r="J120" s="453" t="s">
        <v>386</v>
      </c>
      <c r="K120" s="297" t="s">
        <v>74</v>
      </c>
      <c r="L120" s="290" t="s">
        <v>46</v>
      </c>
      <c r="M120" s="290"/>
      <c r="N120" s="288"/>
    </row>
    <row r="121" spans="1:14" x14ac:dyDescent="0.25">
      <c r="A121" s="135">
        <v>44154</v>
      </c>
      <c r="B121" s="486" t="s">
        <v>69</v>
      </c>
      <c r="C121" s="486" t="s">
        <v>68</v>
      </c>
      <c r="D121" s="486" t="s">
        <v>95</v>
      </c>
      <c r="E121" s="226">
        <v>14000</v>
      </c>
      <c r="F121" s="226"/>
      <c r="G121" s="211">
        <f t="shared" si="6"/>
        <v>45000</v>
      </c>
      <c r="H121" s="486" t="s">
        <v>72</v>
      </c>
      <c r="I121" s="486" t="s">
        <v>18</v>
      </c>
      <c r="J121" s="311" t="s">
        <v>386</v>
      </c>
      <c r="K121" s="238" t="s">
        <v>74</v>
      </c>
      <c r="L121" s="486" t="s">
        <v>46</v>
      </c>
      <c r="M121" s="486"/>
      <c r="N121" s="487" t="s">
        <v>347</v>
      </c>
    </row>
    <row r="122" spans="1:14" x14ac:dyDescent="0.25">
      <c r="A122" s="135">
        <v>44154</v>
      </c>
      <c r="B122" s="486" t="s">
        <v>69</v>
      </c>
      <c r="C122" s="486" t="s">
        <v>68</v>
      </c>
      <c r="D122" s="486" t="s">
        <v>95</v>
      </c>
      <c r="E122" s="510">
        <v>14000</v>
      </c>
      <c r="F122" s="255"/>
      <c r="G122" s="211">
        <f t="shared" si="6"/>
        <v>31000</v>
      </c>
      <c r="H122" s="486" t="s">
        <v>72</v>
      </c>
      <c r="I122" s="486" t="s">
        <v>18</v>
      </c>
      <c r="J122" s="311" t="s">
        <v>386</v>
      </c>
      <c r="K122" s="238" t="s">
        <v>74</v>
      </c>
      <c r="L122" s="486" t="s">
        <v>46</v>
      </c>
      <c r="M122" s="486"/>
      <c r="N122" s="487" t="s">
        <v>387</v>
      </c>
    </row>
    <row r="123" spans="1:14" x14ac:dyDescent="0.25">
      <c r="A123" s="135">
        <v>44154</v>
      </c>
      <c r="B123" s="486" t="s">
        <v>69</v>
      </c>
      <c r="C123" s="486" t="s">
        <v>68</v>
      </c>
      <c r="D123" s="486" t="s">
        <v>95</v>
      </c>
      <c r="E123" s="226">
        <v>6000</v>
      </c>
      <c r="F123" s="226"/>
      <c r="G123" s="211">
        <f t="shared" si="6"/>
        <v>25000</v>
      </c>
      <c r="H123" s="486" t="s">
        <v>72</v>
      </c>
      <c r="I123" s="486" t="s">
        <v>18</v>
      </c>
      <c r="J123" s="311" t="s">
        <v>386</v>
      </c>
      <c r="K123" s="238" t="s">
        <v>74</v>
      </c>
      <c r="L123" s="486" t="s">
        <v>46</v>
      </c>
      <c r="M123" s="486"/>
      <c r="N123" s="487" t="s">
        <v>388</v>
      </c>
    </row>
    <row r="124" spans="1:14" x14ac:dyDescent="0.25">
      <c r="A124" s="135">
        <v>44154</v>
      </c>
      <c r="B124" s="486" t="s">
        <v>100</v>
      </c>
      <c r="C124" s="486" t="s">
        <v>100</v>
      </c>
      <c r="D124" s="486" t="s">
        <v>95</v>
      </c>
      <c r="E124" s="226">
        <v>6000</v>
      </c>
      <c r="F124" s="226"/>
      <c r="G124" s="211">
        <f t="shared" si="6"/>
        <v>19000</v>
      </c>
      <c r="H124" s="486" t="s">
        <v>72</v>
      </c>
      <c r="I124" s="486" t="s">
        <v>18</v>
      </c>
      <c r="J124" s="311" t="s">
        <v>386</v>
      </c>
      <c r="K124" s="238" t="s">
        <v>74</v>
      </c>
      <c r="L124" s="486" t="s">
        <v>46</v>
      </c>
      <c r="M124" s="486"/>
      <c r="N124" s="487"/>
    </row>
    <row r="125" spans="1:14" x14ac:dyDescent="0.25">
      <c r="A125" s="135">
        <v>44154</v>
      </c>
      <c r="B125" s="486" t="s">
        <v>100</v>
      </c>
      <c r="C125" s="486" t="s">
        <v>100</v>
      </c>
      <c r="D125" s="486" t="s">
        <v>95</v>
      </c>
      <c r="E125" s="226">
        <v>2000</v>
      </c>
      <c r="F125" s="226"/>
      <c r="G125" s="211">
        <f t="shared" si="6"/>
        <v>17000</v>
      </c>
      <c r="H125" s="486" t="s">
        <v>72</v>
      </c>
      <c r="I125" s="486" t="s">
        <v>18</v>
      </c>
      <c r="J125" s="311" t="s">
        <v>386</v>
      </c>
      <c r="K125" s="238" t="s">
        <v>74</v>
      </c>
      <c r="L125" s="486" t="s">
        <v>46</v>
      </c>
      <c r="M125" s="486"/>
      <c r="N125" s="487"/>
    </row>
    <row r="126" spans="1:14" x14ac:dyDescent="0.25">
      <c r="A126" s="287">
        <v>44158</v>
      </c>
      <c r="B126" s="290" t="s">
        <v>232</v>
      </c>
      <c r="C126" s="290" t="s">
        <v>51</v>
      </c>
      <c r="D126" s="290" t="s">
        <v>95</v>
      </c>
      <c r="E126" s="293"/>
      <c r="F126" s="293">
        <v>53000</v>
      </c>
      <c r="G126" s="293">
        <f t="shared" si="6"/>
        <v>70000</v>
      </c>
      <c r="H126" s="290" t="s">
        <v>72</v>
      </c>
      <c r="I126" s="290" t="s">
        <v>18</v>
      </c>
      <c r="J126" s="453" t="s">
        <v>393</v>
      </c>
      <c r="K126" s="297" t="s">
        <v>74</v>
      </c>
      <c r="L126" s="290" t="s">
        <v>46</v>
      </c>
      <c r="M126" s="290"/>
      <c r="N126" s="288"/>
    </row>
    <row r="127" spans="1:14" x14ac:dyDescent="0.25">
      <c r="A127" s="135">
        <v>44158</v>
      </c>
      <c r="B127" s="486" t="s">
        <v>69</v>
      </c>
      <c r="C127" s="486" t="s">
        <v>68</v>
      </c>
      <c r="D127" s="486" t="s">
        <v>95</v>
      </c>
      <c r="E127" s="226">
        <v>12000</v>
      </c>
      <c r="F127" s="226"/>
      <c r="G127" s="211">
        <f t="shared" si="6"/>
        <v>58000</v>
      </c>
      <c r="H127" s="486" t="s">
        <v>72</v>
      </c>
      <c r="I127" s="486" t="s">
        <v>18</v>
      </c>
      <c r="J127" s="311" t="s">
        <v>393</v>
      </c>
      <c r="K127" s="238" t="s">
        <v>74</v>
      </c>
      <c r="L127" s="486" t="s">
        <v>46</v>
      </c>
      <c r="M127" s="486"/>
      <c r="N127" s="487" t="s">
        <v>347</v>
      </c>
    </row>
    <row r="128" spans="1:14" x14ac:dyDescent="0.25">
      <c r="A128" s="135">
        <v>44158</v>
      </c>
      <c r="B128" s="486" t="s">
        <v>69</v>
      </c>
      <c r="C128" s="486" t="s">
        <v>68</v>
      </c>
      <c r="D128" s="486" t="s">
        <v>95</v>
      </c>
      <c r="E128" s="226">
        <v>8000</v>
      </c>
      <c r="F128" s="226"/>
      <c r="G128" s="211">
        <f t="shared" si="6"/>
        <v>50000</v>
      </c>
      <c r="H128" s="486" t="s">
        <v>72</v>
      </c>
      <c r="I128" s="486" t="s">
        <v>18</v>
      </c>
      <c r="J128" s="311" t="s">
        <v>393</v>
      </c>
      <c r="K128" s="238" t="s">
        <v>74</v>
      </c>
      <c r="L128" s="486" t="s">
        <v>46</v>
      </c>
      <c r="M128" s="486"/>
      <c r="N128" s="487" t="s">
        <v>394</v>
      </c>
    </row>
    <row r="129" spans="1:14" x14ac:dyDescent="0.25">
      <c r="A129" s="135">
        <v>44158</v>
      </c>
      <c r="B129" s="486" t="s">
        <v>69</v>
      </c>
      <c r="C129" s="486" t="s">
        <v>68</v>
      </c>
      <c r="D129" s="486" t="s">
        <v>95</v>
      </c>
      <c r="E129" s="246">
        <v>9000</v>
      </c>
      <c r="F129" s="211"/>
      <c r="G129" s="211">
        <f t="shared" si="6"/>
        <v>41000</v>
      </c>
      <c r="H129" s="486" t="s">
        <v>72</v>
      </c>
      <c r="I129" s="486" t="s">
        <v>18</v>
      </c>
      <c r="J129" s="311" t="s">
        <v>393</v>
      </c>
      <c r="K129" s="238" t="s">
        <v>74</v>
      </c>
      <c r="L129" s="486" t="s">
        <v>46</v>
      </c>
      <c r="M129" s="220"/>
      <c r="N129" s="222" t="s">
        <v>395</v>
      </c>
    </row>
    <row r="130" spans="1:14" x14ac:dyDescent="0.25">
      <c r="A130" s="135">
        <v>44158</v>
      </c>
      <c r="B130" s="486" t="s">
        <v>69</v>
      </c>
      <c r="C130" s="486" t="s">
        <v>68</v>
      </c>
      <c r="D130" s="486" t="s">
        <v>95</v>
      </c>
      <c r="E130" s="226">
        <v>12000</v>
      </c>
      <c r="F130" s="226"/>
      <c r="G130" s="211">
        <f t="shared" si="6"/>
        <v>29000</v>
      </c>
      <c r="H130" s="486" t="s">
        <v>72</v>
      </c>
      <c r="I130" s="486" t="s">
        <v>18</v>
      </c>
      <c r="J130" s="311" t="s">
        <v>393</v>
      </c>
      <c r="K130" s="238" t="s">
        <v>74</v>
      </c>
      <c r="L130" s="486" t="s">
        <v>46</v>
      </c>
      <c r="M130" s="486"/>
      <c r="N130" s="487" t="s">
        <v>396</v>
      </c>
    </row>
    <row r="131" spans="1:14" x14ac:dyDescent="0.25">
      <c r="A131" s="135">
        <v>44158</v>
      </c>
      <c r="B131" s="486" t="s">
        <v>100</v>
      </c>
      <c r="C131" s="486" t="s">
        <v>100</v>
      </c>
      <c r="D131" s="486" t="s">
        <v>95</v>
      </c>
      <c r="E131" s="226">
        <v>4000</v>
      </c>
      <c r="F131" s="226"/>
      <c r="G131" s="211">
        <f t="shared" si="6"/>
        <v>25000</v>
      </c>
      <c r="H131" s="486" t="s">
        <v>72</v>
      </c>
      <c r="I131" s="486" t="s">
        <v>18</v>
      </c>
      <c r="J131" s="311" t="s">
        <v>393</v>
      </c>
      <c r="K131" s="238" t="s">
        <v>74</v>
      </c>
      <c r="L131" s="486" t="s">
        <v>46</v>
      </c>
      <c r="M131" s="486"/>
      <c r="N131" s="487"/>
    </row>
    <row r="132" spans="1:14" x14ac:dyDescent="0.25">
      <c r="A132" s="135">
        <v>44158</v>
      </c>
      <c r="B132" s="486" t="s">
        <v>100</v>
      </c>
      <c r="C132" s="486" t="s">
        <v>100</v>
      </c>
      <c r="D132" s="486" t="s">
        <v>95</v>
      </c>
      <c r="E132" s="226">
        <v>1000</v>
      </c>
      <c r="F132" s="226"/>
      <c r="G132" s="211">
        <f t="shared" si="6"/>
        <v>24000</v>
      </c>
      <c r="H132" s="486" t="s">
        <v>72</v>
      </c>
      <c r="I132" s="486" t="s">
        <v>18</v>
      </c>
      <c r="J132" s="311" t="s">
        <v>393</v>
      </c>
      <c r="K132" s="238" t="s">
        <v>74</v>
      </c>
      <c r="L132" s="486" t="s">
        <v>46</v>
      </c>
      <c r="M132" s="486"/>
      <c r="N132" s="487"/>
    </row>
    <row r="133" spans="1:14" x14ac:dyDescent="0.25">
      <c r="A133" s="135">
        <v>44158</v>
      </c>
      <c r="B133" s="486" t="s">
        <v>100</v>
      </c>
      <c r="C133" s="486" t="s">
        <v>100</v>
      </c>
      <c r="D133" s="486" t="s">
        <v>95</v>
      </c>
      <c r="E133" s="226">
        <v>4000</v>
      </c>
      <c r="F133" s="226"/>
      <c r="G133" s="211">
        <f t="shared" si="6"/>
        <v>20000</v>
      </c>
      <c r="H133" s="486" t="s">
        <v>72</v>
      </c>
      <c r="I133" s="486" t="s">
        <v>18</v>
      </c>
      <c r="J133" s="311" t="s">
        <v>393</v>
      </c>
      <c r="K133" s="238" t="s">
        <v>74</v>
      </c>
      <c r="L133" s="486" t="s">
        <v>46</v>
      </c>
      <c r="M133" s="486"/>
      <c r="N133" s="487"/>
    </row>
    <row r="134" spans="1:14" x14ac:dyDescent="0.25">
      <c r="A134" s="135">
        <v>44158</v>
      </c>
      <c r="B134" s="486" t="s">
        <v>100</v>
      </c>
      <c r="C134" s="486" t="s">
        <v>100</v>
      </c>
      <c r="D134" s="486" t="s">
        <v>95</v>
      </c>
      <c r="E134" s="226">
        <v>1000</v>
      </c>
      <c r="F134" s="226"/>
      <c r="G134" s="211">
        <f t="shared" si="6"/>
        <v>19000</v>
      </c>
      <c r="H134" s="486" t="s">
        <v>72</v>
      </c>
      <c r="I134" s="486" t="s">
        <v>18</v>
      </c>
      <c r="J134" s="311" t="s">
        <v>393</v>
      </c>
      <c r="K134" s="238" t="s">
        <v>74</v>
      </c>
      <c r="L134" s="486" t="s">
        <v>46</v>
      </c>
      <c r="M134" s="486"/>
      <c r="N134" s="487"/>
    </row>
    <row r="135" spans="1:14" x14ac:dyDescent="0.25">
      <c r="A135" s="490">
        <v>44159</v>
      </c>
      <c r="B135" s="486" t="s">
        <v>73</v>
      </c>
      <c r="C135" s="486" t="s">
        <v>51</v>
      </c>
      <c r="D135" s="486" t="s">
        <v>95</v>
      </c>
      <c r="E135" s="234"/>
      <c r="F135" s="343">
        <v>-19000</v>
      </c>
      <c r="G135" s="211">
        <f t="shared" si="6"/>
        <v>0</v>
      </c>
      <c r="H135" s="486" t="s">
        <v>72</v>
      </c>
      <c r="I135" s="486" t="s">
        <v>18</v>
      </c>
      <c r="J135" s="311" t="s">
        <v>393</v>
      </c>
      <c r="K135" s="238" t="s">
        <v>74</v>
      </c>
      <c r="L135" s="486" t="s">
        <v>46</v>
      </c>
      <c r="M135" s="486"/>
      <c r="N135" s="487"/>
    </row>
    <row r="136" spans="1:14" x14ac:dyDescent="0.25">
      <c r="A136" s="287">
        <v>44159</v>
      </c>
      <c r="B136" s="288" t="s">
        <v>232</v>
      </c>
      <c r="C136" s="288" t="s">
        <v>51</v>
      </c>
      <c r="D136" s="288" t="s">
        <v>95</v>
      </c>
      <c r="E136" s="843"/>
      <c r="F136" s="293">
        <v>42000</v>
      </c>
      <c r="G136" s="293">
        <f t="shared" si="6"/>
        <v>42000</v>
      </c>
      <c r="H136" s="477" t="s">
        <v>72</v>
      </c>
      <c r="I136" s="290" t="s">
        <v>18</v>
      </c>
      <c r="J136" s="453" t="s">
        <v>415</v>
      </c>
      <c r="K136" s="297" t="s">
        <v>74</v>
      </c>
      <c r="L136" s="290" t="s">
        <v>46</v>
      </c>
      <c r="M136" s="290"/>
      <c r="N136" s="288"/>
    </row>
    <row r="137" spans="1:14" x14ac:dyDescent="0.25">
      <c r="A137" s="227">
        <v>44159</v>
      </c>
      <c r="B137" s="220" t="s">
        <v>69</v>
      </c>
      <c r="C137" s="220" t="s">
        <v>68</v>
      </c>
      <c r="D137" s="220" t="s">
        <v>95</v>
      </c>
      <c r="E137" s="240">
        <v>7000</v>
      </c>
      <c r="F137" s="240"/>
      <c r="G137" s="211">
        <f t="shared" si="6"/>
        <v>35000</v>
      </c>
      <c r="H137" s="241" t="s">
        <v>72</v>
      </c>
      <c r="I137" s="220" t="s">
        <v>18</v>
      </c>
      <c r="J137" s="311" t="s">
        <v>415</v>
      </c>
      <c r="K137" s="259" t="s">
        <v>74</v>
      </c>
      <c r="L137" s="220" t="s">
        <v>46</v>
      </c>
      <c r="M137" s="220"/>
      <c r="N137" s="222" t="s">
        <v>390</v>
      </c>
    </row>
    <row r="138" spans="1:14" x14ac:dyDescent="0.25">
      <c r="A138" s="227">
        <v>44159</v>
      </c>
      <c r="B138" s="220" t="s">
        <v>69</v>
      </c>
      <c r="C138" s="220" t="s">
        <v>68</v>
      </c>
      <c r="D138" s="220" t="s">
        <v>95</v>
      </c>
      <c r="E138" s="240">
        <v>8000</v>
      </c>
      <c r="F138" s="240"/>
      <c r="G138" s="211">
        <f t="shared" si="6"/>
        <v>27000</v>
      </c>
      <c r="H138" s="241" t="s">
        <v>72</v>
      </c>
      <c r="I138" s="220" t="s">
        <v>18</v>
      </c>
      <c r="J138" s="311" t="s">
        <v>415</v>
      </c>
      <c r="K138" s="259" t="s">
        <v>74</v>
      </c>
      <c r="L138" s="220" t="s">
        <v>46</v>
      </c>
      <c r="M138" s="220"/>
      <c r="N138" s="222" t="s">
        <v>416</v>
      </c>
    </row>
    <row r="139" spans="1:14" x14ac:dyDescent="0.25">
      <c r="A139" s="227">
        <v>44159</v>
      </c>
      <c r="B139" s="220" t="s">
        <v>69</v>
      </c>
      <c r="C139" s="220" t="s">
        <v>68</v>
      </c>
      <c r="D139" s="220" t="s">
        <v>95</v>
      </c>
      <c r="E139" s="211">
        <v>9000</v>
      </c>
      <c r="F139" s="211"/>
      <c r="G139" s="211">
        <f t="shared" si="6"/>
        <v>18000</v>
      </c>
      <c r="H139" s="241" t="s">
        <v>72</v>
      </c>
      <c r="I139" s="220" t="s">
        <v>18</v>
      </c>
      <c r="J139" s="311" t="s">
        <v>415</v>
      </c>
      <c r="K139" s="259" t="s">
        <v>74</v>
      </c>
      <c r="L139" s="220" t="s">
        <v>46</v>
      </c>
      <c r="M139" s="220"/>
      <c r="N139" s="222" t="s">
        <v>417</v>
      </c>
    </row>
    <row r="140" spans="1:14" x14ac:dyDescent="0.25">
      <c r="A140" s="227">
        <v>44159</v>
      </c>
      <c r="B140" s="220" t="s">
        <v>69</v>
      </c>
      <c r="C140" s="220" t="s">
        <v>68</v>
      </c>
      <c r="D140" s="220" t="s">
        <v>95</v>
      </c>
      <c r="E140" s="211">
        <v>6000</v>
      </c>
      <c r="F140" s="211"/>
      <c r="G140" s="211">
        <f t="shared" si="6"/>
        <v>12000</v>
      </c>
      <c r="H140" s="241" t="s">
        <v>72</v>
      </c>
      <c r="I140" s="220" t="s">
        <v>18</v>
      </c>
      <c r="J140" s="311" t="s">
        <v>415</v>
      </c>
      <c r="K140" s="259" t="s">
        <v>74</v>
      </c>
      <c r="L140" s="220" t="s">
        <v>46</v>
      </c>
      <c r="M140" s="220"/>
      <c r="N140" s="222" t="s">
        <v>418</v>
      </c>
    </row>
    <row r="141" spans="1:14" x14ac:dyDescent="0.25">
      <c r="A141" s="227">
        <v>44159</v>
      </c>
      <c r="B141" s="220" t="s">
        <v>100</v>
      </c>
      <c r="C141" s="220" t="s">
        <v>100</v>
      </c>
      <c r="D141" s="220" t="s">
        <v>95</v>
      </c>
      <c r="E141" s="246">
        <v>4000</v>
      </c>
      <c r="F141" s="211"/>
      <c r="G141" s="211">
        <f t="shared" si="6"/>
        <v>8000</v>
      </c>
      <c r="H141" s="241" t="s">
        <v>72</v>
      </c>
      <c r="I141" s="220" t="s">
        <v>18</v>
      </c>
      <c r="J141" s="311" t="s">
        <v>415</v>
      </c>
      <c r="K141" s="259" t="s">
        <v>74</v>
      </c>
      <c r="L141" s="220" t="s">
        <v>46</v>
      </c>
      <c r="M141" s="220"/>
      <c r="N141" s="222"/>
    </row>
    <row r="142" spans="1:14" x14ac:dyDescent="0.25">
      <c r="A142" s="227">
        <v>44159</v>
      </c>
      <c r="B142" s="220" t="s">
        <v>100</v>
      </c>
      <c r="C142" s="220" t="s">
        <v>100</v>
      </c>
      <c r="D142" s="220" t="s">
        <v>95</v>
      </c>
      <c r="E142" s="515">
        <v>6000</v>
      </c>
      <c r="F142" s="211"/>
      <c r="G142" s="211">
        <f t="shared" si="6"/>
        <v>2000</v>
      </c>
      <c r="H142" s="241" t="s">
        <v>72</v>
      </c>
      <c r="I142" s="220" t="s">
        <v>18</v>
      </c>
      <c r="J142" s="311" t="s">
        <v>415</v>
      </c>
      <c r="K142" s="259" t="s">
        <v>74</v>
      </c>
      <c r="L142" s="220" t="s">
        <v>46</v>
      </c>
      <c r="M142" s="220"/>
      <c r="N142" s="222"/>
    </row>
    <row r="143" spans="1:14" ht="19.5" customHeight="1" x14ac:dyDescent="0.25">
      <c r="A143" s="221">
        <v>44160</v>
      </c>
      <c r="B143" s="222" t="s">
        <v>73</v>
      </c>
      <c r="C143" s="222" t="s">
        <v>51</v>
      </c>
      <c r="D143" s="222" t="s">
        <v>95</v>
      </c>
      <c r="E143" s="842"/>
      <c r="F143" s="234">
        <v>-2000</v>
      </c>
      <c r="G143" s="211">
        <f t="shared" si="6"/>
        <v>0</v>
      </c>
      <c r="H143" s="241" t="s">
        <v>72</v>
      </c>
      <c r="I143" s="220" t="s">
        <v>18</v>
      </c>
      <c r="J143" s="311" t="s">
        <v>415</v>
      </c>
      <c r="K143" s="259" t="s">
        <v>74</v>
      </c>
      <c r="L143" s="220" t="s">
        <v>46</v>
      </c>
      <c r="M143" s="220"/>
      <c r="N143" s="222"/>
    </row>
    <row r="144" spans="1:14" x14ac:dyDescent="0.25">
      <c r="A144" s="287">
        <v>44160</v>
      </c>
      <c r="B144" s="288" t="s">
        <v>232</v>
      </c>
      <c r="C144" s="288" t="s">
        <v>51</v>
      </c>
      <c r="D144" s="288" t="s">
        <v>95</v>
      </c>
      <c r="E144" s="473"/>
      <c r="F144" s="293">
        <v>240000</v>
      </c>
      <c r="G144" s="293">
        <f t="shared" si="6"/>
        <v>240000</v>
      </c>
      <c r="H144" s="477" t="s">
        <v>72</v>
      </c>
      <c r="I144" s="290" t="s">
        <v>18</v>
      </c>
      <c r="J144" s="453" t="s">
        <v>446</v>
      </c>
      <c r="K144" s="297" t="s">
        <v>74</v>
      </c>
      <c r="L144" s="290" t="s">
        <v>46</v>
      </c>
      <c r="M144" s="290"/>
      <c r="N144" s="288"/>
    </row>
    <row r="145" spans="1:14" x14ac:dyDescent="0.25">
      <c r="A145" s="512">
        <v>44160</v>
      </c>
      <c r="B145" s="513" t="s">
        <v>69</v>
      </c>
      <c r="C145" s="513" t="s">
        <v>68</v>
      </c>
      <c r="D145" s="514" t="s">
        <v>95</v>
      </c>
      <c r="E145" s="226">
        <v>7000</v>
      </c>
      <c r="F145" s="226"/>
      <c r="G145" s="211">
        <f>G144-E145+F145</f>
        <v>233000</v>
      </c>
      <c r="H145" s="493" t="s">
        <v>72</v>
      </c>
      <c r="I145" s="486" t="s">
        <v>18</v>
      </c>
      <c r="J145" s="311" t="s">
        <v>446</v>
      </c>
      <c r="K145" s="238" t="s">
        <v>74</v>
      </c>
      <c r="L145" s="486" t="s">
        <v>46</v>
      </c>
      <c r="M145" s="486"/>
      <c r="N145" s="487" t="s">
        <v>483</v>
      </c>
    </row>
    <row r="146" spans="1:14" x14ac:dyDescent="0.25">
      <c r="A146" s="512">
        <v>44160</v>
      </c>
      <c r="B146" s="513" t="s">
        <v>313</v>
      </c>
      <c r="C146" s="513" t="s">
        <v>68</v>
      </c>
      <c r="D146" s="514" t="s">
        <v>95</v>
      </c>
      <c r="E146" s="489">
        <v>50000</v>
      </c>
      <c r="F146" s="489"/>
      <c r="G146" s="211">
        <f t="shared" ref="G146:G184" si="7">G145-E146+F146</f>
        <v>183000</v>
      </c>
      <c r="H146" s="493" t="s">
        <v>72</v>
      </c>
      <c r="I146" s="486" t="s">
        <v>18</v>
      </c>
      <c r="J146" s="259" t="s">
        <v>508</v>
      </c>
      <c r="K146" s="238" t="s">
        <v>74</v>
      </c>
      <c r="L146" s="486" t="s">
        <v>46</v>
      </c>
      <c r="M146" s="486"/>
      <c r="N146" s="487" t="s">
        <v>484</v>
      </c>
    </row>
    <row r="147" spans="1:14" ht="30" x14ac:dyDescent="0.25">
      <c r="A147" s="512">
        <v>44160</v>
      </c>
      <c r="B147" s="513" t="s">
        <v>501</v>
      </c>
      <c r="C147" s="513" t="s">
        <v>115</v>
      </c>
      <c r="D147" s="514" t="s">
        <v>95</v>
      </c>
      <c r="E147" s="226">
        <v>50000</v>
      </c>
      <c r="F147" s="226"/>
      <c r="G147" s="211">
        <f t="shared" si="7"/>
        <v>133000</v>
      </c>
      <c r="H147" s="493" t="s">
        <v>72</v>
      </c>
      <c r="I147" s="486" t="s">
        <v>18</v>
      </c>
      <c r="J147" s="259" t="s">
        <v>509</v>
      </c>
      <c r="K147" s="238" t="s">
        <v>74</v>
      </c>
      <c r="L147" s="486" t="s">
        <v>46</v>
      </c>
      <c r="M147" s="486"/>
      <c r="N147" s="487"/>
    </row>
    <row r="148" spans="1:14" ht="17.25" customHeight="1" x14ac:dyDescent="0.25">
      <c r="A148" s="512">
        <v>44160</v>
      </c>
      <c r="B148" s="223" t="s">
        <v>485</v>
      </c>
      <c r="C148" s="223" t="s">
        <v>115</v>
      </c>
      <c r="D148" s="223" t="s">
        <v>95</v>
      </c>
      <c r="E148" s="491">
        <v>10000</v>
      </c>
      <c r="F148" s="491"/>
      <c r="G148" s="211">
        <f t="shared" si="7"/>
        <v>123000</v>
      </c>
      <c r="H148" s="493" t="s">
        <v>72</v>
      </c>
      <c r="I148" s="486" t="s">
        <v>18</v>
      </c>
      <c r="J148" s="311" t="s">
        <v>446</v>
      </c>
      <c r="K148" s="238" t="s">
        <v>74</v>
      </c>
      <c r="L148" s="486" t="s">
        <v>46</v>
      </c>
      <c r="M148" s="486"/>
      <c r="N148" s="487"/>
    </row>
    <row r="149" spans="1:14" x14ac:dyDescent="0.25">
      <c r="A149" s="512">
        <v>44160</v>
      </c>
      <c r="B149" s="223" t="s">
        <v>485</v>
      </c>
      <c r="C149" s="223" t="s">
        <v>115</v>
      </c>
      <c r="D149" s="223" t="s">
        <v>95</v>
      </c>
      <c r="E149" s="502">
        <v>10000</v>
      </c>
      <c r="F149" s="226"/>
      <c r="G149" s="211">
        <f t="shared" si="7"/>
        <v>113000</v>
      </c>
      <c r="H149" s="493" t="s">
        <v>72</v>
      </c>
      <c r="I149" s="486" t="s">
        <v>18</v>
      </c>
      <c r="J149" s="311" t="s">
        <v>446</v>
      </c>
      <c r="K149" s="238" t="s">
        <v>74</v>
      </c>
      <c r="L149" s="486" t="s">
        <v>46</v>
      </c>
      <c r="M149" s="486"/>
      <c r="N149" s="487"/>
    </row>
    <row r="150" spans="1:14" x14ac:dyDescent="0.25">
      <c r="A150" s="512">
        <v>44160</v>
      </c>
      <c r="B150" s="223" t="s">
        <v>69</v>
      </c>
      <c r="C150" s="223" t="s">
        <v>68</v>
      </c>
      <c r="D150" s="223" t="s">
        <v>95</v>
      </c>
      <c r="E150" s="226">
        <v>5000</v>
      </c>
      <c r="F150" s="226"/>
      <c r="G150" s="211">
        <f t="shared" si="7"/>
        <v>108000</v>
      </c>
      <c r="H150" s="493" t="s">
        <v>72</v>
      </c>
      <c r="I150" s="486" t="s">
        <v>18</v>
      </c>
      <c r="J150" s="311" t="s">
        <v>446</v>
      </c>
      <c r="K150" s="238" t="s">
        <v>74</v>
      </c>
      <c r="L150" s="486" t="s">
        <v>46</v>
      </c>
      <c r="M150" s="486"/>
      <c r="N150" s="487" t="s">
        <v>486</v>
      </c>
    </row>
    <row r="151" spans="1:14" x14ac:dyDescent="0.25">
      <c r="A151" s="512">
        <v>44160</v>
      </c>
      <c r="B151" s="223" t="s">
        <v>495</v>
      </c>
      <c r="C151" s="223" t="s">
        <v>115</v>
      </c>
      <c r="D151" s="223" t="s">
        <v>95</v>
      </c>
      <c r="E151" s="226">
        <v>10000</v>
      </c>
      <c r="F151" s="226"/>
      <c r="G151" s="211">
        <f t="shared" si="7"/>
        <v>98000</v>
      </c>
      <c r="H151" s="493" t="s">
        <v>72</v>
      </c>
      <c r="I151" s="486" t="s">
        <v>18</v>
      </c>
      <c r="J151" s="311" t="s">
        <v>446</v>
      </c>
      <c r="K151" s="238" t="s">
        <v>74</v>
      </c>
      <c r="L151" s="486" t="s">
        <v>46</v>
      </c>
      <c r="M151" s="486"/>
      <c r="N151" s="487"/>
    </row>
    <row r="152" spans="1:14" x14ac:dyDescent="0.25">
      <c r="A152" s="512">
        <v>44161</v>
      </c>
      <c r="B152" s="486" t="s">
        <v>69</v>
      </c>
      <c r="C152" s="486" t="s">
        <v>68</v>
      </c>
      <c r="D152" s="486" t="s">
        <v>95</v>
      </c>
      <c r="E152" s="226">
        <v>20000</v>
      </c>
      <c r="F152" s="226"/>
      <c r="G152" s="211">
        <f t="shared" si="7"/>
        <v>78000</v>
      </c>
      <c r="H152" s="493" t="s">
        <v>72</v>
      </c>
      <c r="I152" s="486" t="s">
        <v>18</v>
      </c>
      <c r="J152" s="311" t="s">
        <v>446</v>
      </c>
      <c r="K152" s="238" t="s">
        <v>74</v>
      </c>
      <c r="L152" s="486" t="s">
        <v>46</v>
      </c>
      <c r="M152" s="486"/>
      <c r="N152" s="487" t="s">
        <v>496</v>
      </c>
    </row>
    <row r="153" spans="1:14" x14ac:dyDescent="0.25">
      <c r="A153" s="512">
        <v>44161</v>
      </c>
      <c r="B153" s="486" t="s">
        <v>69</v>
      </c>
      <c r="C153" s="486" t="s">
        <v>68</v>
      </c>
      <c r="D153" s="486" t="s">
        <v>95</v>
      </c>
      <c r="E153" s="211">
        <v>10000</v>
      </c>
      <c r="F153" s="211"/>
      <c r="G153" s="211">
        <f t="shared" si="7"/>
        <v>68000</v>
      </c>
      <c r="H153" s="493" t="s">
        <v>72</v>
      </c>
      <c r="I153" s="486" t="s">
        <v>18</v>
      </c>
      <c r="J153" s="311" t="s">
        <v>446</v>
      </c>
      <c r="K153" s="238" t="s">
        <v>74</v>
      </c>
      <c r="L153" s="486" t="s">
        <v>46</v>
      </c>
      <c r="M153" s="220"/>
      <c r="N153" s="222" t="s">
        <v>497</v>
      </c>
    </row>
    <row r="154" spans="1:14" x14ac:dyDescent="0.25">
      <c r="A154" s="512">
        <v>44161</v>
      </c>
      <c r="B154" s="486" t="s">
        <v>69</v>
      </c>
      <c r="C154" s="486" t="s">
        <v>68</v>
      </c>
      <c r="D154" s="486" t="s">
        <v>95</v>
      </c>
      <c r="E154" s="226">
        <v>10000</v>
      </c>
      <c r="F154" s="226"/>
      <c r="G154" s="211">
        <f t="shared" si="7"/>
        <v>58000</v>
      </c>
      <c r="H154" s="493" t="s">
        <v>72</v>
      </c>
      <c r="I154" s="486" t="s">
        <v>18</v>
      </c>
      <c r="J154" s="311" t="s">
        <v>446</v>
      </c>
      <c r="K154" s="238" t="s">
        <v>74</v>
      </c>
      <c r="L154" s="486" t="s">
        <v>46</v>
      </c>
      <c r="M154" s="486"/>
      <c r="N154" s="487" t="s">
        <v>498</v>
      </c>
    </row>
    <row r="155" spans="1:14" x14ac:dyDescent="0.25">
      <c r="A155" s="512">
        <v>44161</v>
      </c>
      <c r="B155" s="486" t="s">
        <v>69</v>
      </c>
      <c r="C155" s="486" t="s">
        <v>68</v>
      </c>
      <c r="D155" s="486" t="s">
        <v>95</v>
      </c>
      <c r="E155" s="226">
        <v>10000</v>
      </c>
      <c r="F155" s="226"/>
      <c r="G155" s="211">
        <f t="shared" si="7"/>
        <v>48000</v>
      </c>
      <c r="H155" s="493" t="s">
        <v>72</v>
      </c>
      <c r="I155" s="486" t="s">
        <v>18</v>
      </c>
      <c r="J155" s="311" t="s">
        <v>446</v>
      </c>
      <c r="K155" s="238" t="s">
        <v>74</v>
      </c>
      <c r="L155" s="486" t="s">
        <v>46</v>
      </c>
      <c r="M155" s="486"/>
      <c r="N155" s="487" t="s">
        <v>499</v>
      </c>
    </row>
    <row r="156" spans="1:14" x14ac:dyDescent="0.25">
      <c r="A156" s="512">
        <v>44161</v>
      </c>
      <c r="B156" s="486" t="s">
        <v>69</v>
      </c>
      <c r="C156" s="486" t="s">
        <v>68</v>
      </c>
      <c r="D156" s="486" t="s">
        <v>95</v>
      </c>
      <c r="E156" s="343">
        <v>2000</v>
      </c>
      <c r="F156" s="343"/>
      <c r="G156" s="211">
        <f t="shared" si="7"/>
        <v>46000</v>
      </c>
      <c r="H156" s="493" t="s">
        <v>72</v>
      </c>
      <c r="I156" s="486" t="s">
        <v>18</v>
      </c>
      <c r="J156" s="311" t="s">
        <v>446</v>
      </c>
      <c r="K156" s="238" t="s">
        <v>74</v>
      </c>
      <c r="L156" s="486" t="s">
        <v>46</v>
      </c>
      <c r="M156" s="486"/>
      <c r="N156" s="487" t="s">
        <v>500</v>
      </c>
    </row>
    <row r="157" spans="1:14" x14ac:dyDescent="0.25">
      <c r="A157" s="512">
        <v>44161</v>
      </c>
      <c r="B157" s="486" t="s">
        <v>100</v>
      </c>
      <c r="C157" s="486" t="s">
        <v>100</v>
      </c>
      <c r="D157" s="488" t="s">
        <v>95</v>
      </c>
      <c r="E157" s="226">
        <v>3000</v>
      </c>
      <c r="F157" s="226"/>
      <c r="G157" s="211">
        <f t="shared" si="7"/>
        <v>43000</v>
      </c>
      <c r="H157" s="493" t="s">
        <v>72</v>
      </c>
      <c r="I157" s="486" t="s">
        <v>18</v>
      </c>
      <c r="J157" s="311" t="s">
        <v>446</v>
      </c>
      <c r="K157" s="238" t="s">
        <v>74</v>
      </c>
      <c r="L157" s="486" t="s">
        <v>46</v>
      </c>
      <c r="M157" s="486"/>
      <c r="N157" s="487"/>
    </row>
    <row r="158" spans="1:14" x14ac:dyDescent="0.25">
      <c r="A158" s="512">
        <v>44161</v>
      </c>
      <c r="B158" s="486" t="s">
        <v>100</v>
      </c>
      <c r="C158" s="486" t="s">
        <v>100</v>
      </c>
      <c r="D158" s="488" t="s">
        <v>95</v>
      </c>
      <c r="E158" s="246">
        <v>10000</v>
      </c>
      <c r="F158" s="240"/>
      <c r="G158" s="211">
        <f t="shared" si="7"/>
        <v>33000</v>
      </c>
      <c r="H158" s="493" t="s">
        <v>72</v>
      </c>
      <c r="I158" s="486" t="s">
        <v>18</v>
      </c>
      <c r="J158" s="311" t="s">
        <v>446</v>
      </c>
      <c r="K158" s="238" t="s">
        <v>74</v>
      </c>
      <c r="L158" s="486" t="s">
        <v>46</v>
      </c>
      <c r="M158" s="220"/>
      <c r="N158" s="222"/>
    </row>
    <row r="159" spans="1:14" x14ac:dyDescent="0.25">
      <c r="A159" s="512">
        <v>44161</v>
      </c>
      <c r="B159" s="486" t="s">
        <v>100</v>
      </c>
      <c r="C159" s="486" t="s">
        <v>100</v>
      </c>
      <c r="D159" s="488" t="s">
        <v>95</v>
      </c>
      <c r="E159" s="226">
        <v>11000</v>
      </c>
      <c r="F159" s="226"/>
      <c r="G159" s="211">
        <f t="shared" si="7"/>
        <v>22000</v>
      </c>
      <c r="H159" s="493" t="s">
        <v>72</v>
      </c>
      <c r="I159" s="486" t="s">
        <v>18</v>
      </c>
      <c r="J159" s="311" t="s">
        <v>446</v>
      </c>
      <c r="K159" s="238" t="s">
        <v>74</v>
      </c>
      <c r="L159" s="486" t="s">
        <v>46</v>
      </c>
      <c r="M159" s="486"/>
      <c r="N159" s="487"/>
    </row>
    <row r="160" spans="1:14" ht="15.75" customHeight="1" x14ac:dyDescent="0.25">
      <c r="A160" s="512">
        <v>44161</v>
      </c>
      <c r="B160" s="486" t="s">
        <v>100</v>
      </c>
      <c r="C160" s="486" t="s">
        <v>100</v>
      </c>
      <c r="D160" s="488" t="s">
        <v>95</v>
      </c>
      <c r="E160" s="491">
        <v>7000</v>
      </c>
      <c r="F160" s="491"/>
      <c r="G160" s="211">
        <f t="shared" si="7"/>
        <v>15000</v>
      </c>
      <c r="H160" s="493" t="s">
        <v>72</v>
      </c>
      <c r="I160" s="486" t="s">
        <v>18</v>
      </c>
      <c r="J160" s="311" t="s">
        <v>446</v>
      </c>
      <c r="K160" s="238" t="s">
        <v>74</v>
      </c>
      <c r="L160" s="486" t="s">
        <v>46</v>
      </c>
      <c r="M160" s="486"/>
      <c r="N160" s="487"/>
    </row>
    <row r="161" spans="1:15" x14ac:dyDescent="0.25">
      <c r="A161" s="512">
        <v>44161</v>
      </c>
      <c r="B161" s="486" t="s">
        <v>69</v>
      </c>
      <c r="C161" s="486" t="s">
        <v>68</v>
      </c>
      <c r="D161" s="488" t="s">
        <v>95</v>
      </c>
      <c r="E161" s="226">
        <v>10000</v>
      </c>
      <c r="F161" s="226"/>
      <c r="G161" s="211">
        <f t="shared" si="7"/>
        <v>5000</v>
      </c>
      <c r="H161" s="493" t="s">
        <v>72</v>
      </c>
      <c r="I161" s="486" t="s">
        <v>18</v>
      </c>
      <c r="J161" s="311" t="s">
        <v>446</v>
      </c>
      <c r="K161" s="238" t="s">
        <v>74</v>
      </c>
      <c r="L161" s="486" t="s">
        <v>46</v>
      </c>
      <c r="M161" s="486"/>
      <c r="N161" s="487"/>
    </row>
    <row r="162" spans="1:15" x14ac:dyDescent="0.25">
      <c r="A162" s="512">
        <v>44161</v>
      </c>
      <c r="B162" s="486" t="s">
        <v>223</v>
      </c>
      <c r="C162" s="486" t="s">
        <v>51</v>
      </c>
      <c r="D162" s="486" t="s">
        <v>95</v>
      </c>
      <c r="E162" s="226"/>
      <c r="F162" s="226">
        <v>105000</v>
      </c>
      <c r="G162" s="211">
        <f t="shared" si="7"/>
        <v>110000</v>
      </c>
      <c r="H162" s="493" t="s">
        <v>72</v>
      </c>
      <c r="I162" s="486" t="s">
        <v>18</v>
      </c>
      <c r="J162" s="311" t="s">
        <v>446</v>
      </c>
      <c r="K162" s="238" t="s">
        <v>74</v>
      </c>
      <c r="L162" s="486" t="s">
        <v>46</v>
      </c>
      <c r="M162" s="486"/>
      <c r="N162" s="487"/>
    </row>
    <row r="163" spans="1:15" x14ac:dyDescent="0.25">
      <c r="A163" s="490">
        <v>44161</v>
      </c>
      <c r="B163" s="486" t="s">
        <v>501</v>
      </c>
      <c r="C163" s="486" t="s">
        <v>115</v>
      </c>
      <c r="D163" s="486" t="s">
        <v>95</v>
      </c>
      <c r="E163" s="226">
        <v>50000</v>
      </c>
      <c r="F163" s="226"/>
      <c r="G163" s="211">
        <f t="shared" si="7"/>
        <v>60000</v>
      </c>
      <c r="H163" s="493" t="s">
        <v>72</v>
      </c>
      <c r="I163" s="486" t="s">
        <v>18</v>
      </c>
      <c r="J163" s="486" t="s">
        <v>510</v>
      </c>
      <c r="K163" s="238" t="s">
        <v>74</v>
      </c>
      <c r="L163" s="486" t="s">
        <v>46</v>
      </c>
      <c r="M163" s="486"/>
      <c r="N163" s="487"/>
    </row>
    <row r="164" spans="1:15" x14ac:dyDescent="0.25">
      <c r="A164" s="490">
        <v>44161</v>
      </c>
      <c r="B164" s="486" t="s">
        <v>502</v>
      </c>
      <c r="C164" s="486" t="s">
        <v>115</v>
      </c>
      <c r="D164" s="486" t="s">
        <v>95</v>
      </c>
      <c r="E164" s="226">
        <v>15000</v>
      </c>
      <c r="F164" s="226"/>
      <c r="G164" s="211">
        <f t="shared" si="7"/>
        <v>45000</v>
      </c>
      <c r="H164" s="493" t="s">
        <v>72</v>
      </c>
      <c r="I164" s="486" t="s">
        <v>18</v>
      </c>
      <c r="J164" s="311" t="s">
        <v>446</v>
      </c>
      <c r="K164" s="238" t="s">
        <v>74</v>
      </c>
      <c r="L164" s="486" t="s">
        <v>46</v>
      </c>
      <c r="M164" s="486"/>
      <c r="N164" s="487"/>
    </row>
    <row r="165" spans="1:15" x14ac:dyDescent="0.25">
      <c r="A165" s="490">
        <v>44162</v>
      </c>
      <c r="B165" s="220" t="s">
        <v>69</v>
      </c>
      <c r="C165" s="220" t="s">
        <v>68</v>
      </c>
      <c r="D165" s="220" t="s">
        <v>95</v>
      </c>
      <c r="E165" s="211">
        <v>7000</v>
      </c>
      <c r="F165" s="211"/>
      <c r="G165" s="211">
        <f t="shared" si="7"/>
        <v>38000</v>
      </c>
      <c r="H165" s="493" t="s">
        <v>72</v>
      </c>
      <c r="I165" s="486" t="s">
        <v>18</v>
      </c>
      <c r="J165" s="311" t="s">
        <v>446</v>
      </c>
      <c r="K165" s="238" t="s">
        <v>74</v>
      </c>
      <c r="L165" s="486" t="s">
        <v>46</v>
      </c>
      <c r="M165" s="220"/>
      <c r="N165" s="222" t="s">
        <v>503</v>
      </c>
    </row>
    <row r="166" spans="1:15" x14ac:dyDescent="0.25">
      <c r="A166" s="490">
        <v>44162</v>
      </c>
      <c r="B166" s="220" t="s">
        <v>69</v>
      </c>
      <c r="C166" s="220" t="s">
        <v>68</v>
      </c>
      <c r="D166" s="220" t="s">
        <v>95</v>
      </c>
      <c r="E166" s="211">
        <v>2000</v>
      </c>
      <c r="F166" s="211"/>
      <c r="G166" s="211">
        <f t="shared" si="7"/>
        <v>36000</v>
      </c>
      <c r="H166" s="493" t="s">
        <v>72</v>
      </c>
      <c r="I166" s="486" t="s">
        <v>18</v>
      </c>
      <c r="J166" s="311" t="s">
        <v>446</v>
      </c>
      <c r="K166" s="238" t="s">
        <v>74</v>
      </c>
      <c r="L166" s="486" t="s">
        <v>46</v>
      </c>
      <c r="M166" s="220"/>
      <c r="N166" s="222" t="s">
        <v>504</v>
      </c>
    </row>
    <row r="167" spans="1:15" x14ac:dyDescent="0.25">
      <c r="A167" s="490">
        <v>44162</v>
      </c>
      <c r="B167" s="220" t="s">
        <v>69</v>
      </c>
      <c r="C167" s="220" t="s">
        <v>68</v>
      </c>
      <c r="D167" s="220" t="s">
        <v>95</v>
      </c>
      <c r="E167" s="211">
        <v>5000</v>
      </c>
      <c r="F167" s="211"/>
      <c r="G167" s="211">
        <f t="shared" si="7"/>
        <v>31000</v>
      </c>
      <c r="H167" s="493" t="s">
        <v>72</v>
      </c>
      <c r="I167" s="486" t="s">
        <v>18</v>
      </c>
      <c r="J167" s="311" t="s">
        <v>446</v>
      </c>
      <c r="K167" s="238" t="s">
        <v>74</v>
      </c>
      <c r="L167" s="486" t="s">
        <v>46</v>
      </c>
      <c r="M167" s="220"/>
      <c r="N167" s="222" t="s">
        <v>505</v>
      </c>
    </row>
    <row r="168" spans="1:15" x14ac:dyDescent="0.25">
      <c r="A168" s="490">
        <v>44162</v>
      </c>
      <c r="B168" s="220" t="s">
        <v>100</v>
      </c>
      <c r="C168" s="220" t="s">
        <v>100</v>
      </c>
      <c r="D168" s="220" t="s">
        <v>95</v>
      </c>
      <c r="E168" s="211">
        <v>4000</v>
      </c>
      <c r="F168" s="211"/>
      <c r="G168" s="211">
        <f t="shared" si="7"/>
        <v>27000</v>
      </c>
      <c r="H168" s="493" t="s">
        <v>72</v>
      </c>
      <c r="I168" s="486" t="s">
        <v>18</v>
      </c>
      <c r="J168" s="311" t="s">
        <v>446</v>
      </c>
      <c r="K168" s="238" t="s">
        <v>74</v>
      </c>
      <c r="L168" s="486" t="s">
        <v>46</v>
      </c>
      <c r="M168" s="220"/>
      <c r="N168" s="222"/>
    </row>
    <row r="169" spans="1:15" x14ac:dyDescent="0.25">
      <c r="A169" s="490">
        <v>44162</v>
      </c>
      <c r="B169" s="220" t="s">
        <v>100</v>
      </c>
      <c r="C169" s="220" t="s">
        <v>100</v>
      </c>
      <c r="D169" s="220" t="s">
        <v>95</v>
      </c>
      <c r="E169" s="211">
        <v>5000</v>
      </c>
      <c r="F169" s="211"/>
      <c r="G169" s="211">
        <f t="shared" si="7"/>
        <v>22000</v>
      </c>
      <c r="H169" s="493" t="s">
        <v>72</v>
      </c>
      <c r="I169" s="486" t="s">
        <v>18</v>
      </c>
      <c r="J169" s="311" t="s">
        <v>446</v>
      </c>
      <c r="K169" s="238" t="s">
        <v>74</v>
      </c>
      <c r="L169" s="486" t="s">
        <v>46</v>
      </c>
      <c r="M169" s="220"/>
      <c r="N169" s="222"/>
    </row>
    <row r="170" spans="1:15" x14ac:dyDescent="0.25">
      <c r="A170" s="490">
        <v>44162</v>
      </c>
      <c r="B170" s="220" t="s">
        <v>223</v>
      </c>
      <c r="C170" s="220" t="s">
        <v>51</v>
      </c>
      <c r="D170" s="220" t="s">
        <v>95</v>
      </c>
      <c r="E170" s="211"/>
      <c r="F170" s="211">
        <v>100000</v>
      </c>
      <c r="G170" s="211">
        <f t="shared" si="7"/>
        <v>122000</v>
      </c>
      <c r="H170" s="493" t="s">
        <v>72</v>
      </c>
      <c r="I170" s="486" t="s">
        <v>18</v>
      </c>
      <c r="J170" s="311" t="s">
        <v>446</v>
      </c>
      <c r="K170" s="238" t="s">
        <v>74</v>
      </c>
      <c r="L170" s="486" t="s">
        <v>46</v>
      </c>
      <c r="M170" s="220"/>
      <c r="N170" s="222"/>
    </row>
    <row r="171" spans="1:15" ht="30" x14ac:dyDescent="0.25">
      <c r="A171" s="855">
        <v>44162</v>
      </c>
      <c r="B171" s="265" t="s">
        <v>501</v>
      </c>
      <c r="C171" s="265" t="s">
        <v>115</v>
      </c>
      <c r="D171" s="265" t="s">
        <v>95</v>
      </c>
      <c r="E171" s="499">
        <v>50000</v>
      </c>
      <c r="F171" s="211"/>
      <c r="G171" s="232">
        <f t="shared" si="7"/>
        <v>72000</v>
      </c>
      <c r="H171" s="859" t="s">
        <v>72</v>
      </c>
      <c r="I171" s="492" t="s">
        <v>18</v>
      </c>
      <c r="J171" s="312" t="s">
        <v>511</v>
      </c>
      <c r="K171" s="273" t="s">
        <v>74</v>
      </c>
      <c r="L171" s="492" t="s">
        <v>46</v>
      </c>
      <c r="M171" s="312"/>
      <c r="N171" s="265"/>
      <c r="O171" s="299"/>
    </row>
    <row r="172" spans="1:15" x14ac:dyDescent="0.25">
      <c r="A172" s="490">
        <v>44163</v>
      </c>
      <c r="B172" s="220" t="s">
        <v>69</v>
      </c>
      <c r="C172" s="220" t="s">
        <v>68</v>
      </c>
      <c r="D172" s="220" t="s">
        <v>95</v>
      </c>
      <c r="E172" s="211">
        <v>7000</v>
      </c>
      <c r="F172" s="211"/>
      <c r="G172" s="211">
        <f t="shared" si="7"/>
        <v>65000</v>
      </c>
      <c r="H172" s="493" t="s">
        <v>72</v>
      </c>
      <c r="I172" s="486" t="s">
        <v>18</v>
      </c>
      <c r="J172" s="311" t="s">
        <v>446</v>
      </c>
      <c r="K172" s="238" t="s">
        <v>74</v>
      </c>
      <c r="L172" s="486" t="s">
        <v>46</v>
      </c>
      <c r="M172" s="220"/>
      <c r="N172" s="222" t="s">
        <v>503</v>
      </c>
    </row>
    <row r="173" spans="1:15" x14ac:dyDescent="0.25">
      <c r="A173" s="490">
        <v>44163</v>
      </c>
      <c r="B173" s="220" t="s">
        <v>502</v>
      </c>
      <c r="C173" s="220" t="s">
        <v>115</v>
      </c>
      <c r="D173" s="220" t="s">
        <v>95</v>
      </c>
      <c r="E173" s="211">
        <v>5000</v>
      </c>
      <c r="F173" s="211"/>
      <c r="G173" s="211">
        <f t="shared" si="7"/>
        <v>60000</v>
      </c>
      <c r="H173" s="493" t="s">
        <v>72</v>
      </c>
      <c r="I173" s="486" t="s">
        <v>18</v>
      </c>
      <c r="J173" s="311" t="s">
        <v>446</v>
      </c>
      <c r="K173" s="238" t="s">
        <v>74</v>
      </c>
      <c r="L173" s="486" t="s">
        <v>46</v>
      </c>
      <c r="M173" s="220"/>
      <c r="N173" s="222"/>
    </row>
    <row r="174" spans="1:15" x14ac:dyDescent="0.25">
      <c r="A174" s="490">
        <v>44163</v>
      </c>
      <c r="B174" s="220" t="s">
        <v>100</v>
      </c>
      <c r="C174" s="220" t="s">
        <v>100</v>
      </c>
      <c r="D174" s="220" t="s">
        <v>95</v>
      </c>
      <c r="E174" s="211">
        <v>12000</v>
      </c>
      <c r="F174" s="211"/>
      <c r="G174" s="211">
        <f t="shared" si="7"/>
        <v>48000</v>
      </c>
      <c r="H174" s="493" t="s">
        <v>72</v>
      </c>
      <c r="I174" s="486" t="s">
        <v>18</v>
      </c>
      <c r="J174" s="311" t="s">
        <v>446</v>
      </c>
      <c r="K174" s="238" t="s">
        <v>74</v>
      </c>
      <c r="L174" s="486" t="s">
        <v>46</v>
      </c>
      <c r="M174" s="220"/>
      <c r="N174" s="222"/>
    </row>
    <row r="175" spans="1:15" x14ac:dyDescent="0.25">
      <c r="A175" s="490">
        <v>44164</v>
      </c>
      <c r="B175" s="220" t="s">
        <v>313</v>
      </c>
      <c r="C175" s="220" t="s">
        <v>68</v>
      </c>
      <c r="D175" s="220" t="s">
        <v>95</v>
      </c>
      <c r="E175" s="211">
        <v>50000</v>
      </c>
      <c r="F175" s="211"/>
      <c r="G175" s="211">
        <f t="shared" si="7"/>
        <v>-2000</v>
      </c>
      <c r="H175" s="493" t="s">
        <v>72</v>
      </c>
      <c r="I175" s="486" t="s">
        <v>18</v>
      </c>
      <c r="J175" s="220" t="s">
        <v>512</v>
      </c>
      <c r="K175" s="238" t="s">
        <v>74</v>
      </c>
      <c r="L175" s="486" t="s">
        <v>46</v>
      </c>
      <c r="M175" s="220"/>
      <c r="N175" s="222" t="s">
        <v>506</v>
      </c>
    </row>
    <row r="176" spans="1:15" x14ac:dyDescent="0.25">
      <c r="A176" s="490">
        <v>44164</v>
      </c>
      <c r="B176" s="220" t="s">
        <v>69</v>
      </c>
      <c r="C176" s="220" t="s">
        <v>68</v>
      </c>
      <c r="D176" s="220" t="s">
        <v>95</v>
      </c>
      <c r="E176" s="211">
        <v>3000</v>
      </c>
      <c r="F176" s="211"/>
      <c r="G176" s="211">
        <f t="shared" si="7"/>
        <v>-5000</v>
      </c>
      <c r="H176" s="493" t="s">
        <v>72</v>
      </c>
      <c r="I176" s="486" t="s">
        <v>18</v>
      </c>
      <c r="J176" s="259" t="s">
        <v>446</v>
      </c>
      <c r="K176" s="238" t="s">
        <v>74</v>
      </c>
      <c r="L176" s="486" t="s">
        <v>46</v>
      </c>
      <c r="M176" s="220"/>
      <c r="N176" s="222" t="s">
        <v>507</v>
      </c>
    </row>
    <row r="177" spans="1:15" x14ac:dyDescent="0.25">
      <c r="A177" s="287">
        <v>44165</v>
      </c>
      <c r="B177" s="288" t="s">
        <v>232</v>
      </c>
      <c r="C177" s="288" t="s">
        <v>51</v>
      </c>
      <c r="D177" s="288" t="s">
        <v>95</v>
      </c>
      <c r="E177" s="473"/>
      <c r="F177" s="293">
        <v>49000</v>
      </c>
      <c r="G177" s="293">
        <f t="shared" si="7"/>
        <v>44000</v>
      </c>
      <c r="H177" s="290" t="s">
        <v>72</v>
      </c>
      <c r="I177" s="290" t="s">
        <v>18</v>
      </c>
      <c r="J177" s="297" t="s">
        <v>527</v>
      </c>
      <c r="K177" s="290" t="s">
        <v>74</v>
      </c>
      <c r="L177" s="290" t="s">
        <v>46</v>
      </c>
      <c r="M177" s="290"/>
      <c r="N177" s="288"/>
    </row>
    <row r="178" spans="1:15" x14ac:dyDescent="0.25">
      <c r="A178" s="490">
        <v>44165</v>
      </c>
      <c r="B178" s="220" t="s">
        <v>69</v>
      </c>
      <c r="C178" s="220" t="s">
        <v>68</v>
      </c>
      <c r="D178" s="220" t="s">
        <v>95</v>
      </c>
      <c r="E178" s="211">
        <v>9000</v>
      </c>
      <c r="F178" s="211"/>
      <c r="G178" s="211">
        <f t="shared" si="7"/>
        <v>35000</v>
      </c>
      <c r="H178" s="220" t="s">
        <v>72</v>
      </c>
      <c r="I178" s="220" t="s">
        <v>18</v>
      </c>
      <c r="J178" s="259" t="s">
        <v>527</v>
      </c>
      <c r="K178" s="220" t="s">
        <v>74</v>
      </c>
      <c r="L178" s="220" t="s">
        <v>46</v>
      </c>
      <c r="M178" s="220"/>
      <c r="N178" s="222" t="s">
        <v>390</v>
      </c>
    </row>
    <row r="179" spans="1:15" x14ac:dyDescent="0.25">
      <c r="A179" s="490">
        <v>44165</v>
      </c>
      <c r="B179" s="220" t="s">
        <v>69</v>
      </c>
      <c r="C179" s="220" t="s">
        <v>68</v>
      </c>
      <c r="D179" s="220" t="s">
        <v>95</v>
      </c>
      <c r="E179" s="211">
        <v>10000</v>
      </c>
      <c r="F179" s="211"/>
      <c r="G179" s="211">
        <f t="shared" si="7"/>
        <v>25000</v>
      </c>
      <c r="H179" s="220" t="s">
        <v>72</v>
      </c>
      <c r="I179" s="220" t="s">
        <v>18</v>
      </c>
      <c r="J179" s="259" t="s">
        <v>527</v>
      </c>
      <c r="K179" s="220" t="s">
        <v>74</v>
      </c>
      <c r="L179" s="220" t="s">
        <v>46</v>
      </c>
      <c r="M179" s="220"/>
      <c r="N179" s="222" t="s">
        <v>528</v>
      </c>
    </row>
    <row r="180" spans="1:15" x14ac:dyDescent="0.25">
      <c r="A180" s="490">
        <v>44165</v>
      </c>
      <c r="B180" s="220" t="s">
        <v>69</v>
      </c>
      <c r="C180" s="220" t="s">
        <v>68</v>
      </c>
      <c r="D180" s="220" t="s">
        <v>95</v>
      </c>
      <c r="E180" s="211">
        <v>9000</v>
      </c>
      <c r="F180" s="211"/>
      <c r="G180" s="211">
        <f t="shared" si="7"/>
        <v>16000</v>
      </c>
      <c r="H180" s="220" t="s">
        <v>72</v>
      </c>
      <c r="I180" s="220" t="s">
        <v>18</v>
      </c>
      <c r="J180" s="259" t="s">
        <v>527</v>
      </c>
      <c r="K180" s="220" t="s">
        <v>74</v>
      </c>
      <c r="L180" s="220" t="s">
        <v>46</v>
      </c>
      <c r="M180" s="220"/>
      <c r="N180" s="222" t="s">
        <v>529</v>
      </c>
    </row>
    <row r="181" spans="1:15" x14ac:dyDescent="0.25">
      <c r="A181" s="490">
        <v>44165</v>
      </c>
      <c r="B181" s="220" t="s">
        <v>69</v>
      </c>
      <c r="C181" s="220" t="s">
        <v>68</v>
      </c>
      <c r="D181" s="220" t="s">
        <v>95</v>
      </c>
      <c r="E181" s="211">
        <v>9000</v>
      </c>
      <c r="F181" s="211"/>
      <c r="G181" s="211">
        <f t="shared" si="7"/>
        <v>7000</v>
      </c>
      <c r="H181" s="220" t="s">
        <v>72</v>
      </c>
      <c r="I181" s="220" t="s">
        <v>18</v>
      </c>
      <c r="J181" s="259" t="s">
        <v>527</v>
      </c>
      <c r="K181" s="220" t="s">
        <v>74</v>
      </c>
      <c r="L181" s="220" t="s">
        <v>46</v>
      </c>
      <c r="M181" s="220"/>
      <c r="N181" s="222" t="s">
        <v>530</v>
      </c>
    </row>
    <row r="182" spans="1:15" x14ac:dyDescent="0.25">
      <c r="A182" s="490">
        <v>44165</v>
      </c>
      <c r="B182" s="222" t="s">
        <v>100</v>
      </c>
      <c r="C182" s="222" t="s">
        <v>100</v>
      </c>
      <c r="D182" s="222" t="s">
        <v>95</v>
      </c>
      <c r="E182" s="499">
        <v>4000</v>
      </c>
      <c r="F182" s="211"/>
      <c r="G182" s="211">
        <f t="shared" si="7"/>
        <v>3000</v>
      </c>
      <c r="H182" s="220" t="s">
        <v>72</v>
      </c>
      <c r="I182" s="220" t="s">
        <v>18</v>
      </c>
      <c r="J182" s="259" t="s">
        <v>527</v>
      </c>
      <c r="K182" s="220" t="s">
        <v>74</v>
      </c>
      <c r="L182" s="220" t="s">
        <v>46</v>
      </c>
      <c r="M182" s="220"/>
      <c r="N182" s="222"/>
    </row>
    <row r="183" spans="1:15" x14ac:dyDescent="0.25">
      <c r="A183" s="490">
        <v>44165</v>
      </c>
      <c r="B183" s="222" t="s">
        <v>100</v>
      </c>
      <c r="C183" s="222" t="s">
        <v>100</v>
      </c>
      <c r="D183" s="222" t="s">
        <v>95</v>
      </c>
      <c r="E183" s="211">
        <v>3000</v>
      </c>
      <c r="F183" s="211"/>
      <c r="G183" s="211">
        <f t="shared" si="7"/>
        <v>0</v>
      </c>
      <c r="H183" s="220" t="s">
        <v>72</v>
      </c>
      <c r="I183" s="220" t="s">
        <v>18</v>
      </c>
      <c r="J183" s="259" t="s">
        <v>527</v>
      </c>
      <c r="K183" s="220" t="s">
        <v>74</v>
      </c>
      <c r="L183" s="220" t="s">
        <v>46</v>
      </c>
      <c r="M183" s="220"/>
      <c r="N183" s="222"/>
    </row>
    <row r="184" spans="1:15" ht="15.75" thickBot="1" x14ac:dyDescent="0.3">
      <c r="A184" s="490">
        <v>44165</v>
      </c>
      <c r="B184" s="222" t="s">
        <v>100</v>
      </c>
      <c r="C184" s="222" t="s">
        <v>100</v>
      </c>
      <c r="D184" s="222" t="s">
        <v>95</v>
      </c>
      <c r="E184" s="234">
        <v>3000</v>
      </c>
      <c r="F184" s="234"/>
      <c r="G184" s="234">
        <f t="shared" si="7"/>
        <v>-3000</v>
      </c>
      <c r="H184" s="220" t="s">
        <v>72</v>
      </c>
      <c r="I184" s="220" t="s">
        <v>18</v>
      </c>
      <c r="J184" s="259" t="s">
        <v>527</v>
      </c>
      <c r="K184" s="220" t="s">
        <v>74</v>
      </c>
      <c r="L184" s="220" t="s">
        <v>46</v>
      </c>
      <c r="M184" s="220"/>
      <c r="N184" s="222"/>
    </row>
    <row r="185" spans="1:15" ht="15.75" thickBot="1" x14ac:dyDescent="0.3">
      <c r="A185" s="227"/>
      <c r="B185" s="220"/>
      <c r="C185" s="220"/>
      <c r="D185" s="239"/>
      <c r="E185" s="517">
        <f>SUM(E4:E184)</f>
        <v>1487500</v>
      </c>
      <c r="F185" s="517">
        <f>SUM(F4:F184)+G4</f>
        <v>1484500</v>
      </c>
      <c r="G185" s="901">
        <f>F185-E185</f>
        <v>-3000</v>
      </c>
      <c r="H185" s="241"/>
      <c r="I185" s="220"/>
      <c r="J185" s="259"/>
      <c r="K185" s="220"/>
      <c r="L185" s="220"/>
      <c r="M185" s="220"/>
      <c r="N185" s="222"/>
    </row>
    <row r="186" spans="1:15" x14ac:dyDescent="0.25">
      <c r="A186" s="227"/>
      <c r="B186" s="220"/>
      <c r="C186" s="220"/>
      <c r="D186" s="220"/>
      <c r="E186" s="240"/>
      <c r="F186" s="240"/>
      <c r="G186" s="240"/>
      <c r="H186" s="220"/>
      <c r="I186" s="220"/>
      <c r="J186" s="259"/>
      <c r="K186" s="220"/>
      <c r="L186" s="220"/>
      <c r="M186" s="220"/>
      <c r="N186" s="222"/>
      <c r="O186" s="107"/>
    </row>
    <row r="187" spans="1:15" x14ac:dyDescent="0.25">
      <c r="A187" s="227"/>
      <c r="B187" s="220"/>
      <c r="C187" s="220"/>
      <c r="D187" s="220"/>
      <c r="E187" s="211"/>
      <c r="F187" s="211"/>
      <c r="G187" s="211"/>
      <c r="H187" s="220"/>
      <c r="I187" s="220"/>
      <c r="J187" s="259"/>
      <c r="K187" s="220"/>
      <c r="L187" s="220"/>
      <c r="M187" s="220"/>
      <c r="N187" s="222"/>
      <c r="O187" s="107"/>
    </row>
    <row r="188" spans="1:15" x14ac:dyDescent="0.25">
      <c r="A188" s="227"/>
      <c r="B188" s="220"/>
      <c r="C188" s="220"/>
      <c r="D188" s="220"/>
      <c r="E188" s="211"/>
      <c r="F188" s="211"/>
      <c r="G188" s="211"/>
      <c r="H188" s="220"/>
      <c r="I188" s="220"/>
      <c r="J188" s="259"/>
      <c r="K188" s="220"/>
      <c r="L188" s="220"/>
      <c r="M188" s="220"/>
      <c r="N188" s="222"/>
      <c r="O188" s="107"/>
    </row>
    <row r="189" spans="1:15" x14ac:dyDescent="0.25">
      <c r="A189" s="227"/>
      <c r="B189" s="220"/>
      <c r="C189" s="220"/>
      <c r="D189" s="220"/>
      <c r="E189" s="211"/>
      <c r="F189" s="211"/>
      <c r="G189" s="211"/>
      <c r="H189" s="220"/>
      <c r="I189" s="220"/>
      <c r="J189" s="259"/>
      <c r="K189" s="220"/>
      <c r="L189" s="220"/>
      <c r="M189" s="220"/>
      <c r="N189" s="222"/>
      <c r="O189" s="107"/>
    </row>
    <row r="190" spans="1:15" x14ac:dyDescent="0.25">
      <c r="A190" s="227"/>
      <c r="B190" s="220"/>
      <c r="C190" s="220"/>
      <c r="D190" s="220"/>
      <c r="E190" s="211"/>
      <c r="F190" s="211"/>
      <c r="G190" s="211"/>
      <c r="H190" s="220"/>
      <c r="I190" s="220"/>
      <c r="J190" s="259"/>
      <c r="K190" s="220"/>
      <c r="L190" s="220"/>
      <c r="M190" s="220"/>
      <c r="N190" s="222"/>
      <c r="O190" s="107"/>
    </row>
    <row r="191" spans="1:15" x14ac:dyDescent="0.25">
      <c r="A191" s="227"/>
      <c r="B191" s="220"/>
      <c r="C191" s="220"/>
      <c r="D191" s="220"/>
      <c r="E191" s="211"/>
      <c r="F191" s="211"/>
      <c r="G191" s="211"/>
      <c r="H191" s="220"/>
      <c r="I191" s="220"/>
      <c r="J191" s="259"/>
      <c r="K191" s="220"/>
      <c r="L191" s="220"/>
      <c r="M191" s="220"/>
      <c r="N191" s="222"/>
      <c r="O191" s="107"/>
    </row>
    <row r="192" spans="1:15" x14ac:dyDescent="0.25">
      <c r="A192" s="227"/>
      <c r="B192" s="220"/>
      <c r="C192" s="220"/>
      <c r="D192" s="220"/>
      <c r="E192" s="211"/>
      <c r="F192" s="211"/>
      <c r="G192" s="211"/>
      <c r="H192" s="220"/>
      <c r="I192" s="220"/>
      <c r="J192" s="259"/>
      <c r="K192" s="220"/>
      <c r="L192" s="220"/>
      <c r="M192" s="220"/>
      <c r="N192" s="222"/>
      <c r="O192" s="107"/>
    </row>
    <row r="193" spans="1:15" x14ac:dyDescent="0.25">
      <c r="A193" s="803"/>
      <c r="B193" s="218"/>
      <c r="C193" s="218"/>
      <c r="D193" s="218"/>
      <c r="E193" s="865"/>
      <c r="F193" s="866"/>
      <c r="G193" s="211"/>
      <c r="H193" s="219"/>
      <c r="I193" s="219"/>
      <c r="J193" s="854"/>
      <c r="K193" s="219"/>
      <c r="L193" s="219"/>
      <c r="M193" s="219"/>
      <c r="N193" s="218"/>
      <c r="O193" s="107"/>
    </row>
    <row r="194" spans="1:15" x14ac:dyDescent="0.25">
      <c r="A194" s="227"/>
      <c r="B194" s="220"/>
      <c r="C194" s="220"/>
      <c r="D194" s="239"/>
      <c r="E194" s="211"/>
      <c r="F194" s="211"/>
      <c r="G194" s="211"/>
      <c r="H194" s="241"/>
      <c r="I194" s="220"/>
      <c r="J194" s="259"/>
      <c r="K194" s="220"/>
      <c r="L194" s="220"/>
      <c r="M194" s="220"/>
      <c r="N194" s="222"/>
      <c r="O194" s="107"/>
    </row>
    <row r="195" spans="1:15" x14ac:dyDescent="0.25">
      <c r="A195" s="227"/>
      <c r="B195" s="220"/>
      <c r="C195" s="220"/>
      <c r="D195" s="239"/>
      <c r="E195" s="240"/>
      <c r="F195" s="240"/>
      <c r="G195" s="211"/>
      <c r="H195" s="220"/>
      <c r="I195" s="220"/>
      <c r="J195" s="259"/>
      <c r="K195" s="220"/>
      <c r="L195" s="220"/>
      <c r="M195" s="220"/>
      <c r="N195" s="222"/>
      <c r="O195" s="107"/>
    </row>
    <row r="196" spans="1:15" x14ac:dyDescent="0.25">
      <c r="A196" s="227"/>
      <c r="B196" s="220"/>
      <c r="C196" s="220"/>
      <c r="D196" s="239"/>
      <c r="E196" s="211"/>
      <c r="F196" s="211"/>
      <c r="G196" s="211"/>
      <c r="H196" s="220"/>
      <c r="I196" s="220"/>
      <c r="J196" s="259"/>
      <c r="K196" s="220"/>
      <c r="L196" s="220"/>
      <c r="M196" s="220"/>
      <c r="N196" s="222"/>
      <c r="O196" s="107"/>
    </row>
    <row r="197" spans="1:15" x14ac:dyDescent="0.25">
      <c r="A197" s="227"/>
      <c r="B197" s="220"/>
      <c r="C197" s="220"/>
      <c r="D197" s="239"/>
      <c r="E197" s="211"/>
      <c r="F197" s="211"/>
      <c r="G197" s="211"/>
      <c r="H197" s="220"/>
      <c r="I197" s="220"/>
      <c r="J197" s="259"/>
      <c r="K197" s="220"/>
      <c r="L197" s="220"/>
      <c r="M197" s="220"/>
      <c r="N197" s="222"/>
      <c r="O197" s="107"/>
    </row>
    <row r="198" spans="1:15" x14ac:dyDescent="0.25">
      <c r="A198" s="227"/>
      <c r="B198" s="220"/>
      <c r="C198" s="220"/>
      <c r="D198" s="239"/>
      <c r="E198" s="211"/>
      <c r="F198" s="211"/>
      <c r="G198" s="211"/>
      <c r="H198" s="220"/>
      <c r="I198" s="220"/>
      <c r="J198" s="259"/>
      <c r="K198" s="220"/>
      <c r="L198" s="220"/>
      <c r="M198" s="220"/>
      <c r="N198" s="222"/>
      <c r="O198" s="107"/>
    </row>
    <row r="199" spans="1:15" x14ac:dyDescent="0.25">
      <c r="A199" s="227"/>
      <c r="B199" s="220"/>
      <c r="C199" s="220"/>
      <c r="D199" s="220"/>
      <c r="E199" s="211"/>
      <c r="F199" s="211"/>
      <c r="G199" s="211"/>
      <c r="H199" s="220"/>
      <c r="I199" s="220"/>
      <c r="J199" s="259"/>
      <c r="K199" s="220"/>
      <c r="L199" s="220"/>
      <c r="M199" s="220"/>
      <c r="N199" s="222"/>
      <c r="O199" s="107"/>
    </row>
    <row r="200" spans="1:15" x14ac:dyDescent="0.25">
      <c r="A200" s="227"/>
      <c r="B200" s="220"/>
      <c r="C200" s="220"/>
      <c r="D200" s="219"/>
      <c r="E200" s="205"/>
      <c r="F200" s="205"/>
      <c r="G200" s="211"/>
      <c r="H200" s="220"/>
      <c r="I200" s="220"/>
      <c r="J200" s="259"/>
      <c r="K200" s="220"/>
      <c r="L200" s="220"/>
      <c r="M200" s="220"/>
      <c r="N200" s="222"/>
      <c r="O200" s="107"/>
    </row>
    <row r="201" spans="1:15" ht="15.75" thickBot="1" x14ac:dyDescent="0.3">
      <c r="A201" s="227"/>
      <c r="B201" s="220"/>
      <c r="C201" s="220"/>
      <c r="D201" s="219"/>
      <c r="E201" s="346"/>
      <c r="F201" s="346"/>
      <c r="G201" s="211"/>
      <c r="H201" s="220"/>
      <c r="I201" s="220"/>
      <c r="J201" s="259"/>
      <c r="K201" s="220"/>
      <c r="L201" s="220"/>
      <c r="M201" s="220"/>
      <c r="N201" s="222"/>
      <c r="O201" s="107"/>
    </row>
    <row r="202" spans="1:15" ht="15.75" thickBot="1" x14ac:dyDescent="0.3">
      <c r="A202" s="227"/>
      <c r="B202" s="220"/>
      <c r="C202" s="220"/>
      <c r="D202" s="603"/>
      <c r="E202" s="517"/>
      <c r="F202" s="518"/>
      <c r="G202" s="211"/>
      <c r="H202" s="241"/>
      <c r="I202" s="220"/>
      <c r="J202" s="345"/>
      <c r="K202" s="220"/>
      <c r="L202" s="220"/>
      <c r="M202" s="220"/>
      <c r="N202" s="222"/>
      <c r="O202" s="107"/>
    </row>
    <row r="203" spans="1:15" x14ac:dyDescent="0.25">
      <c r="A203" s="227"/>
      <c r="B203" s="220"/>
      <c r="C203" s="220"/>
      <c r="D203" s="220"/>
      <c r="E203" s="240"/>
      <c r="F203" s="240"/>
      <c r="G203" s="211"/>
      <c r="H203" s="220"/>
      <c r="I203" s="220"/>
      <c r="J203" s="345"/>
      <c r="K203" s="220"/>
      <c r="L203" s="220"/>
      <c r="M203" s="220"/>
      <c r="N203" s="222"/>
      <c r="O203" s="107"/>
    </row>
    <row r="204" spans="1:15" x14ac:dyDescent="0.25">
      <c r="A204" s="227"/>
      <c r="B204" s="220"/>
      <c r="C204" s="220"/>
      <c r="D204" s="220"/>
      <c r="E204" s="211"/>
      <c r="F204" s="211"/>
      <c r="G204" s="211"/>
      <c r="H204" s="220"/>
      <c r="I204" s="220"/>
      <c r="J204" s="345"/>
      <c r="K204" s="220"/>
      <c r="L204" s="220"/>
      <c r="M204" s="220"/>
      <c r="N204" s="222"/>
      <c r="O204" s="107"/>
    </row>
    <row r="205" spans="1:15" x14ac:dyDescent="0.25">
      <c r="A205" s="227"/>
      <c r="B205" s="220"/>
      <c r="C205" s="220"/>
      <c r="D205" s="220"/>
      <c r="E205" s="211"/>
      <c r="F205" s="211"/>
      <c r="G205" s="211"/>
      <c r="H205" s="220"/>
      <c r="I205" s="220"/>
      <c r="J205" s="345"/>
      <c r="K205" s="220"/>
      <c r="L205" s="220"/>
      <c r="M205" s="220"/>
      <c r="N205" s="222"/>
      <c r="O205" s="107"/>
    </row>
    <row r="206" spans="1:15" x14ac:dyDescent="0.25">
      <c r="A206" s="227"/>
      <c r="B206" s="220"/>
      <c r="C206" s="220"/>
      <c r="D206" s="220"/>
      <c r="E206" s="211"/>
      <c r="F206" s="211"/>
      <c r="G206" s="211"/>
      <c r="H206" s="220"/>
      <c r="I206" s="220"/>
      <c r="J206" s="345"/>
      <c r="K206" s="220"/>
      <c r="L206" s="220"/>
      <c r="M206" s="220"/>
      <c r="N206" s="222"/>
      <c r="O206" s="107"/>
    </row>
    <row r="207" spans="1:15" x14ac:dyDescent="0.25">
      <c r="A207" s="227"/>
      <c r="B207" s="220"/>
      <c r="C207" s="220"/>
      <c r="D207" s="220"/>
      <c r="E207" s="211"/>
      <c r="F207" s="211"/>
      <c r="G207" s="211"/>
      <c r="H207" s="220"/>
      <c r="I207" s="220"/>
      <c r="J207" s="345"/>
      <c r="K207" s="220"/>
      <c r="L207" s="220"/>
      <c r="M207" s="220"/>
      <c r="N207" s="222"/>
      <c r="O207" s="107"/>
    </row>
    <row r="208" spans="1:15" x14ac:dyDescent="0.25">
      <c r="A208" s="221"/>
      <c r="B208" s="222"/>
      <c r="C208" s="222"/>
      <c r="D208" s="222"/>
      <c r="E208" s="211"/>
      <c r="F208" s="211"/>
      <c r="G208" s="211"/>
      <c r="H208" s="220"/>
      <c r="I208" s="220"/>
      <c r="J208" s="345"/>
      <c r="K208" s="220"/>
      <c r="L208" s="220"/>
      <c r="M208" s="220"/>
      <c r="N208" s="222"/>
      <c r="O208" s="107"/>
    </row>
    <row r="209" spans="1:15" x14ac:dyDescent="0.25">
      <c r="A209" s="227"/>
      <c r="B209" s="220"/>
      <c r="C209" s="220"/>
      <c r="D209" s="220"/>
      <c r="E209" s="211"/>
      <c r="F209" s="211"/>
      <c r="G209" s="211"/>
      <c r="H209" s="220"/>
      <c r="I209" s="220"/>
      <c r="J209" s="345"/>
      <c r="K209" s="220"/>
      <c r="L209" s="220"/>
      <c r="M209" s="220"/>
      <c r="N209" s="222"/>
      <c r="O209" s="107"/>
    </row>
    <row r="210" spans="1:15" x14ac:dyDescent="0.25">
      <c r="A210" s="220"/>
      <c r="B210" s="220"/>
      <c r="C210" s="220"/>
      <c r="D210" s="220"/>
      <c r="E210" s="211"/>
      <c r="F210" s="211"/>
      <c r="G210" s="211"/>
      <c r="H210" s="220"/>
      <c r="I210" s="220"/>
      <c r="J210" s="220"/>
      <c r="K210" s="220"/>
      <c r="L210" s="220"/>
      <c r="M210" s="220"/>
      <c r="N210" s="222"/>
      <c r="O210" s="107"/>
    </row>
    <row r="211" spans="1:15" x14ac:dyDescent="0.25">
      <c r="A211" s="220"/>
      <c r="B211" s="220"/>
      <c r="C211" s="220"/>
      <c r="D211" s="220"/>
      <c r="E211" s="220"/>
      <c r="F211" s="220"/>
      <c r="G211" s="211"/>
      <c r="H211" s="220"/>
      <c r="I211" s="220"/>
      <c r="J211" s="220"/>
      <c r="K211" s="220"/>
      <c r="L211" s="220"/>
      <c r="M211" s="220"/>
      <c r="N211" s="222"/>
      <c r="O211" s="107"/>
    </row>
    <row r="212" spans="1:15" x14ac:dyDescent="0.25">
      <c r="A212" s="220"/>
      <c r="B212" s="220"/>
      <c r="C212" s="220"/>
      <c r="D212" s="220"/>
      <c r="E212" s="220"/>
      <c r="F212" s="220"/>
      <c r="G212" s="211"/>
      <c r="H212" s="220"/>
      <c r="I212" s="220"/>
      <c r="J212" s="220"/>
      <c r="K212" s="220"/>
      <c r="L212" s="220"/>
      <c r="M212" s="220"/>
      <c r="N212" s="222"/>
      <c r="O212" s="107"/>
    </row>
    <row r="213" spans="1:15" x14ac:dyDescent="0.25">
      <c r="A213" s="220"/>
      <c r="B213" s="220"/>
      <c r="C213" s="220"/>
      <c r="D213" s="220"/>
      <c r="E213" s="220"/>
      <c r="F213" s="220"/>
      <c r="G213" s="211"/>
      <c r="H213" s="220"/>
      <c r="I213" s="220"/>
      <c r="J213" s="220"/>
      <c r="K213" s="220"/>
      <c r="L213" s="220"/>
      <c r="M213" s="220"/>
      <c r="N213" s="222"/>
      <c r="O213" s="107"/>
    </row>
    <row r="214" spans="1:15" x14ac:dyDescent="0.25">
      <c r="A214" s="220"/>
      <c r="B214" s="220"/>
      <c r="C214" s="220"/>
      <c r="D214" s="220"/>
      <c r="E214" s="220"/>
      <c r="F214" s="220"/>
      <c r="G214" s="211"/>
      <c r="H214" s="220"/>
      <c r="I214" s="220"/>
      <c r="J214" s="220"/>
      <c r="K214" s="220"/>
      <c r="L214" s="220"/>
      <c r="M214" s="220"/>
      <c r="N214" s="222"/>
      <c r="O214" s="107"/>
    </row>
    <row r="215" spans="1:15" x14ac:dyDescent="0.25">
      <c r="A215" s="220"/>
      <c r="B215" s="220"/>
      <c r="C215" s="220"/>
      <c r="D215" s="220"/>
      <c r="E215" s="220"/>
      <c r="F215" s="220"/>
      <c r="G215" s="211"/>
      <c r="H215" s="220"/>
      <c r="I215" s="220"/>
      <c r="J215" s="220"/>
      <c r="K215" s="220"/>
      <c r="L215" s="220"/>
      <c r="M215" s="220"/>
      <c r="N215" s="222"/>
      <c r="O215" s="107"/>
    </row>
    <row r="216" spans="1:15" x14ac:dyDescent="0.25">
      <c r="A216" s="220"/>
      <c r="B216" s="220"/>
      <c r="C216" s="220"/>
      <c r="D216" s="220"/>
      <c r="E216" s="220"/>
      <c r="F216" s="220"/>
      <c r="G216" s="211"/>
      <c r="H216" s="220"/>
      <c r="I216" s="220"/>
      <c r="J216" s="220"/>
      <c r="K216" s="220"/>
      <c r="L216" s="220"/>
      <c r="M216" s="220"/>
      <c r="N216" s="222"/>
      <c r="O216" s="107"/>
    </row>
    <row r="217" spans="1:15" x14ac:dyDescent="0.25">
      <c r="A217" s="220"/>
      <c r="B217" s="220"/>
      <c r="C217" s="220"/>
      <c r="D217" s="220"/>
      <c r="E217" s="220"/>
      <c r="F217" s="220"/>
      <c r="G217" s="211"/>
      <c r="H217" s="220"/>
      <c r="I217" s="220"/>
      <c r="J217" s="220"/>
      <c r="K217" s="220"/>
      <c r="L217" s="220"/>
      <c r="M217" s="220"/>
      <c r="N217" s="222"/>
      <c r="O217" s="107"/>
    </row>
    <row r="218" spans="1:15" x14ac:dyDescent="0.25">
      <c r="A218" s="220"/>
      <c r="B218" s="220"/>
      <c r="C218" s="220"/>
      <c r="D218" s="220"/>
      <c r="E218" s="220"/>
      <c r="F218" s="220"/>
      <c r="G218" s="211"/>
      <c r="H218" s="220"/>
      <c r="I218" s="220"/>
      <c r="J218" s="220"/>
      <c r="K218" s="220"/>
      <c r="L218" s="220"/>
      <c r="M218" s="220"/>
      <c r="N218" s="222"/>
      <c r="O218" s="107"/>
    </row>
    <row r="219" spans="1:15" x14ac:dyDescent="0.25">
      <c r="A219" s="220"/>
      <c r="B219" s="220"/>
      <c r="C219" s="220"/>
      <c r="D219" s="220"/>
      <c r="E219" s="220"/>
      <c r="F219" s="220"/>
      <c r="G219" s="211"/>
      <c r="H219" s="220"/>
      <c r="I219" s="220"/>
      <c r="J219" s="220"/>
      <c r="K219" s="220"/>
      <c r="L219" s="220"/>
      <c r="M219" s="220"/>
      <c r="N219" s="222"/>
      <c r="O219" s="107"/>
    </row>
    <row r="220" spans="1:15" x14ac:dyDescent="0.25">
      <c r="A220" s="220"/>
      <c r="B220" s="220"/>
      <c r="C220" s="220"/>
      <c r="D220" s="220"/>
      <c r="E220" s="220"/>
      <c r="F220" s="220"/>
      <c r="G220" s="211"/>
      <c r="H220" s="220"/>
      <c r="I220" s="220"/>
      <c r="J220" s="220"/>
      <c r="K220" s="220"/>
      <c r="L220" s="220"/>
      <c r="M220" s="220"/>
      <c r="N220" s="222"/>
      <c r="O220" s="107"/>
    </row>
    <row r="221" spans="1:15" x14ac:dyDescent="0.25">
      <c r="A221" s="220"/>
      <c r="B221" s="220"/>
      <c r="C221" s="220"/>
      <c r="D221" s="220"/>
      <c r="E221" s="220"/>
      <c r="F221" s="220"/>
      <c r="G221" s="211"/>
      <c r="H221" s="220"/>
      <c r="I221" s="220"/>
      <c r="J221" s="220"/>
      <c r="K221" s="220"/>
      <c r="L221" s="220"/>
      <c r="M221" s="220"/>
      <c r="N221" s="222"/>
      <c r="O221" s="107"/>
    </row>
    <row r="222" spans="1:15" x14ac:dyDescent="0.25">
      <c r="A222" s="220"/>
      <c r="B222" s="220"/>
      <c r="C222" s="220"/>
      <c r="D222" s="220"/>
      <c r="E222" s="220"/>
      <c r="F222" s="220"/>
      <c r="G222" s="211"/>
      <c r="H222" s="220"/>
      <c r="I222" s="220"/>
      <c r="J222" s="220"/>
      <c r="K222" s="220"/>
      <c r="L222" s="220"/>
      <c r="M222" s="220"/>
      <c r="N222" s="222"/>
      <c r="O222" s="107"/>
    </row>
    <row r="223" spans="1:15" x14ac:dyDescent="0.25">
      <c r="A223" s="220"/>
      <c r="B223" s="220"/>
      <c r="C223" s="220"/>
      <c r="D223" s="220"/>
      <c r="E223" s="220"/>
      <c r="F223" s="220"/>
      <c r="G223" s="211"/>
      <c r="H223" s="220"/>
      <c r="I223" s="220"/>
      <c r="J223" s="220"/>
      <c r="K223" s="220"/>
      <c r="L223" s="220"/>
      <c r="M223" s="220"/>
      <c r="N223" s="222"/>
      <c r="O223" s="107"/>
    </row>
    <row r="224" spans="1:15" x14ac:dyDescent="0.25">
      <c r="A224" s="220"/>
      <c r="B224" s="220"/>
      <c r="C224" s="220"/>
      <c r="D224" s="220"/>
      <c r="E224" s="220"/>
      <c r="F224" s="220"/>
      <c r="G224" s="211"/>
      <c r="H224" s="220"/>
      <c r="I224" s="220"/>
      <c r="J224" s="220"/>
      <c r="K224" s="220"/>
      <c r="L224" s="220"/>
      <c r="M224" s="220"/>
      <c r="N224" s="222"/>
      <c r="O224" s="107"/>
    </row>
    <row r="225" spans="1:15" x14ac:dyDescent="0.25">
      <c r="A225" s="220"/>
      <c r="B225" s="220"/>
      <c r="C225" s="220"/>
      <c r="D225" s="220"/>
      <c r="E225" s="220"/>
      <c r="F225" s="220"/>
      <c r="G225" s="211"/>
      <c r="H225" s="220"/>
      <c r="I225" s="220"/>
      <c r="J225" s="220"/>
      <c r="K225" s="220"/>
      <c r="L225" s="220"/>
      <c r="M225" s="220"/>
      <c r="N225" s="222"/>
      <c r="O225" s="107"/>
    </row>
    <row r="226" spans="1:15" x14ac:dyDescent="0.25">
      <c r="A226" s="203"/>
      <c r="B226" s="203"/>
      <c r="C226" s="203"/>
      <c r="D226" s="203"/>
      <c r="E226" s="203"/>
      <c r="F226" s="203"/>
      <c r="G226" s="211"/>
      <c r="H226" s="203"/>
      <c r="I226" s="203"/>
      <c r="J226" s="203"/>
      <c r="K226" s="203"/>
      <c r="L226" s="203"/>
      <c r="M226" s="203"/>
      <c r="N226" s="108"/>
      <c r="O226" s="107"/>
    </row>
    <row r="227" spans="1:15" x14ac:dyDescent="0.25">
      <c r="A227" s="203"/>
      <c r="B227" s="203"/>
      <c r="C227" s="203"/>
      <c r="D227" s="203"/>
      <c r="E227" s="203"/>
      <c r="F227" s="203"/>
      <c r="G227" s="211"/>
      <c r="H227" s="203"/>
      <c r="I227" s="203"/>
      <c r="J227" s="203"/>
      <c r="K227" s="203"/>
      <c r="L227" s="203"/>
      <c r="M227" s="203"/>
      <c r="N227" s="108"/>
      <c r="O227" s="107"/>
    </row>
    <row r="228" spans="1:15" x14ac:dyDescent="0.25">
      <c r="A228" s="107"/>
      <c r="B228" s="107"/>
      <c r="C228" s="107"/>
      <c r="D228" s="107"/>
      <c r="E228" s="107"/>
      <c r="F228" s="107"/>
      <c r="G228" s="211"/>
      <c r="H228" s="107"/>
      <c r="I228" s="107"/>
      <c r="J228" s="107"/>
      <c r="K228" s="107"/>
      <c r="L228" s="107"/>
      <c r="M228" s="107"/>
      <c r="N228" s="867"/>
      <c r="O228" s="107"/>
    </row>
    <row r="229" spans="1:15" x14ac:dyDescent="0.25">
      <c r="A229" s="107"/>
      <c r="B229" s="107"/>
      <c r="C229" s="107"/>
      <c r="D229" s="107"/>
      <c r="E229" s="107"/>
      <c r="F229" s="107"/>
      <c r="G229" s="211"/>
      <c r="H229" s="107"/>
      <c r="I229" s="107"/>
      <c r="J229" s="107"/>
      <c r="K229" s="107"/>
      <c r="L229" s="107"/>
      <c r="M229" s="107"/>
      <c r="N229" s="867"/>
      <c r="O229" s="107"/>
    </row>
    <row r="230" spans="1:15" x14ac:dyDescent="0.25">
      <c r="A230" s="107"/>
      <c r="B230" s="107"/>
      <c r="C230" s="107"/>
      <c r="D230" s="107"/>
      <c r="E230" s="107"/>
      <c r="F230" s="107"/>
      <c r="G230" s="211"/>
      <c r="H230" s="107"/>
      <c r="I230" s="107"/>
      <c r="J230" s="107"/>
      <c r="K230" s="107"/>
      <c r="L230" s="107"/>
      <c r="M230" s="107"/>
      <c r="N230" s="867"/>
      <c r="O230" s="107"/>
    </row>
    <row r="231" spans="1:15" x14ac:dyDescent="0.25">
      <c r="A231" s="107"/>
      <c r="B231" s="107"/>
      <c r="C231" s="107"/>
      <c r="D231" s="107"/>
      <c r="E231" s="107"/>
      <c r="F231" s="107"/>
      <c r="G231" s="211"/>
      <c r="H231" s="107"/>
      <c r="I231" s="107"/>
      <c r="J231" s="107"/>
      <c r="K231" s="107"/>
      <c r="L231" s="107"/>
      <c r="M231" s="107"/>
      <c r="N231" s="867"/>
      <c r="O231" s="107"/>
    </row>
    <row r="232" spans="1:15" x14ac:dyDescent="0.25">
      <c r="A232" s="107"/>
      <c r="B232" s="107"/>
      <c r="C232" s="107"/>
      <c r="D232" s="107"/>
      <c r="E232" s="107"/>
      <c r="F232" s="107"/>
      <c r="G232" s="211"/>
      <c r="H232" s="107"/>
      <c r="I232" s="107"/>
      <c r="J232" s="107"/>
      <c r="K232" s="107"/>
      <c r="L232" s="107"/>
      <c r="M232" s="107"/>
      <c r="N232" s="867"/>
      <c r="O232" s="107"/>
    </row>
    <row r="233" spans="1:15" x14ac:dyDescent="0.25">
      <c r="A233" s="107"/>
      <c r="B233" s="107"/>
      <c r="C233" s="107"/>
      <c r="D233" s="107"/>
      <c r="E233" s="107"/>
      <c r="F233" s="107"/>
      <c r="G233" s="211"/>
      <c r="H233" s="107"/>
      <c r="I233" s="107"/>
      <c r="J233" s="107"/>
      <c r="K233" s="107"/>
      <c r="L233" s="107"/>
      <c r="M233" s="107"/>
      <c r="N233" s="867"/>
      <c r="O233" s="107"/>
    </row>
    <row r="234" spans="1:15" x14ac:dyDescent="0.25">
      <c r="A234" s="107"/>
      <c r="B234" s="107"/>
      <c r="C234" s="107"/>
      <c r="D234" s="107"/>
      <c r="E234" s="107"/>
      <c r="F234" s="107"/>
      <c r="G234" s="211"/>
      <c r="H234" s="107"/>
      <c r="I234" s="107"/>
      <c r="J234" s="107"/>
      <c r="K234" s="107"/>
      <c r="L234" s="107"/>
      <c r="M234" s="107"/>
      <c r="N234" s="867"/>
      <c r="O234" s="107"/>
    </row>
    <row r="235" spans="1:15" x14ac:dyDescent="0.25">
      <c r="A235" s="107"/>
      <c r="B235" s="107"/>
      <c r="C235" s="107"/>
      <c r="D235" s="107"/>
      <c r="E235" s="107"/>
      <c r="F235" s="107"/>
      <c r="G235" s="211"/>
      <c r="H235" s="107"/>
      <c r="I235" s="107"/>
      <c r="J235" s="107"/>
      <c r="K235" s="107"/>
      <c r="L235" s="107"/>
      <c r="M235" s="107"/>
      <c r="N235" s="867"/>
      <c r="O235" s="107"/>
    </row>
    <row r="236" spans="1:15" x14ac:dyDescent="0.25">
      <c r="A236" s="107"/>
      <c r="B236" s="107"/>
      <c r="C236" s="107"/>
      <c r="D236" s="107"/>
      <c r="E236" s="107"/>
      <c r="F236" s="107"/>
      <c r="G236" s="211"/>
      <c r="H236" s="107"/>
      <c r="I236" s="107"/>
      <c r="J236" s="107"/>
      <c r="K236" s="107"/>
      <c r="L236" s="107"/>
      <c r="M236" s="107"/>
      <c r="N236" s="867"/>
      <c r="O236" s="107"/>
    </row>
    <row r="237" spans="1:15" x14ac:dyDescent="0.25">
      <c r="A237" s="107"/>
      <c r="B237" s="107"/>
      <c r="C237" s="107"/>
      <c r="D237" s="107"/>
      <c r="E237" s="107"/>
      <c r="F237" s="107"/>
      <c r="G237" s="211"/>
      <c r="H237" s="107"/>
      <c r="I237" s="107"/>
      <c r="J237" s="107"/>
      <c r="K237" s="107"/>
      <c r="L237" s="107"/>
      <c r="M237" s="107"/>
      <c r="N237" s="867"/>
      <c r="O237" s="107"/>
    </row>
    <row r="238" spans="1:15" x14ac:dyDescent="0.25">
      <c r="A238" s="107"/>
      <c r="B238" s="107"/>
      <c r="C238" s="107"/>
      <c r="D238" s="107"/>
      <c r="E238" s="107"/>
      <c r="F238" s="107"/>
      <c r="G238" s="211"/>
      <c r="H238" s="107"/>
      <c r="I238" s="107"/>
      <c r="J238" s="107"/>
      <c r="K238" s="107"/>
      <c r="L238" s="107"/>
      <c r="M238" s="107"/>
      <c r="N238" s="867"/>
      <c r="O238" s="107"/>
    </row>
    <row r="239" spans="1:15" x14ac:dyDescent="0.25">
      <c r="A239" s="107"/>
      <c r="B239" s="107"/>
      <c r="C239" s="107"/>
      <c r="D239" s="107"/>
      <c r="E239" s="107"/>
      <c r="F239" s="107"/>
      <c r="G239" s="211"/>
      <c r="H239" s="107"/>
      <c r="I239" s="107"/>
      <c r="J239" s="107"/>
      <c r="K239" s="107"/>
      <c r="L239" s="107"/>
      <c r="M239" s="107"/>
      <c r="N239" s="867"/>
      <c r="O239" s="107"/>
    </row>
    <row r="240" spans="1:15" x14ac:dyDescent="0.25">
      <c r="A240" s="107"/>
      <c r="B240" s="107"/>
      <c r="C240" s="107"/>
      <c r="D240" s="107"/>
      <c r="E240" s="107"/>
      <c r="F240" s="107"/>
      <c r="G240" s="211"/>
      <c r="H240" s="107"/>
      <c r="I240" s="107"/>
      <c r="J240" s="107"/>
      <c r="K240" s="107"/>
      <c r="L240" s="107"/>
      <c r="M240" s="107"/>
      <c r="N240" s="867"/>
      <c r="O240" s="107"/>
    </row>
    <row r="241" spans="1:15" x14ac:dyDescent="0.25">
      <c r="A241" s="107"/>
      <c r="B241" s="107"/>
      <c r="C241" s="107"/>
      <c r="D241" s="107"/>
      <c r="E241" s="107"/>
      <c r="F241" s="107"/>
      <c r="G241" s="211"/>
      <c r="H241" s="107"/>
      <c r="I241" s="107"/>
      <c r="J241" s="107"/>
      <c r="K241" s="107"/>
      <c r="L241" s="107"/>
      <c r="M241" s="107"/>
      <c r="N241" s="867"/>
      <c r="O241" s="107"/>
    </row>
    <row r="242" spans="1:15" x14ac:dyDescent="0.25">
      <c r="A242" s="107"/>
      <c r="B242" s="107"/>
      <c r="C242" s="107"/>
      <c r="D242" s="107"/>
      <c r="E242" s="107"/>
      <c r="F242" s="107"/>
      <c r="G242" s="211"/>
      <c r="H242" s="107"/>
      <c r="I242" s="107"/>
      <c r="J242" s="107"/>
      <c r="K242" s="107"/>
      <c r="L242" s="107"/>
      <c r="M242" s="107"/>
      <c r="N242" s="867"/>
      <c r="O242" s="107"/>
    </row>
    <row r="243" spans="1:15" x14ac:dyDescent="0.25">
      <c r="A243" s="107"/>
      <c r="B243" s="107"/>
      <c r="C243" s="107"/>
      <c r="D243" s="107"/>
      <c r="E243" s="107"/>
      <c r="F243" s="107"/>
      <c r="G243" s="211"/>
      <c r="H243" s="107"/>
      <c r="I243" s="107"/>
      <c r="J243" s="107"/>
      <c r="K243" s="107"/>
      <c r="L243" s="107"/>
      <c r="M243" s="107"/>
      <c r="N243" s="867"/>
      <c r="O243" s="107"/>
    </row>
    <row r="244" spans="1:15" x14ac:dyDescent="0.25">
      <c r="A244" s="107"/>
      <c r="B244" s="107"/>
      <c r="C244" s="107"/>
      <c r="D244" s="107"/>
      <c r="E244" s="107"/>
      <c r="F244" s="107"/>
      <c r="G244" s="211"/>
      <c r="H244" s="107"/>
      <c r="I244" s="107"/>
      <c r="J244" s="107"/>
      <c r="K244" s="107"/>
      <c r="L244" s="107"/>
      <c r="M244" s="107"/>
      <c r="N244" s="867"/>
      <c r="O244" s="107"/>
    </row>
    <row r="245" spans="1:15" x14ac:dyDescent="0.25">
      <c r="A245" s="107"/>
      <c r="B245" s="107"/>
      <c r="C245" s="107"/>
      <c r="D245" s="107"/>
      <c r="E245" s="107"/>
      <c r="F245" s="107"/>
      <c r="G245" s="211"/>
      <c r="H245" s="107"/>
      <c r="I245" s="107"/>
      <c r="J245" s="107"/>
      <c r="K245" s="107"/>
      <c r="L245" s="107"/>
      <c r="M245" s="107"/>
      <c r="N245" s="867"/>
      <c r="O245" s="107"/>
    </row>
    <row r="246" spans="1:15" x14ac:dyDescent="0.25">
      <c r="A246" s="107"/>
      <c r="B246" s="107"/>
      <c r="C246" s="107"/>
      <c r="D246" s="107"/>
      <c r="E246" s="107"/>
      <c r="F246" s="107"/>
      <c r="G246" s="211"/>
      <c r="H246" s="107"/>
      <c r="I246" s="107"/>
      <c r="J246" s="107"/>
      <c r="K246" s="107"/>
      <c r="L246" s="107"/>
      <c r="M246" s="107"/>
      <c r="N246" s="867"/>
      <c r="O246" s="107"/>
    </row>
    <row r="247" spans="1:15" x14ac:dyDescent="0.25">
      <c r="A247" s="107"/>
      <c r="B247" s="107"/>
      <c r="C247" s="107"/>
      <c r="D247" s="107"/>
      <c r="E247" s="107"/>
      <c r="F247" s="107"/>
      <c r="G247" s="211"/>
      <c r="H247" s="107"/>
      <c r="I247" s="107"/>
      <c r="J247" s="107"/>
      <c r="K247" s="107"/>
      <c r="L247" s="107"/>
      <c r="M247" s="107"/>
      <c r="N247" s="867"/>
      <c r="O247" s="107"/>
    </row>
    <row r="248" spans="1:15" x14ac:dyDescent="0.25">
      <c r="A248" s="107"/>
      <c r="B248" s="107"/>
      <c r="C248" s="107"/>
      <c r="D248" s="107"/>
      <c r="E248" s="107"/>
      <c r="F248" s="107"/>
      <c r="G248" s="211"/>
      <c r="H248" s="107"/>
      <c r="I248" s="107"/>
      <c r="J248" s="107"/>
      <c r="K248" s="107"/>
      <c r="L248" s="107"/>
      <c r="M248" s="107"/>
      <c r="N248" s="867"/>
      <c r="O248" s="107"/>
    </row>
    <row r="249" spans="1:15" x14ac:dyDescent="0.25">
      <c r="A249" s="107"/>
      <c r="B249" s="107"/>
      <c r="C249" s="107"/>
      <c r="D249" s="107"/>
      <c r="E249" s="107"/>
      <c r="F249" s="107"/>
      <c r="G249" s="211"/>
      <c r="H249" s="107"/>
      <c r="I249" s="107"/>
      <c r="J249" s="107"/>
      <c r="K249" s="107"/>
      <c r="L249" s="107"/>
      <c r="M249" s="107"/>
      <c r="N249" s="867"/>
      <c r="O249" s="107"/>
    </row>
    <row r="250" spans="1:15" x14ac:dyDescent="0.25">
      <c r="A250" s="107"/>
      <c r="B250" s="107"/>
      <c r="C250" s="107"/>
      <c r="D250" s="107"/>
      <c r="E250" s="107"/>
      <c r="F250" s="107"/>
      <c r="G250" s="211"/>
      <c r="H250" s="107"/>
      <c r="I250" s="107"/>
      <c r="J250" s="107"/>
      <c r="K250" s="107"/>
      <c r="L250" s="107"/>
      <c r="M250" s="107"/>
      <c r="N250" s="867"/>
      <c r="O250" s="107"/>
    </row>
    <row r="251" spans="1:15" x14ac:dyDescent="0.25">
      <c r="A251" s="107"/>
      <c r="B251" s="107"/>
      <c r="C251" s="107"/>
      <c r="D251" s="107"/>
      <c r="E251" s="107"/>
      <c r="F251" s="107"/>
      <c r="G251" s="211"/>
      <c r="H251" s="107"/>
      <c r="I251" s="107"/>
      <c r="J251" s="107"/>
      <c r="K251" s="107"/>
      <c r="L251" s="107"/>
      <c r="M251" s="107"/>
      <c r="N251" s="867"/>
      <c r="O251" s="107"/>
    </row>
    <row r="252" spans="1:15" x14ac:dyDescent="0.25">
      <c r="A252" s="107"/>
      <c r="B252" s="107"/>
      <c r="C252" s="107"/>
      <c r="D252" s="107"/>
      <c r="E252" s="107"/>
      <c r="F252" s="107"/>
      <c r="G252" s="211"/>
      <c r="H252" s="107"/>
      <c r="I252" s="107"/>
      <c r="J252" s="107"/>
      <c r="K252" s="107"/>
      <c r="L252" s="107"/>
      <c r="M252" s="107"/>
      <c r="N252" s="867"/>
      <c r="O252" s="107"/>
    </row>
    <row r="253" spans="1:15" x14ac:dyDescent="0.25">
      <c r="A253" s="107"/>
      <c r="B253" s="107"/>
      <c r="C253" s="107"/>
      <c r="D253" s="107"/>
      <c r="E253" s="107"/>
      <c r="F253" s="107"/>
      <c r="G253" s="211"/>
      <c r="H253" s="107"/>
      <c r="I253" s="107"/>
      <c r="J253" s="107"/>
      <c r="K253" s="107"/>
      <c r="L253" s="107"/>
      <c r="M253" s="107"/>
      <c r="N253" s="867"/>
      <c r="O253" s="107"/>
    </row>
    <row r="254" spans="1:15" x14ac:dyDescent="0.25">
      <c r="A254" s="107"/>
      <c r="B254" s="107"/>
      <c r="C254" s="107"/>
      <c r="D254" s="107"/>
      <c r="E254" s="107"/>
      <c r="F254" s="107"/>
      <c r="G254" s="211"/>
      <c r="H254" s="107"/>
      <c r="I254" s="107"/>
      <c r="J254" s="107"/>
      <c r="K254" s="107"/>
      <c r="L254" s="107"/>
      <c r="M254" s="107"/>
      <c r="N254" s="867"/>
      <c r="O254" s="107"/>
    </row>
    <row r="255" spans="1:15" x14ac:dyDescent="0.25">
      <c r="A255" s="107"/>
      <c r="B255" s="107"/>
      <c r="C255" s="107"/>
      <c r="D255" s="107"/>
      <c r="E255" s="107"/>
      <c r="F255" s="107"/>
      <c r="G255" s="211"/>
      <c r="H255" s="107"/>
      <c r="I255" s="107"/>
      <c r="J255" s="107"/>
      <c r="K255" s="107"/>
      <c r="L255" s="107"/>
      <c r="M255" s="107"/>
      <c r="N255" s="867"/>
      <c r="O255" s="107"/>
    </row>
    <row r="256" spans="1:15" x14ac:dyDescent="0.25">
      <c r="A256" s="107"/>
      <c r="B256" s="107"/>
      <c r="C256" s="107"/>
      <c r="D256" s="107"/>
      <c r="E256" s="107"/>
      <c r="F256" s="107"/>
      <c r="G256" s="211"/>
      <c r="H256" s="107"/>
      <c r="I256" s="107"/>
      <c r="J256" s="107"/>
      <c r="K256" s="107"/>
      <c r="L256" s="107"/>
      <c r="M256" s="107"/>
      <c r="N256" s="867"/>
      <c r="O256" s="107"/>
    </row>
    <row r="257" spans="7:12" x14ac:dyDescent="0.25">
      <c r="G257" s="211"/>
      <c r="I257" s="124"/>
      <c r="J257" s="124"/>
      <c r="K257" s="124"/>
      <c r="L257" s="124"/>
    </row>
    <row r="258" spans="7:12" x14ac:dyDescent="0.25">
      <c r="G258" s="211"/>
      <c r="I258" s="124"/>
      <c r="J258" s="124"/>
      <c r="K258" s="124"/>
      <c r="L258" s="124"/>
    </row>
    <row r="259" spans="7:12" x14ac:dyDescent="0.25">
      <c r="G259" s="211"/>
      <c r="I259" s="124"/>
      <c r="J259" s="124"/>
      <c r="K259" s="124"/>
      <c r="L259" s="124"/>
    </row>
    <row r="260" spans="7:12" x14ac:dyDescent="0.25">
      <c r="G260" s="211"/>
      <c r="I260" s="124"/>
      <c r="J260" s="124"/>
      <c r="K260" s="124"/>
      <c r="L260" s="124"/>
    </row>
    <row r="261" spans="7:12" x14ac:dyDescent="0.25">
      <c r="G261" s="211"/>
      <c r="I261" s="124"/>
      <c r="J261" s="124"/>
      <c r="K261" s="124"/>
      <c r="L261" s="124"/>
    </row>
    <row r="262" spans="7:12" x14ac:dyDescent="0.25">
      <c r="G262" s="211"/>
      <c r="I262" s="124"/>
      <c r="J262" s="124"/>
      <c r="K262" s="124"/>
      <c r="L262" s="124"/>
    </row>
    <row r="263" spans="7:12" x14ac:dyDescent="0.25">
      <c r="G263" s="211"/>
      <c r="I263" s="124"/>
      <c r="J263" s="124"/>
      <c r="K263" s="124"/>
      <c r="L263" s="124"/>
    </row>
    <row r="264" spans="7:12" x14ac:dyDescent="0.25">
      <c r="G264" s="211"/>
      <c r="I264" s="124"/>
      <c r="J264" s="124"/>
      <c r="K264" s="124"/>
      <c r="L264" s="124"/>
    </row>
    <row r="265" spans="7:12" x14ac:dyDescent="0.25">
      <c r="G265" s="211"/>
      <c r="I265" s="124"/>
      <c r="J265" s="124"/>
      <c r="K265" s="124"/>
      <c r="L265" s="124"/>
    </row>
    <row r="266" spans="7:12" x14ac:dyDescent="0.25">
      <c r="G266" s="211"/>
      <c r="I266" s="124"/>
      <c r="J266" s="124"/>
      <c r="K266" s="124"/>
      <c r="L266" s="124"/>
    </row>
    <row r="267" spans="7:12" x14ac:dyDescent="0.25">
      <c r="G267" s="211"/>
      <c r="I267" s="124"/>
      <c r="J267" s="124"/>
      <c r="K267" s="124"/>
      <c r="L267" s="124"/>
    </row>
    <row r="268" spans="7:12" x14ac:dyDescent="0.25">
      <c r="G268" s="211"/>
      <c r="I268" s="124"/>
      <c r="J268" s="124"/>
      <c r="K268" s="124"/>
      <c r="L268" s="124"/>
    </row>
    <row r="269" spans="7:12" x14ac:dyDescent="0.25">
      <c r="G269" s="211"/>
      <c r="I269" s="124"/>
      <c r="J269" s="124"/>
      <c r="K269" s="124"/>
      <c r="L269" s="124"/>
    </row>
    <row r="270" spans="7:12" x14ac:dyDescent="0.25">
      <c r="G270" s="211"/>
      <c r="I270" s="124"/>
      <c r="J270" s="124"/>
      <c r="K270" s="124"/>
      <c r="L270" s="124"/>
    </row>
    <row r="271" spans="7:12" x14ac:dyDescent="0.25">
      <c r="G271" s="211"/>
      <c r="I271" s="124"/>
      <c r="J271" s="124"/>
      <c r="K271" s="124"/>
      <c r="L271" s="124"/>
    </row>
    <row r="272" spans="7:12" x14ac:dyDescent="0.25">
      <c r="G272" s="211"/>
      <c r="I272" s="124"/>
      <c r="J272" s="124"/>
      <c r="K272" s="124"/>
      <c r="L272" s="124"/>
    </row>
    <row r="273" spans="7:12" x14ac:dyDescent="0.25">
      <c r="G273" s="211"/>
      <c r="I273" s="124"/>
      <c r="J273" s="124"/>
      <c r="K273" s="124"/>
      <c r="L273" s="124"/>
    </row>
    <row r="274" spans="7:12" x14ac:dyDescent="0.25">
      <c r="G274" s="211"/>
      <c r="I274" s="124"/>
      <c r="J274" s="124"/>
      <c r="K274" s="124"/>
      <c r="L274" s="124"/>
    </row>
    <row r="275" spans="7:12" x14ac:dyDescent="0.25">
      <c r="G275" s="226"/>
      <c r="I275" s="124"/>
      <c r="J275" s="124"/>
      <c r="K275" s="124"/>
      <c r="L275" s="124"/>
    </row>
    <row r="276" spans="7:12" x14ac:dyDescent="0.25">
      <c r="G276" s="226"/>
      <c r="I276" s="124"/>
      <c r="J276" s="124"/>
      <c r="K276" s="124"/>
      <c r="L276" s="124"/>
    </row>
    <row r="277" spans="7:12" x14ac:dyDescent="0.25">
      <c r="G277" s="226"/>
      <c r="I277" s="124"/>
      <c r="J277" s="124"/>
      <c r="K277" s="124"/>
      <c r="L277" s="124"/>
    </row>
    <row r="278" spans="7:12" x14ac:dyDescent="0.25">
      <c r="G278" s="226"/>
      <c r="I278" s="124"/>
      <c r="J278" s="124"/>
      <c r="K278" s="124"/>
      <c r="L278" s="124"/>
    </row>
    <row r="279" spans="7:12" x14ac:dyDescent="0.25">
      <c r="G279" s="226"/>
      <c r="I279" s="124"/>
      <c r="J279" s="124"/>
      <c r="K279" s="124"/>
      <c r="L279" s="124"/>
    </row>
    <row r="280" spans="7:12" x14ac:dyDescent="0.25">
      <c r="G280" s="226"/>
      <c r="I280" s="124"/>
      <c r="J280" s="124"/>
      <c r="K280" s="124"/>
      <c r="L280" s="124"/>
    </row>
    <row r="281" spans="7:12" x14ac:dyDescent="0.25">
      <c r="G281" s="226"/>
      <c r="I281" s="124"/>
      <c r="J281" s="124"/>
      <c r="K281" s="124"/>
      <c r="L281" s="124"/>
    </row>
    <row r="282" spans="7:12" x14ac:dyDescent="0.25">
      <c r="G282" s="226"/>
      <c r="I282" s="124"/>
      <c r="J282" s="124"/>
      <c r="K282" s="124"/>
      <c r="L282" s="124"/>
    </row>
    <row r="283" spans="7:12" x14ac:dyDescent="0.25">
      <c r="G283" s="226"/>
      <c r="I283" s="124"/>
      <c r="J283" s="124"/>
      <c r="K283" s="124"/>
      <c r="L283" s="124"/>
    </row>
    <row r="284" spans="7:12" x14ac:dyDescent="0.25">
      <c r="G284" s="226"/>
      <c r="I284" s="124"/>
      <c r="J284" s="124"/>
      <c r="K284" s="124"/>
      <c r="L284" s="124"/>
    </row>
    <row r="285" spans="7:12" x14ac:dyDescent="0.25">
      <c r="G285" s="226"/>
      <c r="I285" s="124"/>
      <c r="J285" s="124"/>
      <c r="K285" s="124"/>
      <c r="L285" s="124"/>
    </row>
    <row r="286" spans="7:12" x14ac:dyDescent="0.25">
      <c r="G286" s="226"/>
      <c r="I286" s="124"/>
      <c r="J286" s="124"/>
      <c r="K286" s="124"/>
      <c r="L286" s="124"/>
    </row>
    <row r="287" spans="7:12" x14ac:dyDescent="0.25">
      <c r="G287" s="226"/>
      <c r="I287" s="124"/>
      <c r="J287" s="124"/>
      <c r="K287" s="124"/>
      <c r="L287" s="124"/>
    </row>
    <row r="288" spans="7:12" x14ac:dyDescent="0.25">
      <c r="G288" s="226"/>
      <c r="I288" s="124"/>
      <c r="J288" s="124"/>
      <c r="K288" s="124"/>
      <c r="L288" s="124"/>
    </row>
    <row r="289" spans="7:12" x14ac:dyDescent="0.25">
      <c r="G289" s="226"/>
      <c r="I289" s="124"/>
      <c r="J289" s="124"/>
      <c r="K289" s="124"/>
      <c r="L289" s="124"/>
    </row>
    <row r="290" spans="7:12" x14ac:dyDescent="0.25">
      <c r="G290" s="226"/>
      <c r="I290" s="124"/>
      <c r="J290" s="124"/>
      <c r="K290" s="124"/>
      <c r="L290" s="124"/>
    </row>
    <row r="291" spans="7:12" x14ac:dyDescent="0.25">
      <c r="G291" s="226"/>
      <c r="I291" s="124"/>
      <c r="J291" s="124"/>
      <c r="K291" s="124"/>
      <c r="L291" s="124"/>
    </row>
    <row r="292" spans="7:12" x14ac:dyDescent="0.25">
      <c r="G292" s="226"/>
      <c r="I292" s="124"/>
      <c r="J292" s="124"/>
      <c r="K292" s="124"/>
      <c r="L292" s="124"/>
    </row>
    <row r="293" spans="7:12" x14ac:dyDescent="0.25">
      <c r="G293" s="226"/>
      <c r="I293" s="124"/>
      <c r="J293" s="124"/>
      <c r="K293" s="124"/>
      <c r="L293" s="124"/>
    </row>
    <row r="294" spans="7:12" x14ac:dyDescent="0.25">
      <c r="G294" s="226"/>
      <c r="I294" s="124"/>
      <c r="J294" s="124"/>
      <c r="K294" s="124"/>
      <c r="L294" s="124"/>
    </row>
    <row r="295" spans="7:12" x14ac:dyDescent="0.25">
      <c r="G295" s="226"/>
      <c r="I295" s="124"/>
      <c r="J295" s="124"/>
      <c r="K295" s="124"/>
      <c r="L295" s="124"/>
    </row>
    <row r="296" spans="7:12" x14ac:dyDescent="0.25">
      <c r="G296" s="226"/>
      <c r="I296" s="124"/>
      <c r="J296" s="124"/>
      <c r="K296" s="124"/>
      <c r="L296" s="124"/>
    </row>
    <row r="297" spans="7:12" x14ac:dyDescent="0.25">
      <c r="G297" s="226"/>
      <c r="I297" s="124"/>
      <c r="J297" s="124"/>
      <c r="K297" s="124"/>
      <c r="L297" s="124"/>
    </row>
    <row r="298" spans="7:12" x14ac:dyDescent="0.25">
      <c r="G298" s="226"/>
      <c r="I298" s="124"/>
      <c r="J298" s="124"/>
      <c r="K298" s="124"/>
      <c r="L298" s="124"/>
    </row>
    <row r="299" spans="7:12" x14ac:dyDescent="0.25">
      <c r="G299" s="226"/>
      <c r="I299" s="124"/>
      <c r="J299" s="124"/>
      <c r="K299" s="124"/>
      <c r="L299" s="124"/>
    </row>
    <row r="300" spans="7:12" x14ac:dyDescent="0.25">
      <c r="G300" s="226"/>
      <c r="I300" s="124"/>
      <c r="J300" s="124"/>
      <c r="K300" s="124"/>
      <c r="L300" s="124"/>
    </row>
    <row r="301" spans="7:12" x14ac:dyDescent="0.25">
      <c r="G301" s="226"/>
      <c r="I301" s="124"/>
      <c r="J301" s="124"/>
      <c r="K301" s="124"/>
      <c r="L301" s="124"/>
    </row>
    <row r="302" spans="7:12" x14ac:dyDescent="0.25">
      <c r="G302" s="226"/>
      <c r="I302" s="124"/>
      <c r="J302" s="124"/>
      <c r="K302" s="124"/>
      <c r="L302" s="124"/>
    </row>
    <row r="303" spans="7:12" x14ac:dyDescent="0.25">
      <c r="G303" s="226"/>
      <c r="I303" s="124"/>
      <c r="J303" s="124"/>
      <c r="K303" s="124"/>
      <c r="L303" s="124"/>
    </row>
    <row r="304" spans="7:12" x14ac:dyDescent="0.25">
      <c r="G304" s="226"/>
      <c r="I304" s="124"/>
      <c r="J304" s="124"/>
      <c r="K304" s="124"/>
      <c r="L304" s="124"/>
    </row>
    <row r="305" spans="7:12" x14ac:dyDescent="0.25">
      <c r="G305" s="226"/>
      <c r="I305" s="124"/>
      <c r="J305" s="124"/>
      <c r="K305" s="124"/>
      <c r="L305" s="124"/>
    </row>
    <row r="306" spans="7:12" x14ac:dyDescent="0.25">
      <c r="G306" s="226"/>
      <c r="I306" s="124"/>
      <c r="J306" s="124"/>
      <c r="K306" s="124"/>
      <c r="L306" s="124"/>
    </row>
    <row r="307" spans="7:12" x14ac:dyDescent="0.25">
      <c r="G307" s="226"/>
      <c r="I307" s="124"/>
      <c r="J307" s="124"/>
      <c r="K307" s="124"/>
      <c r="L307" s="124"/>
    </row>
    <row r="308" spans="7:12" x14ac:dyDescent="0.25">
      <c r="G308" s="226"/>
      <c r="I308" s="124"/>
      <c r="J308" s="124"/>
      <c r="K308" s="124"/>
      <c r="L308" s="124"/>
    </row>
    <row r="309" spans="7:12" x14ac:dyDescent="0.25">
      <c r="G309" s="226"/>
      <c r="I309" s="124"/>
      <c r="J309" s="124"/>
      <c r="K309" s="124"/>
      <c r="L309" s="124"/>
    </row>
    <row r="310" spans="7:12" x14ac:dyDescent="0.25">
      <c r="G310" s="226"/>
      <c r="I310" s="124"/>
      <c r="J310" s="124"/>
      <c r="K310" s="124"/>
      <c r="L310" s="124"/>
    </row>
    <row r="311" spans="7:12" x14ac:dyDescent="0.25">
      <c r="G311" s="226"/>
      <c r="I311" s="124"/>
      <c r="J311" s="124"/>
      <c r="K311" s="124"/>
      <c r="L311" s="124"/>
    </row>
    <row r="312" spans="7:12" x14ac:dyDescent="0.25">
      <c r="G312" s="226"/>
      <c r="I312" s="124"/>
      <c r="J312" s="124"/>
      <c r="K312" s="124"/>
      <c r="L312" s="124"/>
    </row>
    <row r="313" spans="7:12" x14ac:dyDescent="0.25">
      <c r="G313" s="226"/>
      <c r="I313" s="124"/>
      <c r="J313" s="124"/>
      <c r="K313" s="124"/>
      <c r="L313" s="124"/>
    </row>
    <row r="314" spans="7:12" x14ac:dyDescent="0.25">
      <c r="G314" s="226"/>
      <c r="I314" s="124"/>
      <c r="J314" s="124"/>
      <c r="K314" s="124"/>
      <c r="L314" s="124"/>
    </row>
    <row r="315" spans="7:12" x14ac:dyDescent="0.25">
      <c r="G315" s="226"/>
      <c r="I315" s="124"/>
      <c r="J315" s="124"/>
      <c r="K315" s="124"/>
      <c r="L315" s="124"/>
    </row>
    <row r="316" spans="7:12" x14ac:dyDescent="0.25">
      <c r="G316" s="226"/>
      <c r="I316" s="124"/>
      <c r="J316" s="124"/>
      <c r="K316" s="124"/>
      <c r="L316" s="124"/>
    </row>
    <row r="317" spans="7:12" x14ac:dyDescent="0.25">
      <c r="G317" s="226"/>
      <c r="I317" s="124"/>
      <c r="J317" s="124"/>
      <c r="K317" s="124"/>
      <c r="L317" s="124"/>
    </row>
    <row r="318" spans="7:12" x14ac:dyDescent="0.25">
      <c r="G318" s="226"/>
      <c r="I318" s="124"/>
      <c r="J318" s="124"/>
      <c r="K318" s="124"/>
      <c r="L318" s="124"/>
    </row>
    <row r="319" spans="7:12" x14ac:dyDescent="0.25">
      <c r="G319" s="226"/>
      <c r="I319" s="124"/>
      <c r="J319" s="124"/>
      <c r="K319" s="124"/>
      <c r="L319" s="124"/>
    </row>
    <row r="320" spans="7:12" x14ac:dyDescent="0.25">
      <c r="G320" s="226"/>
      <c r="I320" s="124"/>
      <c r="J320" s="124"/>
      <c r="K320" s="124"/>
      <c r="L320" s="124"/>
    </row>
    <row r="321" spans="7:12" x14ac:dyDescent="0.25">
      <c r="G321" s="226"/>
      <c r="I321" s="124"/>
      <c r="J321" s="124"/>
      <c r="K321" s="124"/>
      <c r="L321" s="124"/>
    </row>
    <row r="322" spans="7:12" x14ac:dyDescent="0.25">
      <c r="G322" s="226"/>
      <c r="I322" s="124"/>
      <c r="J322" s="124"/>
      <c r="K322" s="124"/>
      <c r="L322" s="124"/>
    </row>
    <row r="323" spans="7:12" x14ac:dyDescent="0.25">
      <c r="G323" s="226"/>
      <c r="I323" s="124"/>
      <c r="J323" s="124"/>
      <c r="K323" s="124"/>
      <c r="L323" s="124"/>
    </row>
    <row r="324" spans="7:12" x14ac:dyDescent="0.25">
      <c r="G324" s="226"/>
      <c r="I324" s="124"/>
      <c r="J324" s="124"/>
      <c r="K324" s="124"/>
      <c r="L324" s="124"/>
    </row>
    <row r="325" spans="7:12" x14ac:dyDescent="0.25">
      <c r="G325" s="226"/>
      <c r="I325" s="124"/>
      <c r="J325" s="124"/>
      <c r="K325" s="124"/>
      <c r="L325" s="124"/>
    </row>
    <row r="326" spans="7:12" x14ac:dyDescent="0.25">
      <c r="G326" s="226"/>
      <c r="I326" s="124"/>
      <c r="J326" s="124"/>
      <c r="K326" s="124"/>
      <c r="L326" s="124"/>
    </row>
    <row r="327" spans="7:12" x14ac:dyDescent="0.25">
      <c r="G327" s="226"/>
      <c r="I327" s="124"/>
      <c r="J327" s="124"/>
      <c r="K327" s="124"/>
      <c r="L327" s="124"/>
    </row>
    <row r="328" spans="7:12" x14ac:dyDescent="0.25">
      <c r="G328" s="226"/>
      <c r="I328" s="124"/>
      <c r="J328" s="124"/>
      <c r="K328" s="124"/>
      <c r="L328" s="124"/>
    </row>
    <row r="329" spans="7:12" x14ac:dyDescent="0.25">
      <c r="G329" s="226"/>
      <c r="I329" s="124"/>
      <c r="J329" s="124"/>
      <c r="K329" s="124"/>
      <c r="L329" s="124"/>
    </row>
    <row r="330" spans="7:12" x14ac:dyDescent="0.25">
      <c r="G330" s="226"/>
      <c r="I330" s="124"/>
      <c r="J330" s="124"/>
      <c r="K330" s="124"/>
      <c r="L330" s="124"/>
    </row>
    <row r="331" spans="7:12" x14ac:dyDescent="0.25">
      <c r="G331" s="226"/>
      <c r="I331" s="124"/>
      <c r="J331" s="124"/>
      <c r="K331" s="124"/>
      <c r="L331" s="124"/>
    </row>
    <row r="332" spans="7:12" x14ac:dyDescent="0.25">
      <c r="G332" s="226"/>
      <c r="I332" s="124"/>
      <c r="J332" s="124"/>
      <c r="K332" s="124"/>
      <c r="L332" s="124"/>
    </row>
    <row r="333" spans="7:12" x14ac:dyDescent="0.25">
      <c r="G333" s="226"/>
      <c r="I333" s="124"/>
      <c r="J333" s="124"/>
      <c r="K333" s="124"/>
      <c r="L333" s="124"/>
    </row>
    <row r="334" spans="7:12" x14ac:dyDescent="0.25">
      <c r="G334" s="226"/>
      <c r="I334" s="124"/>
      <c r="J334" s="124"/>
      <c r="K334" s="124"/>
      <c r="L334" s="124"/>
    </row>
    <row r="335" spans="7:12" x14ac:dyDescent="0.25">
      <c r="G335" s="226"/>
      <c r="I335" s="124"/>
      <c r="J335" s="124"/>
      <c r="K335" s="124"/>
      <c r="L335" s="124"/>
    </row>
    <row r="336" spans="7:12" x14ac:dyDescent="0.25">
      <c r="G336" s="226"/>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row r="4574" spans="9:12" x14ac:dyDescent="0.25">
      <c r="I4574" s="124"/>
      <c r="J4574" s="124"/>
      <c r="K4574" s="124"/>
      <c r="L4574" s="124"/>
    </row>
  </sheetData>
  <mergeCells count="2">
    <mergeCell ref="A1:N1"/>
    <mergeCell ref="A2:N2"/>
  </mergeCells>
  <hyperlinks>
    <hyperlink ref="B34" r:id="rId1" xr:uid="{87F65C82-39EA-4D72-AD83-CE9D1C3A3637}"/>
  </hyperlinks>
  <pageMargins left="0" right="0" top="0" bottom="0" header="0.3" footer="0.3"/>
  <pageSetup paperSize="9" scale="90" orientation="portrait" horizontalDpi="4294967293"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1A3D-505A-4F3B-9955-84A9818A38BB}">
  <dimension ref="A1:N4458"/>
  <sheetViews>
    <sheetView zoomScale="110" zoomScaleNormal="85" workbookViewId="0">
      <selection activeCell="E7" sqref="E7"/>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39" t="s">
        <v>45</v>
      </c>
      <c r="B1" s="939"/>
      <c r="C1" s="939"/>
      <c r="D1" s="939"/>
      <c r="E1" s="939"/>
      <c r="F1" s="939"/>
      <c r="G1" s="939"/>
      <c r="H1" s="939"/>
      <c r="I1" s="939"/>
      <c r="J1" s="939"/>
      <c r="K1" s="939"/>
      <c r="L1" s="939"/>
      <c r="M1" s="939"/>
      <c r="N1" s="939"/>
    </row>
    <row r="2" spans="1:14" s="85" customFormat="1" ht="18.75" x14ac:dyDescent="0.25">
      <c r="A2" s="940" t="s">
        <v>75</v>
      </c>
      <c r="B2" s="940"/>
      <c r="C2" s="940"/>
      <c r="D2" s="940"/>
      <c r="E2" s="940"/>
      <c r="F2" s="940"/>
      <c r="G2" s="940"/>
      <c r="H2" s="940"/>
      <c r="I2" s="940"/>
      <c r="J2" s="940"/>
      <c r="K2" s="940"/>
      <c r="L2" s="940"/>
      <c r="M2" s="940"/>
      <c r="N2" s="940"/>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48">
        <v>44105</v>
      </c>
      <c r="B4" s="349" t="s">
        <v>144</v>
      </c>
      <c r="C4" s="361"/>
      <c r="D4" s="362"/>
      <c r="E4" s="346">
        <v>0</v>
      </c>
      <c r="F4" s="346">
        <v>0</v>
      </c>
      <c r="G4" s="346">
        <v>0</v>
      </c>
      <c r="H4" s="337"/>
      <c r="I4" s="284" t="s">
        <v>18</v>
      </c>
      <c r="J4" s="347"/>
      <c r="K4" s="347"/>
      <c r="L4" s="347"/>
      <c r="M4" s="266"/>
      <c r="N4" s="267"/>
    </row>
    <row r="5" spans="1:14" x14ac:dyDescent="0.25">
      <c r="A5" s="803"/>
      <c r="B5" s="218"/>
      <c r="C5" s="218"/>
      <c r="D5" s="218"/>
      <c r="E5" s="205"/>
      <c r="F5" s="205"/>
      <c r="G5" s="806"/>
      <c r="H5" s="219"/>
      <c r="I5" s="219"/>
      <c r="J5" s="219"/>
      <c r="K5" s="219"/>
      <c r="L5" s="219"/>
      <c r="M5" s="219"/>
      <c r="N5" s="222"/>
    </row>
    <row r="6" spans="1:14" x14ac:dyDescent="0.25">
      <c r="A6" s="804"/>
      <c r="B6" s="219"/>
      <c r="C6" s="219"/>
      <c r="D6" s="219"/>
      <c r="E6" s="205"/>
      <c r="F6" s="205"/>
      <c r="G6" s="806"/>
      <c r="H6" s="219"/>
      <c r="I6" s="219"/>
      <c r="J6" s="219"/>
      <c r="K6" s="219"/>
      <c r="L6" s="219"/>
      <c r="M6" s="219"/>
      <c r="N6" s="222"/>
    </row>
    <row r="7" spans="1:14" x14ac:dyDescent="0.25">
      <c r="A7" s="803"/>
      <c r="B7" s="218"/>
      <c r="C7" s="218"/>
      <c r="D7" s="218"/>
      <c r="E7" s="807"/>
      <c r="F7" s="205"/>
      <c r="G7" s="205"/>
      <c r="H7" s="219"/>
      <c r="I7" s="219"/>
      <c r="J7" s="219"/>
      <c r="K7" s="219"/>
      <c r="L7" s="219"/>
      <c r="M7" s="219"/>
      <c r="N7" s="222"/>
    </row>
    <row r="8" spans="1:14" x14ac:dyDescent="0.25">
      <c r="A8" s="803"/>
      <c r="B8" s="218"/>
      <c r="C8" s="218"/>
      <c r="D8" s="218"/>
      <c r="E8" s="805"/>
      <c r="F8" s="205"/>
      <c r="G8" s="205"/>
      <c r="H8" s="219"/>
      <c r="I8" s="219"/>
      <c r="J8" s="219"/>
      <c r="K8" s="219"/>
      <c r="L8" s="219"/>
      <c r="M8" s="219"/>
      <c r="N8" s="222"/>
    </row>
    <row r="9" spans="1:14" x14ac:dyDescent="0.25">
      <c r="A9" s="221"/>
      <c r="B9" s="220"/>
      <c r="C9" s="220"/>
      <c r="D9" s="220"/>
      <c r="E9" s="211"/>
      <c r="F9" s="211"/>
      <c r="G9" s="211"/>
      <c r="H9" s="220"/>
      <c r="I9" s="220"/>
      <c r="J9" s="220"/>
      <c r="K9" s="220"/>
      <c r="L9" s="220"/>
      <c r="M9" s="220"/>
      <c r="N9" s="222"/>
    </row>
    <row r="10" spans="1:14" x14ac:dyDescent="0.25">
      <c r="A10" s="221"/>
      <c r="B10" s="220"/>
      <c r="C10" s="220"/>
      <c r="D10" s="220"/>
      <c r="E10" s="211"/>
      <c r="F10" s="211"/>
      <c r="G10" s="211"/>
      <c r="H10" s="220"/>
      <c r="I10" s="220"/>
      <c r="J10" s="220"/>
      <c r="K10" s="220"/>
      <c r="L10" s="220"/>
      <c r="M10" s="220"/>
      <c r="N10" s="222"/>
    </row>
    <row r="11" spans="1:14" x14ac:dyDescent="0.25">
      <c r="A11" s="221"/>
      <c r="B11" s="222"/>
      <c r="C11" s="222"/>
      <c r="D11" s="222"/>
      <c r="E11" s="246"/>
      <c r="F11" s="211"/>
      <c r="G11" s="211"/>
      <c r="H11" s="220"/>
      <c r="I11" s="220"/>
      <c r="J11" s="220"/>
      <c r="K11" s="220"/>
      <c r="L11" s="220"/>
      <c r="M11" s="220"/>
      <c r="N11" s="222"/>
    </row>
    <row r="12" spans="1:14" x14ac:dyDescent="0.25">
      <c r="A12" s="227"/>
      <c r="B12" s="220"/>
      <c r="C12" s="220"/>
      <c r="D12" s="220"/>
      <c r="E12" s="211"/>
      <c r="F12" s="211"/>
      <c r="G12" s="211"/>
      <c r="H12" s="220"/>
      <c r="I12" s="220"/>
      <c r="J12" s="220"/>
      <c r="K12" s="220"/>
      <c r="L12" s="220"/>
      <c r="M12" s="220"/>
      <c r="N12" s="222"/>
    </row>
    <row r="13" spans="1:14" x14ac:dyDescent="0.25">
      <c r="A13" s="227"/>
      <c r="B13" s="220"/>
      <c r="C13" s="220"/>
      <c r="D13" s="220"/>
      <c r="E13" s="211"/>
      <c r="F13" s="211"/>
      <c r="G13" s="211"/>
      <c r="H13" s="220"/>
      <c r="I13" s="220"/>
      <c r="J13" s="220"/>
      <c r="K13" s="220"/>
      <c r="L13" s="220"/>
      <c r="M13" s="220"/>
      <c r="N13" s="222"/>
    </row>
    <row r="14" spans="1:14" x14ac:dyDescent="0.25">
      <c r="A14" s="227"/>
      <c r="B14" s="220"/>
      <c r="C14" s="220"/>
      <c r="D14" s="220"/>
      <c r="E14" s="211"/>
      <c r="F14" s="211"/>
      <c r="G14" s="211"/>
      <c r="H14" s="220"/>
      <c r="I14" s="220"/>
      <c r="J14" s="220"/>
      <c r="K14" s="220"/>
      <c r="L14" s="220"/>
      <c r="M14" s="220"/>
      <c r="N14" s="222"/>
    </row>
    <row r="15" spans="1:14" x14ac:dyDescent="0.25">
      <c r="A15" s="227"/>
      <c r="B15" s="220"/>
      <c r="C15" s="220"/>
      <c r="D15" s="220"/>
      <c r="E15" s="211"/>
      <c r="F15" s="211"/>
      <c r="G15" s="211"/>
      <c r="H15" s="220"/>
      <c r="I15" s="220"/>
      <c r="J15" s="220"/>
      <c r="K15" s="220"/>
      <c r="L15" s="220"/>
      <c r="M15" s="220"/>
      <c r="N15" s="222"/>
    </row>
    <row r="16" spans="1:14" x14ac:dyDescent="0.25">
      <c r="A16" s="220"/>
      <c r="B16" s="220"/>
      <c r="C16" s="220"/>
      <c r="D16" s="220"/>
      <c r="E16" s="211"/>
      <c r="F16" s="340"/>
      <c r="G16" s="211"/>
      <c r="H16" s="241"/>
      <c r="I16" s="220"/>
      <c r="J16" s="220"/>
      <c r="K16" s="220"/>
      <c r="L16" s="220"/>
      <c r="M16" s="220"/>
      <c r="N16" s="222"/>
    </row>
    <row r="17" spans="1:14" x14ac:dyDescent="0.25">
      <c r="A17" s="228"/>
      <c r="B17" s="228"/>
      <c r="C17" s="228"/>
      <c r="D17" s="228"/>
      <c r="E17" s="228"/>
      <c r="F17" s="341"/>
      <c r="G17" s="211">
        <f t="shared" ref="G17" si="0">G16-E17+F17</f>
        <v>0</v>
      </c>
      <c r="H17" s="342"/>
      <c r="I17" s="228"/>
      <c r="J17" s="228"/>
      <c r="K17" s="228"/>
      <c r="L17" s="228"/>
      <c r="M17" s="228"/>
      <c r="N17" s="229"/>
    </row>
    <row r="18" spans="1:14" x14ac:dyDescent="0.25">
      <c r="G18" s="26"/>
      <c r="I18" s="124"/>
      <c r="J18" s="124"/>
      <c r="K18" s="124"/>
      <c r="L18" s="124"/>
    </row>
    <row r="19" spans="1:14" x14ac:dyDescent="0.25">
      <c r="I19" s="124"/>
      <c r="J19" s="124"/>
      <c r="K19" s="124"/>
      <c r="L19" s="124"/>
    </row>
    <row r="20" spans="1:14" x14ac:dyDescent="0.25">
      <c r="I20" s="124"/>
      <c r="J20" s="124"/>
      <c r="K20" s="124"/>
      <c r="L20" s="124"/>
    </row>
    <row r="21" spans="1:14" x14ac:dyDescent="0.25">
      <c r="I21" s="124"/>
      <c r="J21" s="124"/>
      <c r="K21" s="124"/>
      <c r="L21" s="124"/>
    </row>
    <row r="22" spans="1:14" x14ac:dyDescent="0.25">
      <c r="I22" s="124"/>
      <c r="J22" s="124"/>
      <c r="K22" s="124"/>
      <c r="L22" s="124"/>
    </row>
    <row r="23" spans="1:14" x14ac:dyDescent="0.25">
      <c r="I23" s="124"/>
      <c r="J23" s="124"/>
      <c r="K23" s="124"/>
      <c r="L23" s="124"/>
    </row>
    <row r="24" spans="1:14" x14ac:dyDescent="0.25">
      <c r="I24" s="124"/>
      <c r="J24" s="124"/>
      <c r="K24" s="124"/>
      <c r="L24" s="124"/>
    </row>
    <row r="25" spans="1:14" x14ac:dyDescent="0.25">
      <c r="I25" s="124"/>
      <c r="J25" s="124"/>
      <c r="K25" s="124"/>
      <c r="L25" s="124"/>
    </row>
    <row r="26" spans="1:14" x14ac:dyDescent="0.25">
      <c r="I26" s="124"/>
      <c r="J26" s="124"/>
      <c r="K26" s="124"/>
      <c r="L26" s="124"/>
    </row>
    <row r="27" spans="1:14" x14ac:dyDescent="0.25">
      <c r="I27" s="124"/>
      <c r="J27" s="124"/>
      <c r="K27" s="124"/>
      <c r="L27" s="124"/>
    </row>
    <row r="28" spans="1:14" x14ac:dyDescent="0.25">
      <c r="I28" s="124"/>
      <c r="J28" s="124"/>
      <c r="K28" s="124"/>
      <c r="L28" s="124"/>
    </row>
    <row r="29" spans="1:14" x14ac:dyDescent="0.25">
      <c r="I29" s="124"/>
      <c r="J29" s="124"/>
      <c r="K29" s="124"/>
      <c r="L29" s="124"/>
    </row>
    <row r="30" spans="1:14" x14ac:dyDescent="0.25">
      <c r="I30" s="124"/>
      <c r="J30" s="124"/>
      <c r="K30" s="124"/>
      <c r="L30" s="124"/>
    </row>
    <row r="31" spans="1:14" x14ac:dyDescent="0.25">
      <c r="I31" s="124"/>
      <c r="J31" s="124"/>
      <c r="K31" s="124"/>
      <c r="L31" s="124"/>
    </row>
    <row r="32" spans="1:14" x14ac:dyDescent="0.25">
      <c r="I32" s="124"/>
      <c r="J32" s="124"/>
      <c r="K32" s="124"/>
      <c r="L32" s="124"/>
    </row>
    <row r="33" spans="9:12" x14ac:dyDescent="0.25">
      <c r="I33" s="124"/>
      <c r="J33" s="124"/>
      <c r="K33" s="124"/>
      <c r="L33" s="124"/>
    </row>
    <row r="34" spans="9:12" x14ac:dyDescent="0.25">
      <c r="I34" s="124"/>
      <c r="J34" s="124"/>
      <c r="K34" s="124"/>
      <c r="L34" s="124"/>
    </row>
    <row r="35" spans="9:12" x14ac:dyDescent="0.25">
      <c r="I35" s="124"/>
      <c r="J35" s="124"/>
      <c r="K35" s="124"/>
      <c r="L35" s="124"/>
    </row>
    <row r="36" spans="9:12" x14ac:dyDescent="0.25">
      <c r="I36" s="124"/>
      <c r="J36" s="124"/>
      <c r="K36" s="124"/>
      <c r="L36" s="124"/>
    </row>
    <row r="37" spans="9:12" x14ac:dyDescent="0.25">
      <c r="I37" s="124"/>
      <c r="J37" s="124"/>
      <c r="K37" s="124"/>
      <c r="L37" s="124"/>
    </row>
    <row r="38" spans="9:12" x14ac:dyDescent="0.25">
      <c r="I38" s="124"/>
      <c r="J38" s="124"/>
      <c r="K38" s="124"/>
      <c r="L38" s="124"/>
    </row>
    <row r="39" spans="9:12" x14ac:dyDescent="0.25">
      <c r="I39" s="124"/>
      <c r="J39" s="124"/>
      <c r="K39" s="124"/>
      <c r="L39" s="124"/>
    </row>
    <row r="40" spans="9:12" x14ac:dyDescent="0.25">
      <c r="I40" s="124"/>
      <c r="J40" s="124"/>
      <c r="K40" s="124"/>
      <c r="L40" s="124"/>
    </row>
    <row r="41" spans="9:12" x14ac:dyDescent="0.25">
      <c r="I41" s="124"/>
      <c r="J41" s="124"/>
      <c r="K41" s="124"/>
      <c r="L41" s="124"/>
    </row>
    <row r="42" spans="9:12" x14ac:dyDescent="0.25">
      <c r="I42" s="124"/>
      <c r="J42" s="124"/>
      <c r="K42" s="124"/>
      <c r="L42" s="124"/>
    </row>
    <row r="43" spans="9:12" x14ac:dyDescent="0.25">
      <c r="I43" s="124"/>
      <c r="J43" s="124"/>
      <c r="K43" s="124"/>
      <c r="L43" s="124"/>
    </row>
    <row r="44" spans="9:12" x14ac:dyDescent="0.25">
      <c r="I44" s="124"/>
      <c r="J44" s="124"/>
      <c r="K44" s="124"/>
      <c r="L44" s="124"/>
    </row>
    <row r="45" spans="9:12" x14ac:dyDescent="0.25">
      <c r="I45" s="124"/>
      <c r="J45" s="124"/>
      <c r="K45" s="124"/>
      <c r="L45" s="124"/>
    </row>
    <row r="46" spans="9:12" x14ac:dyDescent="0.25">
      <c r="I46" s="124"/>
      <c r="J46" s="124"/>
      <c r="K46" s="124"/>
      <c r="L46" s="124"/>
    </row>
    <row r="47" spans="9:12" x14ac:dyDescent="0.25">
      <c r="I47" s="124"/>
      <c r="J47" s="124"/>
      <c r="K47" s="124"/>
      <c r="L47" s="124"/>
    </row>
    <row r="48" spans="9:12" x14ac:dyDescent="0.25">
      <c r="I48" s="124"/>
      <c r="J48" s="124"/>
      <c r="K48" s="124"/>
      <c r="L48" s="124"/>
    </row>
    <row r="49" spans="9:12" x14ac:dyDescent="0.25">
      <c r="I49" s="124"/>
      <c r="J49" s="124"/>
      <c r="K49" s="124"/>
      <c r="L49" s="124"/>
    </row>
    <row r="50" spans="9:12" x14ac:dyDescent="0.25">
      <c r="I50" s="124"/>
      <c r="J50" s="124"/>
      <c r="K50" s="124"/>
      <c r="L50" s="124"/>
    </row>
    <row r="51" spans="9:12" x14ac:dyDescent="0.25">
      <c r="I51" s="124"/>
      <c r="J51" s="124"/>
      <c r="K51" s="124"/>
      <c r="L51" s="124"/>
    </row>
    <row r="52" spans="9:12" x14ac:dyDescent="0.25">
      <c r="I52" s="124"/>
      <c r="J52" s="124"/>
      <c r="K52" s="124"/>
      <c r="L52" s="124"/>
    </row>
    <row r="53" spans="9:12" x14ac:dyDescent="0.25">
      <c r="I53" s="124"/>
      <c r="J53" s="124"/>
      <c r="K53" s="124"/>
      <c r="L53" s="124"/>
    </row>
    <row r="54" spans="9:12" x14ac:dyDescent="0.25">
      <c r="I54" s="124"/>
      <c r="J54" s="124"/>
      <c r="K54" s="124"/>
      <c r="L54" s="124"/>
    </row>
    <row r="55" spans="9:12" x14ac:dyDescent="0.25">
      <c r="I55" s="124"/>
      <c r="J55" s="124"/>
      <c r="K55" s="124"/>
      <c r="L55" s="124"/>
    </row>
    <row r="56" spans="9:12" x14ac:dyDescent="0.25">
      <c r="I56" s="124"/>
      <c r="J56" s="124"/>
      <c r="K56" s="124"/>
      <c r="L56" s="124"/>
    </row>
    <row r="57" spans="9:12" x14ac:dyDescent="0.25">
      <c r="I57" s="124"/>
      <c r="J57" s="124"/>
      <c r="K57" s="124"/>
      <c r="L57" s="124"/>
    </row>
    <row r="58" spans="9:12" x14ac:dyDescent="0.25">
      <c r="I58" s="124"/>
      <c r="J58" s="124"/>
      <c r="K58" s="124"/>
      <c r="L58" s="124"/>
    </row>
    <row r="59" spans="9:12" x14ac:dyDescent="0.25">
      <c r="I59" s="124"/>
      <c r="J59" s="124"/>
      <c r="K59" s="124"/>
      <c r="L59" s="124"/>
    </row>
    <row r="60" spans="9:12" x14ac:dyDescent="0.25">
      <c r="I60" s="124"/>
      <c r="J60" s="124"/>
      <c r="K60" s="124"/>
      <c r="L60" s="124"/>
    </row>
    <row r="61" spans="9:12" x14ac:dyDescent="0.25">
      <c r="I61" s="124"/>
      <c r="J61" s="124"/>
      <c r="K61" s="124"/>
      <c r="L61" s="124"/>
    </row>
    <row r="62" spans="9:12" x14ac:dyDescent="0.25">
      <c r="I62" s="124"/>
      <c r="J62" s="124"/>
      <c r="K62" s="124"/>
      <c r="L62" s="124"/>
    </row>
    <row r="63" spans="9:12" x14ac:dyDescent="0.25">
      <c r="I63" s="124"/>
      <c r="J63" s="124"/>
      <c r="K63" s="124"/>
      <c r="L63" s="124"/>
    </row>
    <row r="64" spans="9:12" x14ac:dyDescent="0.25">
      <c r="I64" s="124"/>
      <c r="J64" s="124"/>
      <c r="K64" s="124"/>
      <c r="L64" s="124"/>
    </row>
    <row r="65" spans="9:12" x14ac:dyDescent="0.25">
      <c r="I65" s="124"/>
      <c r="J65" s="124"/>
      <c r="K65" s="124"/>
      <c r="L65" s="124"/>
    </row>
    <row r="66" spans="9:12" x14ac:dyDescent="0.25">
      <c r="I66" s="124"/>
      <c r="J66" s="124"/>
      <c r="K66" s="124"/>
      <c r="L66" s="124"/>
    </row>
    <row r="67" spans="9:12" x14ac:dyDescent="0.25">
      <c r="I67" s="124"/>
      <c r="J67" s="124"/>
      <c r="K67" s="124"/>
      <c r="L67" s="124"/>
    </row>
    <row r="68" spans="9:12" x14ac:dyDescent="0.25">
      <c r="I68" s="124"/>
      <c r="J68" s="124"/>
      <c r="K68" s="124"/>
      <c r="L68" s="124"/>
    </row>
    <row r="69" spans="9:12" x14ac:dyDescent="0.25">
      <c r="I69" s="124"/>
      <c r="J69" s="124"/>
      <c r="K69" s="124"/>
      <c r="L69" s="124"/>
    </row>
    <row r="70" spans="9:12" x14ac:dyDescent="0.25">
      <c r="I70" s="124"/>
      <c r="J70" s="124"/>
      <c r="K70" s="124"/>
      <c r="L70" s="124"/>
    </row>
    <row r="71" spans="9:12" x14ac:dyDescent="0.25">
      <c r="I71" s="124"/>
      <c r="J71" s="124"/>
      <c r="K71" s="124"/>
      <c r="L71" s="124"/>
    </row>
    <row r="72" spans="9:12" x14ac:dyDescent="0.25">
      <c r="I72" s="124"/>
      <c r="J72" s="124"/>
      <c r="K72" s="124"/>
      <c r="L72" s="124"/>
    </row>
    <row r="73" spans="9:12" x14ac:dyDescent="0.25">
      <c r="I73" s="124"/>
      <c r="J73" s="124"/>
      <c r="K73" s="124"/>
      <c r="L73" s="124"/>
    </row>
    <row r="74" spans="9:12" x14ac:dyDescent="0.25">
      <c r="I74" s="124"/>
      <c r="J74" s="124"/>
      <c r="K74" s="124"/>
      <c r="L74" s="124"/>
    </row>
    <row r="75" spans="9:12" x14ac:dyDescent="0.25">
      <c r="I75" s="124"/>
      <c r="J75" s="124"/>
      <c r="K75" s="124"/>
      <c r="L75" s="124"/>
    </row>
    <row r="76" spans="9:12" x14ac:dyDescent="0.25">
      <c r="I76" s="124"/>
      <c r="J76" s="124"/>
      <c r="K76" s="124"/>
      <c r="L76" s="124"/>
    </row>
    <row r="77" spans="9:12" x14ac:dyDescent="0.25">
      <c r="I77" s="124"/>
      <c r="J77" s="124"/>
      <c r="K77" s="124"/>
      <c r="L77" s="124"/>
    </row>
    <row r="78" spans="9:12" x14ac:dyDescent="0.25">
      <c r="I78" s="124"/>
      <c r="J78" s="124"/>
      <c r="K78" s="124"/>
      <c r="L78" s="124"/>
    </row>
    <row r="79" spans="9:12" x14ac:dyDescent="0.25">
      <c r="I79" s="124"/>
      <c r="J79" s="124"/>
      <c r="K79" s="124"/>
      <c r="L79" s="124"/>
    </row>
    <row r="80" spans="9:12" x14ac:dyDescent="0.25">
      <c r="I80" s="124"/>
      <c r="J80" s="124"/>
      <c r="K80" s="124"/>
      <c r="L80" s="124"/>
    </row>
    <row r="81" spans="9:12" x14ac:dyDescent="0.25">
      <c r="I81" s="124"/>
      <c r="J81" s="124"/>
      <c r="K81" s="124"/>
      <c r="L81" s="124"/>
    </row>
    <row r="82" spans="9:12" x14ac:dyDescent="0.25">
      <c r="I82" s="124"/>
      <c r="J82" s="124"/>
      <c r="K82" s="124"/>
      <c r="L82" s="124"/>
    </row>
    <row r="83" spans="9:12" x14ac:dyDescent="0.25">
      <c r="I83" s="124"/>
      <c r="J83" s="124"/>
      <c r="K83" s="124"/>
      <c r="L83" s="124"/>
    </row>
    <row r="84" spans="9:12" x14ac:dyDescent="0.25">
      <c r="I84" s="124"/>
      <c r="J84" s="124"/>
      <c r="K84" s="124"/>
      <c r="L84" s="124"/>
    </row>
    <row r="85" spans="9:12" x14ac:dyDescent="0.25">
      <c r="I85" s="124"/>
      <c r="J85" s="124"/>
      <c r="K85" s="124"/>
      <c r="L85" s="124"/>
    </row>
    <row r="86" spans="9:12" x14ac:dyDescent="0.25">
      <c r="I86" s="124"/>
      <c r="J86" s="124"/>
      <c r="K86" s="124"/>
      <c r="L86" s="124"/>
    </row>
    <row r="87" spans="9:12" x14ac:dyDescent="0.25">
      <c r="I87" s="124"/>
      <c r="J87" s="124"/>
      <c r="K87" s="124"/>
      <c r="L87" s="124"/>
    </row>
    <row r="88" spans="9:12" x14ac:dyDescent="0.25">
      <c r="I88" s="124"/>
      <c r="J88" s="124"/>
      <c r="K88" s="124"/>
      <c r="L88" s="124"/>
    </row>
    <row r="89" spans="9:12" x14ac:dyDescent="0.25">
      <c r="I89" s="124"/>
      <c r="J89" s="124"/>
      <c r="K89" s="124"/>
      <c r="L89" s="124"/>
    </row>
    <row r="90" spans="9:12" x14ac:dyDescent="0.25">
      <c r="I90" s="124"/>
      <c r="J90" s="124"/>
      <c r="K90" s="124"/>
      <c r="L90" s="124"/>
    </row>
    <row r="91" spans="9:12" x14ac:dyDescent="0.25">
      <c r="I91" s="124"/>
      <c r="J91" s="124"/>
      <c r="K91" s="124"/>
      <c r="L91" s="124"/>
    </row>
    <row r="92" spans="9:12" x14ac:dyDescent="0.25">
      <c r="I92" s="124"/>
      <c r="J92" s="124"/>
      <c r="K92" s="124"/>
      <c r="L92" s="124"/>
    </row>
    <row r="93" spans="9:12" x14ac:dyDescent="0.25">
      <c r="I93" s="124"/>
      <c r="J93" s="124"/>
      <c r="K93" s="124"/>
      <c r="L93" s="124"/>
    </row>
    <row r="94" spans="9:12" x14ac:dyDescent="0.25">
      <c r="I94" s="124"/>
      <c r="J94" s="124"/>
      <c r="K94" s="124"/>
      <c r="L94" s="124"/>
    </row>
    <row r="95" spans="9:12" x14ac:dyDescent="0.25">
      <c r="I95" s="124"/>
      <c r="J95" s="124"/>
      <c r="K95" s="124"/>
      <c r="L95" s="124"/>
    </row>
    <row r="96" spans="9:12" x14ac:dyDescent="0.25">
      <c r="I96" s="124"/>
      <c r="J96" s="124"/>
      <c r="K96" s="124"/>
      <c r="L96" s="124"/>
    </row>
    <row r="97" spans="9:12" x14ac:dyDescent="0.25">
      <c r="I97" s="124"/>
      <c r="J97" s="124"/>
      <c r="K97" s="124"/>
      <c r="L97" s="124"/>
    </row>
    <row r="98" spans="9:12" x14ac:dyDescent="0.25">
      <c r="I98" s="124"/>
      <c r="J98" s="124"/>
      <c r="K98" s="124"/>
      <c r="L98" s="124"/>
    </row>
    <row r="99" spans="9:12" x14ac:dyDescent="0.25">
      <c r="I99" s="124"/>
      <c r="J99" s="124"/>
      <c r="K99" s="124"/>
      <c r="L99" s="124"/>
    </row>
    <row r="100" spans="9:12" x14ac:dyDescent="0.25">
      <c r="I100" s="124"/>
      <c r="J100" s="124"/>
      <c r="K100" s="124"/>
      <c r="L100" s="124"/>
    </row>
    <row r="101" spans="9:12" x14ac:dyDescent="0.25">
      <c r="I101" s="124"/>
      <c r="J101" s="124"/>
      <c r="K101" s="124"/>
      <c r="L101" s="124"/>
    </row>
    <row r="102" spans="9:12" x14ac:dyDescent="0.25">
      <c r="I102" s="124"/>
      <c r="J102" s="124"/>
      <c r="K102" s="124"/>
      <c r="L102" s="124"/>
    </row>
    <row r="103" spans="9:12" x14ac:dyDescent="0.25">
      <c r="I103" s="124"/>
      <c r="J103" s="124"/>
      <c r="K103" s="124"/>
      <c r="L103" s="124"/>
    </row>
    <row r="104" spans="9:12" x14ac:dyDescent="0.25">
      <c r="I104" s="124"/>
      <c r="J104" s="124"/>
      <c r="K104" s="124"/>
      <c r="L104" s="124"/>
    </row>
    <row r="105" spans="9:12" x14ac:dyDescent="0.25">
      <c r="I105" s="124"/>
      <c r="J105" s="124"/>
      <c r="K105" s="124"/>
      <c r="L105" s="124"/>
    </row>
    <row r="106" spans="9:12" x14ac:dyDescent="0.25">
      <c r="I106" s="124"/>
      <c r="J106" s="124"/>
      <c r="K106" s="124"/>
      <c r="L106" s="124"/>
    </row>
    <row r="107" spans="9:12" x14ac:dyDescent="0.25">
      <c r="I107" s="124"/>
      <c r="J107" s="124"/>
      <c r="K107" s="124"/>
      <c r="L107" s="124"/>
    </row>
    <row r="108" spans="9:12" x14ac:dyDescent="0.25">
      <c r="I108" s="124"/>
      <c r="J108" s="124"/>
      <c r="K108" s="124"/>
      <c r="L108" s="124"/>
    </row>
    <row r="109" spans="9:12" x14ac:dyDescent="0.25">
      <c r="I109" s="124"/>
      <c r="J109" s="124"/>
      <c r="K109" s="124"/>
      <c r="L109" s="124"/>
    </row>
    <row r="110" spans="9:12" x14ac:dyDescent="0.25">
      <c r="I110" s="124"/>
      <c r="J110" s="124"/>
      <c r="K110" s="124"/>
      <c r="L110" s="124"/>
    </row>
    <row r="111" spans="9:12" x14ac:dyDescent="0.25">
      <c r="I111" s="124"/>
      <c r="J111" s="124"/>
      <c r="K111" s="124"/>
      <c r="L111" s="124"/>
    </row>
    <row r="112" spans="9:12"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3"/>
  <sheetViews>
    <sheetView topLeftCell="A9" zoomScale="85" zoomScaleNormal="85" workbookViewId="0">
      <selection activeCell="J19" sqref="J19:J24"/>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3.14062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939" t="s">
        <v>45</v>
      </c>
      <c r="B1" s="939"/>
      <c r="C1" s="939"/>
      <c r="D1" s="939"/>
      <c r="E1" s="939"/>
      <c r="F1" s="939"/>
      <c r="G1" s="939"/>
      <c r="H1" s="939"/>
      <c r="I1" s="939"/>
      <c r="J1" s="939"/>
      <c r="K1" s="939"/>
      <c r="L1" s="939"/>
      <c r="M1" s="939"/>
      <c r="N1" s="939"/>
    </row>
    <row r="2" spans="1:16" s="85" customFormat="1" ht="18.75" x14ac:dyDescent="0.25">
      <c r="A2" s="940" t="s">
        <v>66</v>
      </c>
      <c r="B2" s="940"/>
      <c r="C2" s="940"/>
      <c r="D2" s="940"/>
      <c r="E2" s="940"/>
      <c r="F2" s="940"/>
      <c r="G2" s="940"/>
      <c r="H2" s="940"/>
      <c r="I2" s="940"/>
      <c r="J2" s="940"/>
      <c r="K2" s="940"/>
      <c r="L2" s="940"/>
      <c r="M2" s="940"/>
      <c r="N2" s="940"/>
    </row>
    <row r="3" spans="1:16" s="85" customFormat="1" ht="60"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6" s="85" customFormat="1" x14ac:dyDescent="0.25">
      <c r="A4" s="321">
        <v>44044</v>
      </c>
      <c r="B4" s="249" t="s">
        <v>116</v>
      </c>
      <c r="C4" s="249"/>
      <c r="D4" s="250"/>
      <c r="E4" s="861"/>
      <c r="F4" s="861"/>
      <c r="G4" s="861">
        <v>0</v>
      </c>
      <c r="H4" s="250"/>
      <c r="I4" s="250"/>
      <c r="J4" s="248"/>
      <c r="K4" s="201"/>
      <c r="L4" s="201"/>
      <c r="M4" s="201"/>
      <c r="N4" s="202"/>
    </row>
    <row r="5" spans="1:16" s="23" customFormat="1" ht="18.75" customHeight="1" x14ac:dyDescent="0.25">
      <c r="A5" s="287">
        <v>44138</v>
      </c>
      <c r="B5" s="288" t="s">
        <v>78</v>
      </c>
      <c r="C5" s="288"/>
      <c r="D5" s="448" t="s">
        <v>14</v>
      </c>
      <c r="E5" s="296"/>
      <c r="F5" s="296">
        <v>120000</v>
      </c>
      <c r="G5" s="291">
        <f>G4-E5+F5</f>
        <v>120000</v>
      </c>
      <c r="H5" s="795"/>
      <c r="I5" s="796"/>
      <c r="J5" s="453"/>
      <c r="K5" s="796"/>
      <c r="L5" s="796"/>
      <c r="M5" s="454"/>
      <c r="N5" s="797"/>
    </row>
    <row r="6" spans="1:16" s="97" customFormat="1" x14ac:dyDescent="0.25">
      <c r="A6" s="221">
        <v>44138</v>
      </c>
      <c r="B6" s="220" t="s">
        <v>117</v>
      </c>
      <c r="C6" s="222" t="s">
        <v>107</v>
      </c>
      <c r="D6" s="220" t="s">
        <v>14</v>
      </c>
      <c r="E6" s="232">
        <v>20000</v>
      </c>
      <c r="F6" s="232"/>
      <c r="G6" s="231">
        <f t="shared" ref="G6:G16" si="0">G5-E6+F6</f>
        <v>100000</v>
      </c>
      <c r="H6" s="344" t="s">
        <v>42</v>
      </c>
      <c r="I6" s="794"/>
      <c r="J6" s="259" t="s">
        <v>136</v>
      </c>
      <c r="K6" s="222"/>
      <c r="L6" s="222"/>
      <c r="M6" s="236"/>
      <c r="N6" s="237"/>
    </row>
    <row r="7" spans="1:16" x14ac:dyDescent="0.25">
      <c r="A7" s="221">
        <v>44138</v>
      </c>
      <c r="B7" s="220" t="s">
        <v>118</v>
      </c>
      <c r="C7" s="222" t="s">
        <v>107</v>
      </c>
      <c r="D7" s="222" t="s">
        <v>53</v>
      </c>
      <c r="E7" s="282">
        <v>20000</v>
      </c>
      <c r="F7" s="232"/>
      <c r="G7" s="231">
        <f t="shared" si="0"/>
        <v>80000</v>
      </c>
      <c r="H7" s="344" t="s">
        <v>54</v>
      </c>
      <c r="I7" s="219"/>
      <c r="J7" s="259" t="s">
        <v>136</v>
      </c>
      <c r="K7" s="219"/>
      <c r="L7" s="219"/>
      <c r="M7" s="219"/>
      <c r="N7" s="218"/>
    </row>
    <row r="8" spans="1:16" x14ac:dyDescent="0.25">
      <c r="A8" s="221">
        <v>44138</v>
      </c>
      <c r="B8" s="220" t="s">
        <v>119</v>
      </c>
      <c r="C8" s="222" t="s">
        <v>107</v>
      </c>
      <c r="D8" s="222" t="s">
        <v>53</v>
      </c>
      <c r="E8" s="282">
        <v>20000</v>
      </c>
      <c r="F8" s="232"/>
      <c r="G8" s="231">
        <f t="shared" si="0"/>
        <v>60000</v>
      </c>
      <c r="H8" s="344" t="s">
        <v>105</v>
      </c>
      <c r="I8" s="219"/>
      <c r="J8" s="259" t="s">
        <v>136</v>
      </c>
      <c r="K8" s="219"/>
      <c r="L8" s="219"/>
      <c r="M8" s="219"/>
      <c r="N8" s="218"/>
    </row>
    <row r="9" spans="1:16" x14ac:dyDescent="0.25">
      <c r="A9" s="221">
        <v>44138</v>
      </c>
      <c r="B9" s="220" t="s">
        <v>120</v>
      </c>
      <c r="C9" s="222" t="s">
        <v>107</v>
      </c>
      <c r="D9" s="220" t="s">
        <v>95</v>
      </c>
      <c r="E9" s="232">
        <v>25000</v>
      </c>
      <c r="F9" s="232"/>
      <c r="G9" s="231">
        <f t="shared" si="0"/>
        <v>35000</v>
      </c>
      <c r="H9" s="344" t="s">
        <v>71</v>
      </c>
      <c r="I9" s="219"/>
      <c r="J9" s="259" t="s">
        <v>136</v>
      </c>
      <c r="K9" s="220"/>
      <c r="L9" s="220"/>
      <c r="M9" s="220"/>
      <c r="N9" s="222"/>
    </row>
    <row r="10" spans="1:16" x14ac:dyDescent="0.25">
      <c r="A10" s="221">
        <v>44138</v>
      </c>
      <c r="B10" s="220" t="s">
        <v>121</v>
      </c>
      <c r="C10" s="222" t="s">
        <v>107</v>
      </c>
      <c r="D10" s="220" t="s">
        <v>95</v>
      </c>
      <c r="E10" s="232">
        <v>25000</v>
      </c>
      <c r="F10" s="232"/>
      <c r="G10" s="231">
        <f t="shared" si="0"/>
        <v>10000</v>
      </c>
      <c r="H10" s="344" t="s">
        <v>72</v>
      </c>
      <c r="I10" s="219"/>
      <c r="J10" s="259" t="s">
        <v>136</v>
      </c>
      <c r="K10" s="220"/>
      <c r="L10" s="220"/>
      <c r="M10" s="220"/>
      <c r="N10" s="222"/>
    </row>
    <row r="11" spans="1:16" x14ac:dyDescent="0.25">
      <c r="A11" s="221">
        <v>44138</v>
      </c>
      <c r="B11" s="220" t="s">
        <v>137</v>
      </c>
      <c r="C11" s="222" t="s">
        <v>107</v>
      </c>
      <c r="D11" s="222" t="s">
        <v>97</v>
      </c>
      <c r="E11" s="232">
        <v>10000</v>
      </c>
      <c r="F11" s="232"/>
      <c r="G11" s="231">
        <f t="shared" si="0"/>
        <v>0</v>
      </c>
      <c r="H11" s="344" t="s">
        <v>135</v>
      </c>
      <c r="I11" s="219"/>
      <c r="J11" s="259" t="s">
        <v>136</v>
      </c>
      <c r="K11" s="220"/>
      <c r="L11" s="220"/>
      <c r="M11" s="220"/>
      <c r="N11" s="222"/>
    </row>
    <row r="12" spans="1:16" x14ac:dyDescent="0.25">
      <c r="A12" s="790">
        <v>44145</v>
      </c>
      <c r="B12" s="315" t="s">
        <v>78</v>
      </c>
      <c r="C12" s="315" t="s">
        <v>51</v>
      </c>
      <c r="D12" s="818" t="s">
        <v>14</v>
      </c>
      <c r="E12" s="467"/>
      <c r="F12" s="291">
        <v>120000</v>
      </c>
      <c r="G12" s="467">
        <f t="shared" si="0"/>
        <v>120000</v>
      </c>
      <c r="H12" s="819"/>
      <c r="I12" s="815"/>
      <c r="J12" s="815"/>
      <c r="K12" s="815"/>
      <c r="L12" s="815"/>
      <c r="M12" s="815"/>
      <c r="N12" s="315"/>
      <c r="O12" s="164"/>
      <c r="P12" s="164"/>
    </row>
    <row r="13" spans="1:16" x14ac:dyDescent="0.25">
      <c r="A13" s="474">
        <v>44145</v>
      </c>
      <c r="B13" s="272" t="s">
        <v>117</v>
      </c>
      <c r="C13" s="26" t="s">
        <v>107</v>
      </c>
      <c r="D13" s="26" t="s">
        <v>14</v>
      </c>
      <c r="E13" s="480">
        <v>20000</v>
      </c>
      <c r="F13" s="480"/>
      <c r="G13" s="231">
        <f t="shared" si="0"/>
        <v>100000</v>
      </c>
      <c r="H13" s="26" t="s">
        <v>42</v>
      </c>
      <c r="I13" s="26"/>
      <c r="J13" s="312" t="s">
        <v>243</v>
      </c>
      <c r="K13" s="26"/>
      <c r="L13" s="26"/>
      <c r="M13" s="26"/>
      <c r="N13" s="25"/>
      <c r="O13" s="164"/>
      <c r="P13" s="164"/>
    </row>
    <row r="14" spans="1:16" x14ac:dyDescent="0.25">
      <c r="A14" s="474">
        <v>44145</v>
      </c>
      <c r="B14" s="272" t="s">
        <v>118</v>
      </c>
      <c r="C14" s="26" t="s">
        <v>107</v>
      </c>
      <c r="D14" s="26" t="s">
        <v>53</v>
      </c>
      <c r="E14" s="480">
        <v>20000</v>
      </c>
      <c r="F14" s="480"/>
      <c r="G14" s="231">
        <f t="shared" si="0"/>
        <v>80000</v>
      </c>
      <c r="H14" s="26" t="s">
        <v>54</v>
      </c>
      <c r="I14" s="26"/>
      <c r="J14" s="312" t="s">
        <v>243</v>
      </c>
      <c r="K14" s="26"/>
      <c r="L14" s="26"/>
      <c r="M14" s="26"/>
      <c r="N14" s="25"/>
      <c r="O14" s="164"/>
      <c r="P14" s="164"/>
    </row>
    <row r="15" spans="1:16" x14ac:dyDescent="0.25">
      <c r="A15" s="474">
        <v>44145</v>
      </c>
      <c r="B15" s="272" t="s">
        <v>119</v>
      </c>
      <c r="C15" s="26" t="s">
        <v>107</v>
      </c>
      <c r="D15" s="582" t="s">
        <v>53</v>
      </c>
      <c r="E15" s="862">
        <v>20000</v>
      </c>
      <c r="F15" s="862"/>
      <c r="G15" s="231">
        <f t="shared" si="0"/>
        <v>60000</v>
      </c>
      <c r="H15" s="582" t="s">
        <v>105</v>
      </c>
      <c r="I15" s="26"/>
      <c r="J15" s="312" t="s">
        <v>243</v>
      </c>
      <c r="K15" s="582"/>
      <c r="L15" s="582"/>
      <c r="M15" s="582"/>
      <c r="N15" s="583"/>
      <c r="O15" s="560"/>
      <c r="P15" s="560"/>
    </row>
    <row r="16" spans="1:16" x14ac:dyDescent="0.25">
      <c r="A16" s="474">
        <v>44145</v>
      </c>
      <c r="B16" s="272" t="s">
        <v>120</v>
      </c>
      <c r="C16" s="26" t="s">
        <v>107</v>
      </c>
      <c r="D16" s="26" t="s">
        <v>95</v>
      </c>
      <c r="E16" s="480">
        <v>25000</v>
      </c>
      <c r="F16" s="480"/>
      <c r="G16" s="231">
        <f t="shared" si="0"/>
        <v>35000</v>
      </c>
      <c r="H16" s="26" t="s">
        <v>71</v>
      </c>
      <c r="I16" s="26"/>
      <c r="J16" s="312" t="s">
        <v>243</v>
      </c>
      <c r="K16" s="26"/>
      <c r="L16" s="26"/>
      <c r="M16" s="26"/>
      <c r="N16" s="25"/>
      <c r="O16" s="164"/>
      <c r="P16" s="164"/>
    </row>
    <row r="17" spans="1:16" x14ac:dyDescent="0.25">
      <c r="A17" s="474">
        <v>44145</v>
      </c>
      <c r="B17" s="272" t="s">
        <v>121</v>
      </c>
      <c r="C17" s="26" t="s">
        <v>107</v>
      </c>
      <c r="D17" s="26" t="s">
        <v>95</v>
      </c>
      <c r="E17" s="480">
        <v>25000</v>
      </c>
      <c r="F17" s="480"/>
      <c r="G17" s="231">
        <f t="shared" ref="G17:G24" si="1">G16-E17+F17</f>
        <v>10000</v>
      </c>
      <c r="H17" s="26" t="s">
        <v>72</v>
      </c>
      <c r="I17" s="26"/>
      <c r="J17" s="312" t="s">
        <v>243</v>
      </c>
      <c r="K17" s="26"/>
      <c r="L17" s="26"/>
      <c r="M17" s="26"/>
      <c r="N17" s="25"/>
      <c r="O17" s="164"/>
      <c r="P17" s="164"/>
    </row>
    <row r="18" spans="1:16" x14ac:dyDescent="0.25">
      <c r="A18" s="474">
        <v>44145</v>
      </c>
      <c r="B18" s="272" t="s">
        <v>137</v>
      </c>
      <c r="C18" s="26" t="s">
        <v>107</v>
      </c>
      <c r="D18" s="26" t="s">
        <v>97</v>
      </c>
      <c r="E18" s="480">
        <v>10000</v>
      </c>
      <c r="F18" s="480"/>
      <c r="G18" s="231">
        <f t="shared" si="1"/>
        <v>0</v>
      </c>
      <c r="H18" s="26" t="s">
        <v>135</v>
      </c>
      <c r="I18" s="26"/>
      <c r="J18" s="312" t="s">
        <v>243</v>
      </c>
      <c r="K18" s="26"/>
      <c r="L18" s="26"/>
      <c r="M18" s="26"/>
      <c r="N18" s="25"/>
    </row>
    <row r="19" spans="1:16" x14ac:dyDescent="0.25">
      <c r="A19" s="686">
        <v>44147</v>
      </c>
      <c r="B19" s="673" t="s">
        <v>278</v>
      </c>
      <c r="C19" s="676" t="s">
        <v>51</v>
      </c>
      <c r="D19" s="676" t="s">
        <v>14</v>
      </c>
      <c r="E19" s="696"/>
      <c r="F19" s="480">
        <v>30000</v>
      </c>
      <c r="G19" s="231">
        <f t="shared" si="1"/>
        <v>30000</v>
      </c>
      <c r="H19" s="26"/>
      <c r="I19" s="26"/>
      <c r="J19" s="312" t="s">
        <v>287</v>
      </c>
      <c r="K19" s="26"/>
      <c r="L19" s="26"/>
      <c r="M19" s="26"/>
      <c r="N19" s="25"/>
    </row>
    <row r="20" spans="1:16" x14ac:dyDescent="0.25">
      <c r="A20" s="686">
        <v>44147</v>
      </c>
      <c r="B20" s="142" t="s">
        <v>281</v>
      </c>
      <c r="C20" s="26" t="s">
        <v>107</v>
      </c>
      <c r="D20" s="26" t="s">
        <v>14</v>
      </c>
      <c r="E20" s="480">
        <v>6000</v>
      </c>
      <c r="F20" s="480"/>
      <c r="G20" s="231">
        <f t="shared" si="1"/>
        <v>24000</v>
      </c>
      <c r="H20" s="26" t="s">
        <v>42</v>
      </c>
      <c r="I20" s="26"/>
      <c r="J20" s="312" t="s">
        <v>287</v>
      </c>
      <c r="K20" s="26"/>
      <c r="L20" s="26"/>
      <c r="M20" s="26"/>
      <c r="N20" s="25"/>
    </row>
    <row r="21" spans="1:16" x14ac:dyDescent="0.25">
      <c r="A21" s="686">
        <v>44147</v>
      </c>
      <c r="B21" s="142" t="s">
        <v>282</v>
      </c>
      <c r="C21" s="26" t="s">
        <v>107</v>
      </c>
      <c r="D21" s="26" t="s">
        <v>53</v>
      </c>
      <c r="E21" s="480">
        <v>6000</v>
      </c>
      <c r="F21" s="480"/>
      <c r="G21" s="231">
        <f t="shared" si="1"/>
        <v>18000</v>
      </c>
      <c r="H21" s="26" t="s">
        <v>54</v>
      </c>
      <c r="I21" s="26"/>
      <c r="J21" s="312" t="s">
        <v>287</v>
      </c>
      <c r="K21" s="26"/>
      <c r="L21" s="26"/>
      <c r="M21" s="26"/>
      <c r="N21" s="25"/>
    </row>
    <row r="22" spans="1:16" x14ac:dyDescent="0.25">
      <c r="A22" s="686">
        <v>44147</v>
      </c>
      <c r="B22" s="142" t="s">
        <v>283</v>
      </c>
      <c r="C22" s="26" t="s">
        <v>107</v>
      </c>
      <c r="D22" s="26" t="s">
        <v>53</v>
      </c>
      <c r="E22" s="480">
        <v>6000</v>
      </c>
      <c r="F22" s="480"/>
      <c r="G22" s="231">
        <f t="shared" si="1"/>
        <v>12000</v>
      </c>
      <c r="H22" s="26" t="s">
        <v>105</v>
      </c>
      <c r="I22" s="26"/>
      <c r="J22" s="312" t="s">
        <v>287</v>
      </c>
      <c r="K22" s="26"/>
      <c r="L22" s="26"/>
      <c r="M22" s="26"/>
      <c r="N22" s="25"/>
    </row>
    <row r="23" spans="1:16" x14ac:dyDescent="0.25">
      <c r="A23" s="686">
        <v>44147</v>
      </c>
      <c r="B23" s="142" t="s">
        <v>284</v>
      </c>
      <c r="C23" s="26" t="s">
        <v>107</v>
      </c>
      <c r="D23" s="26" t="s">
        <v>95</v>
      </c>
      <c r="E23" s="480">
        <v>6000</v>
      </c>
      <c r="F23" s="480"/>
      <c r="G23" s="231">
        <f t="shared" si="1"/>
        <v>6000</v>
      </c>
      <c r="H23" s="26" t="s">
        <v>71</v>
      </c>
      <c r="I23" s="26"/>
      <c r="J23" s="312" t="s">
        <v>287</v>
      </c>
      <c r="K23" s="26"/>
      <c r="L23" s="26"/>
      <c r="M23" s="26"/>
      <c r="N23" s="25"/>
    </row>
    <row r="24" spans="1:16" x14ac:dyDescent="0.25">
      <c r="A24" s="686">
        <v>44147</v>
      </c>
      <c r="B24" s="142" t="s">
        <v>285</v>
      </c>
      <c r="C24" s="26" t="s">
        <v>107</v>
      </c>
      <c r="D24" s="26" t="s">
        <v>95</v>
      </c>
      <c r="E24" s="506">
        <v>6000</v>
      </c>
      <c r="F24" s="506"/>
      <c r="G24" s="231">
        <f t="shared" si="1"/>
        <v>0</v>
      </c>
      <c r="H24" s="26" t="s">
        <v>72</v>
      </c>
      <c r="I24" s="26"/>
      <c r="J24" s="312" t="s">
        <v>287</v>
      </c>
      <c r="K24" s="26"/>
      <c r="L24" s="26"/>
      <c r="M24" s="26"/>
      <c r="N24" s="25"/>
    </row>
    <row r="25" spans="1:16" x14ac:dyDescent="0.25">
      <c r="A25" s="287">
        <v>44152</v>
      </c>
      <c r="B25" s="288" t="s">
        <v>78</v>
      </c>
      <c r="C25" s="288" t="s">
        <v>51</v>
      </c>
      <c r="D25" s="288" t="s">
        <v>14</v>
      </c>
      <c r="E25" s="296"/>
      <c r="F25" s="296">
        <v>120000</v>
      </c>
      <c r="G25" s="296">
        <f>G24-E25+F25</f>
        <v>120000</v>
      </c>
      <c r="H25" s="477"/>
      <c r="I25" s="290"/>
      <c r="J25" s="290"/>
      <c r="K25" s="290"/>
      <c r="L25" s="290"/>
      <c r="M25" s="290"/>
      <c r="N25" s="288"/>
    </row>
    <row r="26" spans="1:16" x14ac:dyDescent="0.25">
      <c r="A26" s="474">
        <v>44152</v>
      </c>
      <c r="B26" s="142" t="s">
        <v>117</v>
      </c>
      <c r="C26" s="26" t="s">
        <v>107</v>
      </c>
      <c r="D26" s="26" t="s">
        <v>14</v>
      </c>
      <c r="E26" s="480">
        <v>20000</v>
      </c>
      <c r="F26" s="480"/>
      <c r="G26" s="480">
        <f>G25-E26+F26</f>
        <v>100000</v>
      </c>
      <c r="H26" s="26" t="s">
        <v>42</v>
      </c>
      <c r="I26" s="26"/>
      <c r="J26" s="463" t="s">
        <v>376</v>
      </c>
      <c r="K26" s="26"/>
      <c r="L26" s="26"/>
      <c r="M26" s="26"/>
      <c r="N26" s="25"/>
    </row>
    <row r="27" spans="1:16" x14ac:dyDescent="0.25">
      <c r="A27" s="474">
        <v>44152</v>
      </c>
      <c r="B27" s="142" t="s">
        <v>118</v>
      </c>
      <c r="C27" s="26" t="s">
        <v>107</v>
      </c>
      <c r="D27" s="26" t="s">
        <v>53</v>
      </c>
      <c r="E27" s="480">
        <v>20000</v>
      </c>
      <c r="F27" s="480"/>
      <c r="G27" s="480">
        <f t="shared" ref="G27:G40" si="2">G26-E27+F27</f>
        <v>80000</v>
      </c>
      <c r="H27" s="26" t="s">
        <v>54</v>
      </c>
      <c r="I27" s="26"/>
      <c r="J27" s="463" t="s">
        <v>376</v>
      </c>
      <c r="K27" s="26"/>
      <c r="L27" s="26"/>
      <c r="M27" s="26"/>
      <c r="N27" s="25"/>
    </row>
    <row r="28" spans="1:16" x14ac:dyDescent="0.25">
      <c r="A28" s="474">
        <v>44152</v>
      </c>
      <c r="B28" s="26" t="s">
        <v>119</v>
      </c>
      <c r="C28" s="26" t="s">
        <v>107</v>
      </c>
      <c r="D28" s="26" t="s">
        <v>53</v>
      </c>
      <c r="E28" s="480">
        <v>20000</v>
      </c>
      <c r="F28" s="480"/>
      <c r="G28" s="480">
        <f t="shared" si="2"/>
        <v>60000</v>
      </c>
      <c r="H28" s="26" t="s">
        <v>105</v>
      </c>
      <c r="I28" s="26"/>
      <c r="J28" s="463" t="s">
        <v>376</v>
      </c>
      <c r="K28" s="26"/>
      <c r="L28" s="26"/>
      <c r="M28" s="26"/>
      <c r="N28" s="25"/>
    </row>
    <row r="29" spans="1:16" x14ac:dyDescent="0.25">
      <c r="A29" s="474">
        <v>44152</v>
      </c>
      <c r="B29" s="26" t="s">
        <v>120</v>
      </c>
      <c r="C29" s="26" t="s">
        <v>107</v>
      </c>
      <c r="D29" s="26" t="s">
        <v>95</v>
      </c>
      <c r="E29" s="480">
        <v>25000</v>
      </c>
      <c r="F29" s="480"/>
      <c r="G29" s="480">
        <f t="shared" si="2"/>
        <v>35000</v>
      </c>
      <c r="H29" s="26" t="s">
        <v>71</v>
      </c>
      <c r="I29" s="26"/>
      <c r="J29" s="463" t="s">
        <v>376</v>
      </c>
      <c r="K29" s="26"/>
      <c r="L29" s="26"/>
      <c r="M29" s="26"/>
      <c r="N29" s="25"/>
    </row>
    <row r="30" spans="1:16" x14ac:dyDescent="0.25">
      <c r="A30" s="474">
        <v>44152</v>
      </c>
      <c r="B30" s="26" t="s">
        <v>121</v>
      </c>
      <c r="C30" s="26" t="s">
        <v>107</v>
      </c>
      <c r="D30" s="26" t="s">
        <v>95</v>
      </c>
      <c r="E30" s="480">
        <v>25000</v>
      </c>
      <c r="F30" s="480"/>
      <c r="G30" s="480">
        <f t="shared" si="2"/>
        <v>10000</v>
      </c>
      <c r="H30" s="26" t="s">
        <v>72</v>
      </c>
      <c r="I30" s="26"/>
      <c r="J30" s="463" t="s">
        <v>376</v>
      </c>
      <c r="K30" s="26"/>
      <c r="L30" s="26"/>
      <c r="M30" s="26"/>
      <c r="N30" s="25"/>
    </row>
    <row r="31" spans="1:16" x14ac:dyDescent="0.25">
      <c r="A31" s="474">
        <v>44152</v>
      </c>
      <c r="B31" s="26" t="s">
        <v>137</v>
      </c>
      <c r="C31" s="26" t="s">
        <v>107</v>
      </c>
      <c r="D31" s="26" t="s">
        <v>97</v>
      </c>
      <c r="E31" s="506">
        <v>10000</v>
      </c>
      <c r="F31" s="506"/>
      <c r="G31" s="480">
        <f t="shared" si="2"/>
        <v>0</v>
      </c>
      <c r="H31" s="26" t="s">
        <v>135</v>
      </c>
      <c r="I31" s="26"/>
      <c r="J31" s="463" t="s">
        <v>376</v>
      </c>
      <c r="K31" s="26"/>
      <c r="L31" s="26"/>
      <c r="M31" s="26"/>
      <c r="N31" s="25"/>
    </row>
    <row r="32" spans="1:16" x14ac:dyDescent="0.25">
      <c r="A32" s="287">
        <v>44159</v>
      </c>
      <c r="B32" s="288" t="s">
        <v>78</v>
      </c>
      <c r="C32" s="288" t="s">
        <v>51</v>
      </c>
      <c r="D32" s="288" t="s">
        <v>14</v>
      </c>
      <c r="E32" s="296"/>
      <c r="F32" s="296">
        <v>120000</v>
      </c>
      <c r="G32" s="296">
        <f t="shared" si="2"/>
        <v>120000</v>
      </c>
      <c r="H32" s="477"/>
      <c r="I32" s="290"/>
      <c r="J32" s="290"/>
      <c r="K32" s="290"/>
      <c r="L32" s="290"/>
      <c r="M32" s="290"/>
      <c r="N32" s="288"/>
    </row>
    <row r="33" spans="1:14" x14ac:dyDescent="0.25">
      <c r="A33" s="51">
        <v>44159</v>
      </c>
      <c r="B33" s="26" t="s">
        <v>117</v>
      </c>
      <c r="C33" s="26" t="s">
        <v>107</v>
      </c>
      <c r="D33" s="26" t="s">
        <v>14</v>
      </c>
      <c r="E33" s="526">
        <v>20000</v>
      </c>
      <c r="F33" s="526"/>
      <c r="G33" s="480">
        <f t="shared" si="2"/>
        <v>100000</v>
      </c>
      <c r="H33" s="26" t="s">
        <v>42</v>
      </c>
      <c r="I33" s="26"/>
      <c r="J33" s="259" t="s">
        <v>430</v>
      </c>
      <c r="K33" s="26"/>
      <c r="L33" s="26"/>
      <c r="M33" s="26"/>
      <c r="N33" s="25"/>
    </row>
    <row r="34" spans="1:14" x14ac:dyDescent="0.25">
      <c r="A34" s="51">
        <v>44159</v>
      </c>
      <c r="B34" s="26" t="s">
        <v>118</v>
      </c>
      <c r="C34" s="26" t="s">
        <v>107</v>
      </c>
      <c r="D34" s="26" t="s">
        <v>53</v>
      </c>
      <c r="E34" s="480">
        <v>20000</v>
      </c>
      <c r="F34" s="480"/>
      <c r="G34" s="480">
        <f t="shared" si="2"/>
        <v>80000</v>
      </c>
      <c r="H34" s="26" t="s">
        <v>54</v>
      </c>
      <c r="I34" s="26"/>
      <c r="J34" s="259" t="s">
        <v>430</v>
      </c>
      <c r="K34" s="26"/>
      <c r="L34" s="26"/>
      <c r="M34" s="26"/>
      <c r="N34" s="25"/>
    </row>
    <row r="35" spans="1:14" x14ac:dyDescent="0.25">
      <c r="A35" s="51">
        <v>44159</v>
      </c>
      <c r="B35" s="26" t="s">
        <v>119</v>
      </c>
      <c r="C35" s="26" t="s">
        <v>107</v>
      </c>
      <c r="D35" s="26" t="s">
        <v>53</v>
      </c>
      <c r="E35" s="480">
        <v>20000</v>
      </c>
      <c r="F35" s="480"/>
      <c r="G35" s="480">
        <f t="shared" si="2"/>
        <v>60000</v>
      </c>
      <c r="H35" s="26" t="s">
        <v>105</v>
      </c>
      <c r="I35" s="26"/>
      <c r="J35" s="259" t="s">
        <v>430</v>
      </c>
      <c r="K35" s="26"/>
      <c r="L35" s="26"/>
      <c r="M35" s="26"/>
      <c r="N35" s="25"/>
    </row>
    <row r="36" spans="1:14" x14ac:dyDescent="0.25">
      <c r="A36" s="51">
        <v>44159</v>
      </c>
      <c r="B36" s="26" t="s">
        <v>120</v>
      </c>
      <c r="C36" s="26" t="s">
        <v>107</v>
      </c>
      <c r="D36" s="26" t="s">
        <v>95</v>
      </c>
      <c r="E36" s="480">
        <v>25000</v>
      </c>
      <c r="F36" s="480"/>
      <c r="G36" s="480">
        <f t="shared" si="2"/>
        <v>35000</v>
      </c>
      <c r="H36" s="26" t="s">
        <v>71</v>
      </c>
      <c r="I36" s="26"/>
      <c r="J36" s="259" t="s">
        <v>430</v>
      </c>
      <c r="K36" s="26"/>
      <c r="L36" s="26"/>
      <c r="M36" s="26"/>
      <c r="N36" s="25"/>
    </row>
    <row r="37" spans="1:14" x14ac:dyDescent="0.25">
      <c r="A37" s="51">
        <v>44159</v>
      </c>
      <c r="B37" s="26" t="s">
        <v>121</v>
      </c>
      <c r="C37" s="26" t="s">
        <v>107</v>
      </c>
      <c r="D37" s="26" t="s">
        <v>95</v>
      </c>
      <c r="E37" s="480">
        <v>25000</v>
      </c>
      <c r="F37" s="480"/>
      <c r="G37" s="480">
        <f t="shared" si="2"/>
        <v>10000</v>
      </c>
      <c r="H37" s="26" t="s">
        <v>72</v>
      </c>
      <c r="I37" s="26"/>
      <c r="J37" s="259" t="s">
        <v>430</v>
      </c>
      <c r="K37" s="26"/>
      <c r="L37" s="26"/>
      <c r="M37" s="26"/>
      <c r="N37" s="25"/>
    </row>
    <row r="38" spans="1:14" x14ac:dyDescent="0.25">
      <c r="A38" s="51">
        <v>44159</v>
      </c>
      <c r="B38" s="26" t="s">
        <v>137</v>
      </c>
      <c r="C38" s="26" t="s">
        <v>107</v>
      </c>
      <c r="D38" s="26" t="s">
        <v>97</v>
      </c>
      <c r="E38" s="480">
        <v>10000</v>
      </c>
      <c r="F38" s="480"/>
      <c r="G38" s="480">
        <f t="shared" si="2"/>
        <v>0</v>
      </c>
      <c r="H38" s="26" t="s">
        <v>135</v>
      </c>
      <c r="I38" s="26"/>
      <c r="J38" s="259" t="s">
        <v>430</v>
      </c>
      <c r="K38" s="26"/>
      <c r="L38" s="26"/>
      <c r="M38" s="26"/>
      <c r="N38" s="25"/>
    </row>
    <row r="39" spans="1:14" x14ac:dyDescent="0.25">
      <c r="A39" s="51">
        <v>44162</v>
      </c>
      <c r="B39" s="26" t="s">
        <v>78</v>
      </c>
      <c r="C39" s="26" t="s">
        <v>51</v>
      </c>
      <c r="D39" s="26" t="s">
        <v>14</v>
      </c>
      <c r="E39" s="480"/>
      <c r="F39" s="480">
        <v>15000</v>
      </c>
      <c r="G39" s="480">
        <f t="shared" si="2"/>
        <v>15000</v>
      </c>
      <c r="H39" s="26"/>
      <c r="I39" s="26"/>
      <c r="J39" s="605" t="s">
        <v>518</v>
      </c>
      <c r="K39" s="26"/>
      <c r="L39" s="26"/>
      <c r="M39" s="26"/>
      <c r="N39" s="25"/>
    </row>
    <row r="40" spans="1:14" ht="15.75" thickBot="1" x14ac:dyDescent="0.3">
      <c r="A40" s="51">
        <v>44162</v>
      </c>
      <c r="B40" s="26" t="s">
        <v>517</v>
      </c>
      <c r="C40" s="26" t="s">
        <v>107</v>
      </c>
      <c r="D40" s="26" t="s">
        <v>53</v>
      </c>
      <c r="E40" s="506">
        <v>15000</v>
      </c>
      <c r="F40" s="506"/>
      <c r="G40" s="506">
        <f t="shared" si="2"/>
        <v>0</v>
      </c>
      <c r="H40" s="26" t="s">
        <v>54</v>
      </c>
      <c r="I40" s="26"/>
      <c r="J40" s="605" t="s">
        <v>518</v>
      </c>
      <c r="K40" s="26"/>
      <c r="L40" s="26"/>
      <c r="M40" s="26"/>
      <c r="N40" s="25"/>
    </row>
    <row r="41" spans="1:14" ht="15.75" thickBot="1" x14ac:dyDescent="0.3">
      <c r="A41" s="26"/>
      <c r="B41" s="26"/>
      <c r="C41" s="26"/>
      <c r="D41" s="252"/>
      <c r="E41" s="863">
        <f>SUM(E4:E40)</f>
        <v>525000</v>
      </c>
      <c r="F41" s="864">
        <f>SUM(F4:F40)</f>
        <v>525000</v>
      </c>
      <c r="G41" s="898">
        <f>F41-E41</f>
        <v>0</v>
      </c>
      <c r="H41" s="230"/>
      <c r="I41" s="26"/>
      <c r="J41" s="26"/>
      <c r="K41" s="26"/>
      <c r="L41" s="26"/>
      <c r="M41" s="26"/>
      <c r="N41" s="25"/>
    </row>
    <row r="43" spans="1:14" x14ac:dyDescent="0.25">
      <c r="A43"/>
      <c r="B43"/>
      <c r="C43"/>
    </row>
    <row r="44" spans="1:14" x14ac:dyDescent="0.25">
      <c r="A44" s="587" t="s">
        <v>130</v>
      </c>
      <c r="B44" t="s">
        <v>544</v>
      </c>
      <c r="C44" s="587"/>
      <c r="D44" s="894"/>
      <c r="E44" s="894"/>
      <c r="F44" s="894"/>
      <c r="G44" s="894"/>
      <c r="H44" s="894"/>
      <c r="I44" s="894"/>
      <c r="J44" s="894"/>
      <c r="K44" s="894"/>
      <c r="L44" s="894"/>
      <c r="M44" s="894"/>
      <c r="N44" s="895"/>
    </row>
    <row r="45" spans="1:14" x14ac:dyDescent="0.25">
      <c r="A45" s="299" t="s">
        <v>54</v>
      </c>
      <c r="B45" s="892">
        <v>101000</v>
      </c>
      <c r="C45"/>
    </row>
    <row r="46" spans="1:14" x14ac:dyDescent="0.25">
      <c r="A46" s="299" t="s">
        <v>135</v>
      </c>
      <c r="B46" s="897">
        <v>40000</v>
      </c>
      <c r="C46"/>
    </row>
    <row r="47" spans="1:14" x14ac:dyDescent="0.25">
      <c r="A47" s="299" t="s">
        <v>71</v>
      </c>
      <c r="B47" s="897">
        <v>106000</v>
      </c>
      <c r="C47"/>
    </row>
    <row r="48" spans="1:14" x14ac:dyDescent="0.25">
      <c r="A48" s="299" t="s">
        <v>72</v>
      </c>
      <c r="B48" s="897">
        <v>106000</v>
      </c>
      <c r="C48"/>
    </row>
    <row r="49" spans="1:3" x14ac:dyDescent="0.25">
      <c r="A49" s="299" t="s">
        <v>42</v>
      </c>
      <c r="B49" s="897">
        <v>86000</v>
      </c>
      <c r="C49"/>
    </row>
    <row r="50" spans="1:3" x14ac:dyDescent="0.25">
      <c r="A50" s="299" t="s">
        <v>105</v>
      </c>
      <c r="B50" s="897">
        <v>86000</v>
      </c>
      <c r="C50"/>
    </row>
    <row r="51" spans="1:3" x14ac:dyDescent="0.25">
      <c r="A51" s="299" t="s">
        <v>131</v>
      </c>
      <c r="B51" s="897"/>
      <c r="C51"/>
    </row>
    <row r="52" spans="1:3" x14ac:dyDescent="0.25">
      <c r="A52" s="299" t="s">
        <v>132</v>
      </c>
      <c r="B52" s="897">
        <v>525000</v>
      </c>
      <c r="C52"/>
    </row>
    <row r="53" spans="1:3" x14ac:dyDescent="0.25">
      <c r="A53"/>
      <c r="B53" s="592"/>
      <c r="C53"/>
    </row>
  </sheetData>
  <autoFilter ref="A1:N11"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Personal Costs</vt:lpstr>
      <vt:lpstr>Data Analysis</vt:lpstr>
      <vt:lpstr>Total Expenses</vt:lpstr>
      <vt:lpstr>Personal Received</vt:lpstr>
      <vt:lpstr>UGX Cash Box November</vt:lpstr>
      <vt:lpstr>USD-cash box Nov.</vt:lpstr>
      <vt:lpstr>Balance UGX</vt:lpstr>
      <vt:lpstr>Balance USD</vt:lpstr>
      <vt:lpstr>Bank reconciliation UGX</vt:lpstr>
      <vt:lpstr>Bank reconciliation USD</vt:lpstr>
      <vt:lpstr>Nov. cash desk closing</vt:lpstr>
      <vt:lpstr>Augustus</vt:lpstr>
      <vt:lpstr>Mary</vt:lpstr>
      <vt:lpstr>Lydia</vt:lpstr>
      <vt:lpstr>Advances</vt:lpstr>
      <vt:lpstr>i45</vt:lpstr>
      <vt:lpstr>i67</vt:lpstr>
      <vt:lpstr>Guard</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2020-12-04T12:32:21Z</cp:lastPrinted>
  <dcterms:created xsi:type="dcterms:W3CDTF">2016-05-26T14:51:01Z</dcterms:created>
  <dcterms:modified xsi:type="dcterms:W3CDTF">2021-01-08T06:00:08Z</dcterms:modified>
</cp:coreProperties>
</file>